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<sst xmlns="http://schemas.openxmlformats.org/spreadsheetml/2006/main" count="855" uniqueCount="302">
  <si>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Nquthu(KZN242)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</si>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</sst>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13631965</v>
      </c>
      <c r="C5" s="19">
        <v>0</v>
      </c>
      <c r="D5" s="59">
        <v>17714988</v>
      </c>
      <c r="E5" s="60">
        <v>17714988</v>
      </c>
      <c r="F5" s="60">
        <v>17985997</v>
      </c>
      <c r="G5" s="60">
        <v>8174</v>
      </c>
      <c r="H5" s="60">
        <v>205643</v>
      </c>
      <c r="I5" s="60">
        <v>18199814</v>
      </c>
      <c r="J5" s="60">
        <v>11825</v>
      </c>
      <c r="K5" s="60">
        <v>92511</v>
      </c>
      <c r="L5" s="60">
        <v>0</v>
      </c>
      <c r="M5" s="60">
        <v>104336</v>
      </c>
      <c r="N5" s="60">
        <v>-17112</v>
      </c>
      <c r="O5" s="60">
        <v>34844</v>
      </c>
      <c r="P5" s="60">
        <v>60561</v>
      </c>
      <c r="Q5" s="60">
        <v>78293</v>
      </c>
      <c r="R5" s="60">
        <v>0</v>
      </c>
      <c r="S5" s="60">
        <v>0</v>
      </c>
      <c r="T5" s="60">
        <v>0</v>
      </c>
      <c r="U5" s="60">
        <v>0</v>
      </c>
      <c r="V5" s="60">
        <v>18382443</v>
      </c>
      <c r="W5" s="60"/>
      <c r="X5" s="60">
        <v>18382443</v>
      </c>
      <c r="Y5" s="61">
        <v>0</v>
      </c>
      <c r="Z5" s="62">
        <v>17714988</v>
      </c>
    </row>
    <row r="6" spans="1:26" ht="13.5">
      <c r="A6" s="58" t="s">
        <v>32</v>
      </c>
      <c r="B6" s="19">
        <v>15328220</v>
      </c>
      <c r="C6" s="19">
        <v>0</v>
      </c>
      <c r="D6" s="59">
        <v>17311346</v>
      </c>
      <c r="E6" s="60">
        <v>17311346</v>
      </c>
      <c r="F6" s="60">
        <v>924947</v>
      </c>
      <c r="G6" s="60">
        <v>1074907</v>
      </c>
      <c r="H6" s="60">
        <v>1015188</v>
      </c>
      <c r="I6" s="60">
        <v>3015042</v>
      </c>
      <c r="J6" s="60">
        <v>1018064</v>
      </c>
      <c r="K6" s="60">
        <v>984756</v>
      </c>
      <c r="L6" s="60">
        <v>0</v>
      </c>
      <c r="M6" s="60">
        <v>2002820</v>
      </c>
      <c r="N6" s="60">
        <v>941961</v>
      </c>
      <c r="O6" s="60">
        <v>859263</v>
      </c>
      <c r="P6" s="60">
        <v>988316</v>
      </c>
      <c r="Q6" s="60">
        <v>2789540</v>
      </c>
      <c r="R6" s="60">
        <v>0</v>
      </c>
      <c r="S6" s="60">
        <v>0</v>
      </c>
      <c r="T6" s="60">
        <v>0</v>
      </c>
      <c r="U6" s="60">
        <v>0</v>
      </c>
      <c r="V6" s="60">
        <v>7807402</v>
      </c>
      <c r="W6" s="60"/>
      <c r="X6" s="60">
        <v>7807402</v>
      </c>
      <c r="Y6" s="61">
        <v>0</v>
      </c>
      <c r="Z6" s="62">
        <v>17311346</v>
      </c>
    </row>
    <row r="7" spans="1:26" ht="13.5">
      <c r="A7" s="58" t="s">
        <v>33</v>
      </c>
      <c r="B7" s="19">
        <v>5949870</v>
      </c>
      <c r="C7" s="19">
        <v>0</v>
      </c>
      <c r="D7" s="59">
        <v>2000000</v>
      </c>
      <c r="E7" s="60">
        <v>3700000</v>
      </c>
      <c r="F7" s="60">
        <v>515919</v>
      </c>
      <c r="G7" s="60">
        <v>586905</v>
      </c>
      <c r="H7" s="60">
        <v>442998</v>
      </c>
      <c r="I7" s="60">
        <v>1545822</v>
      </c>
      <c r="J7" s="60">
        <v>585172</v>
      </c>
      <c r="K7" s="60">
        <v>531391</v>
      </c>
      <c r="L7" s="60">
        <v>0</v>
      </c>
      <c r="M7" s="60">
        <v>1116563</v>
      </c>
      <c r="N7" s="60">
        <v>723910</v>
      </c>
      <c r="O7" s="60">
        <v>683535</v>
      </c>
      <c r="P7" s="60">
        <v>503100</v>
      </c>
      <c r="Q7" s="60">
        <v>1910545</v>
      </c>
      <c r="R7" s="60">
        <v>0</v>
      </c>
      <c r="S7" s="60">
        <v>0</v>
      </c>
      <c r="T7" s="60">
        <v>0</v>
      </c>
      <c r="U7" s="60">
        <v>0</v>
      </c>
      <c r="V7" s="60">
        <v>4572930</v>
      </c>
      <c r="W7" s="60"/>
      <c r="X7" s="60">
        <v>4572930</v>
      </c>
      <c r="Y7" s="61">
        <v>0</v>
      </c>
      <c r="Z7" s="62">
        <v>3700000</v>
      </c>
    </row>
    <row r="8" spans="1:26" ht="13.5">
      <c r="A8" s="58" t="s">
        <v>34</v>
      </c>
      <c r="B8" s="19">
        <v>124513513</v>
      </c>
      <c r="C8" s="19">
        <v>0</v>
      </c>
      <c r="D8" s="59">
        <v>97489000</v>
      </c>
      <c r="E8" s="60">
        <v>97507000</v>
      </c>
      <c r="F8" s="60">
        <v>148023</v>
      </c>
      <c r="G8" s="60">
        <v>421918</v>
      </c>
      <c r="H8" s="60">
        <v>474180</v>
      </c>
      <c r="I8" s="60">
        <v>1044121</v>
      </c>
      <c r="J8" s="60">
        <v>602685</v>
      </c>
      <c r="K8" s="60">
        <v>31134913</v>
      </c>
      <c r="L8" s="60">
        <v>0</v>
      </c>
      <c r="M8" s="60">
        <v>31737598</v>
      </c>
      <c r="N8" s="60">
        <v>192190</v>
      </c>
      <c r="O8" s="60">
        <v>608280</v>
      </c>
      <c r="P8" s="60">
        <v>26185303</v>
      </c>
      <c r="Q8" s="60">
        <v>26985773</v>
      </c>
      <c r="R8" s="60">
        <v>0</v>
      </c>
      <c r="S8" s="60">
        <v>0</v>
      </c>
      <c r="T8" s="60">
        <v>0</v>
      </c>
      <c r="U8" s="60">
        <v>0</v>
      </c>
      <c r="V8" s="60">
        <v>59767492</v>
      </c>
      <c r="W8" s="60">
        <v>1344000</v>
      </c>
      <c r="X8" s="60">
        <v>58423492</v>
      </c>
      <c r="Y8" s="61">
        <v>4346.99</v>
      </c>
      <c r="Z8" s="62">
        <v>97507000</v>
      </c>
    </row>
    <row r="9" spans="1:26" ht="13.5">
      <c r="A9" s="58" t="s">
        <v>35</v>
      </c>
      <c r="B9" s="19">
        <v>1637422</v>
      </c>
      <c r="C9" s="19">
        <v>0</v>
      </c>
      <c r="D9" s="59">
        <v>1737431</v>
      </c>
      <c r="E9" s="60">
        <v>1872502</v>
      </c>
      <c r="F9" s="60">
        <v>229385</v>
      </c>
      <c r="G9" s="60">
        <v>172965</v>
      </c>
      <c r="H9" s="60">
        <v>150220</v>
      </c>
      <c r="I9" s="60">
        <v>552570</v>
      </c>
      <c r="J9" s="60">
        <v>451407</v>
      </c>
      <c r="K9" s="60">
        <v>240479</v>
      </c>
      <c r="L9" s="60">
        <v>0</v>
      </c>
      <c r="M9" s="60">
        <v>691886</v>
      </c>
      <c r="N9" s="60">
        <v>212545</v>
      </c>
      <c r="O9" s="60">
        <v>274882</v>
      </c>
      <c r="P9" s="60">
        <v>425018</v>
      </c>
      <c r="Q9" s="60">
        <v>912445</v>
      </c>
      <c r="R9" s="60">
        <v>0</v>
      </c>
      <c r="S9" s="60">
        <v>0</v>
      </c>
      <c r="T9" s="60">
        <v>0</v>
      </c>
      <c r="U9" s="60">
        <v>0</v>
      </c>
      <c r="V9" s="60">
        <v>2156901</v>
      </c>
      <c r="W9" s="60">
        <v>71253</v>
      </c>
      <c r="X9" s="60">
        <v>2085648</v>
      </c>
      <c r="Y9" s="61">
        <v>2927.1</v>
      </c>
      <c r="Z9" s="62">
        <v>1872502</v>
      </c>
    </row>
    <row r="10" spans="1:26" ht="25.5">
      <c r="A10" s="63" t="s">
        <v>277</v>
      </c>
      <c r="B10" s="64">
        <f>SUM(B5:B9)</f>
        <v>161060990</v>
      </c>
      <c r="C10" s="64">
        <f>SUM(C5:C9)</f>
        <v>0</v>
      </c>
      <c r="D10" s="65">
        <f aca="true" t="shared" si="0" ref="D10:Z10">SUM(D5:D9)</f>
        <v>136252765</v>
      </c>
      <c r="E10" s="66">
        <f t="shared" si="0"/>
        <v>138105836</v>
      </c>
      <c r="F10" s="66">
        <f t="shared" si="0"/>
        <v>19804271</v>
      </c>
      <c r="G10" s="66">
        <f t="shared" si="0"/>
        <v>2264869</v>
      </c>
      <c r="H10" s="66">
        <f t="shared" si="0"/>
        <v>2288229</v>
      </c>
      <c r="I10" s="66">
        <f t="shared" si="0"/>
        <v>24357369</v>
      </c>
      <c r="J10" s="66">
        <f t="shared" si="0"/>
        <v>2669153</v>
      </c>
      <c r="K10" s="66">
        <f t="shared" si="0"/>
        <v>32984050</v>
      </c>
      <c r="L10" s="66">
        <f t="shared" si="0"/>
        <v>0</v>
      </c>
      <c r="M10" s="66">
        <f t="shared" si="0"/>
        <v>35653203</v>
      </c>
      <c r="N10" s="66">
        <f t="shared" si="0"/>
        <v>2053494</v>
      </c>
      <c r="O10" s="66">
        <f t="shared" si="0"/>
        <v>2460804</v>
      </c>
      <c r="P10" s="66">
        <f t="shared" si="0"/>
        <v>28162298</v>
      </c>
      <c r="Q10" s="66">
        <f t="shared" si="0"/>
        <v>32676596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92687168</v>
      </c>
      <c r="W10" s="66">
        <f t="shared" si="0"/>
        <v>1415253</v>
      </c>
      <c r="X10" s="66">
        <f t="shared" si="0"/>
        <v>91271915</v>
      </c>
      <c r="Y10" s="67">
        <f>+IF(W10&lt;&gt;0,(X10/W10)*100,0)</f>
        <v>6449.158913635936</v>
      </c>
      <c r="Z10" s="68">
        <f t="shared" si="0"/>
        <v>138105836</v>
      </c>
    </row>
    <row r="11" spans="1:26" ht="13.5">
      <c r="A11" s="58" t="s">
        <v>37</v>
      </c>
      <c r="B11" s="19">
        <v>25612456</v>
      </c>
      <c r="C11" s="19">
        <v>0</v>
      </c>
      <c r="D11" s="59">
        <v>37094282</v>
      </c>
      <c r="E11" s="60">
        <v>37853116</v>
      </c>
      <c r="F11" s="60">
        <v>2252124</v>
      </c>
      <c r="G11" s="60">
        <v>2395242</v>
      </c>
      <c r="H11" s="60">
        <v>2414413</v>
      </c>
      <c r="I11" s="60">
        <v>7061779</v>
      </c>
      <c r="J11" s="60">
        <v>2467465</v>
      </c>
      <c r="K11" s="60">
        <v>2412937</v>
      </c>
      <c r="L11" s="60">
        <v>0</v>
      </c>
      <c r="M11" s="60">
        <v>4880402</v>
      </c>
      <c r="N11" s="60">
        <v>2484354</v>
      </c>
      <c r="O11" s="60">
        <v>2417978</v>
      </c>
      <c r="P11" s="60">
        <v>2585995</v>
      </c>
      <c r="Q11" s="60">
        <v>7488327</v>
      </c>
      <c r="R11" s="60">
        <v>0</v>
      </c>
      <c r="S11" s="60">
        <v>0</v>
      </c>
      <c r="T11" s="60">
        <v>0</v>
      </c>
      <c r="U11" s="60">
        <v>0</v>
      </c>
      <c r="V11" s="60">
        <v>19430508</v>
      </c>
      <c r="W11" s="60"/>
      <c r="X11" s="60">
        <v>19430508</v>
      </c>
      <c r="Y11" s="61">
        <v>0</v>
      </c>
      <c r="Z11" s="62">
        <v>37853116</v>
      </c>
    </row>
    <row r="12" spans="1:26" ht="13.5">
      <c r="A12" s="58" t="s">
        <v>38</v>
      </c>
      <c r="B12" s="19">
        <v>8519657</v>
      </c>
      <c r="C12" s="19">
        <v>0</v>
      </c>
      <c r="D12" s="59">
        <v>13399247</v>
      </c>
      <c r="E12" s="60">
        <v>13433159</v>
      </c>
      <c r="F12" s="60">
        <v>709970</v>
      </c>
      <c r="G12" s="60">
        <v>709970</v>
      </c>
      <c r="H12" s="60">
        <v>709970</v>
      </c>
      <c r="I12" s="60">
        <v>2129910</v>
      </c>
      <c r="J12" s="60">
        <v>745239</v>
      </c>
      <c r="K12" s="60">
        <v>755972</v>
      </c>
      <c r="L12" s="60">
        <v>0</v>
      </c>
      <c r="M12" s="60">
        <v>1501211</v>
      </c>
      <c r="N12" s="60">
        <v>755972</v>
      </c>
      <c r="O12" s="60">
        <v>755972</v>
      </c>
      <c r="P12" s="60">
        <v>755972</v>
      </c>
      <c r="Q12" s="60">
        <v>2267916</v>
      </c>
      <c r="R12" s="60">
        <v>0</v>
      </c>
      <c r="S12" s="60">
        <v>0</v>
      </c>
      <c r="T12" s="60">
        <v>0</v>
      </c>
      <c r="U12" s="60">
        <v>0</v>
      </c>
      <c r="V12" s="60">
        <v>5899037</v>
      </c>
      <c r="W12" s="60"/>
      <c r="X12" s="60">
        <v>5899037</v>
      </c>
      <c r="Y12" s="61">
        <v>0</v>
      </c>
      <c r="Z12" s="62">
        <v>13433159</v>
      </c>
    </row>
    <row r="13" spans="1:26" ht="13.5">
      <c r="A13" s="58" t="s">
        <v>278</v>
      </c>
      <c r="B13" s="19">
        <v>5760880</v>
      </c>
      <c r="C13" s="19">
        <v>0</v>
      </c>
      <c r="D13" s="59">
        <v>5500000</v>
      </c>
      <c r="E13" s="60">
        <v>5500000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1866249</v>
      </c>
      <c r="Q13" s="60">
        <v>1866249</v>
      </c>
      <c r="R13" s="60">
        <v>0</v>
      </c>
      <c r="S13" s="60">
        <v>0</v>
      </c>
      <c r="T13" s="60">
        <v>0</v>
      </c>
      <c r="U13" s="60">
        <v>0</v>
      </c>
      <c r="V13" s="60">
        <v>1866249</v>
      </c>
      <c r="W13" s="60"/>
      <c r="X13" s="60">
        <v>1866249</v>
      </c>
      <c r="Y13" s="61">
        <v>0</v>
      </c>
      <c r="Z13" s="62">
        <v>5500000</v>
      </c>
    </row>
    <row r="14" spans="1:26" ht="13.5">
      <c r="A14" s="58" t="s">
        <v>40</v>
      </c>
      <c r="B14" s="19">
        <v>0</v>
      </c>
      <c r="C14" s="19">
        <v>0</v>
      </c>
      <c r="D14" s="59">
        <v>148000</v>
      </c>
      <c r="E14" s="60">
        <v>17950</v>
      </c>
      <c r="F14" s="60">
        <v>0</v>
      </c>
      <c r="G14" s="60">
        <v>0</v>
      </c>
      <c r="H14" s="60">
        <v>128792</v>
      </c>
      <c r="I14" s="60">
        <v>128792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128792</v>
      </c>
      <c r="Q14" s="60">
        <v>128792</v>
      </c>
      <c r="R14" s="60">
        <v>0</v>
      </c>
      <c r="S14" s="60">
        <v>0</v>
      </c>
      <c r="T14" s="60">
        <v>0</v>
      </c>
      <c r="U14" s="60">
        <v>0</v>
      </c>
      <c r="V14" s="60">
        <v>257584</v>
      </c>
      <c r="W14" s="60"/>
      <c r="X14" s="60">
        <v>257584</v>
      </c>
      <c r="Y14" s="61">
        <v>0</v>
      </c>
      <c r="Z14" s="62">
        <v>17950</v>
      </c>
    </row>
    <row r="15" spans="1:26" ht="13.5">
      <c r="A15" s="58" t="s">
        <v>41</v>
      </c>
      <c r="B15" s="19">
        <v>15718276</v>
      </c>
      <c r="C15" s="19">
        <v>0</v>
      </c>
      <c r="D15" s="59">
        <v>17808000</v>
      </c>
      <c r="E15" s="60">
        <v>17956561</v>
      </c>
      <c r="F15" s="60">
        <v>1679997</v>
      </c>
      <c r="G15" s="60">
        <v>0</v>
      </c>
      <c r="H15" s="60">
        <v>3530539</v>
      </c>
      <c r="I15" s="60">
        <v>5210536</v>
      </c>
      <c r="J15" s="60">
        <v>1394020</v>
      </c>
      <c r="K15" s="60">
        <v>0</v>
      </c>
      <c r="L15" s="60">
        <v>0</v>
      </c>
      <c r="M15" s="60">
        <v>1394020</v>
      </c>
      <c r="N15" s="60">
        <v>2398549</v>
      </c>
      <c r="O15" s="60">
        <v>1189648</v>
      </c>
      <c r="P15" s="60">
        <v>1166480</v>
      </c>
      <c r="Q15" s="60">
        <v>4754677</v>
      </c>
      <c r="R15" s="60">
        <v>0</v>
      </c>
      <c r="S15" s="60">
        <v>0</v>
      </c>
      <c r="T15" s="60">
        <v>0</v>
      </c>
      <c r="U15" s="60">
        <v>0</v>
      </c>
      <c r="V15" s="60">
        <v>11359233</v>
      </c>
      <c r="W15" s="60"/>
      <c r="X15" s="60">
        <v>11359233</v>
      </c>
      <c r="Y15" s="61">
        <v>0</v>
      </c>
      <c r="Z15" s="62">
        <v>17956561</v>
      </c>
    </row>
    <row r="16" spans="1:26" ht="13.5">
      <c r="A16" s="69" t="s">
        <v>42</v>
      </c>
      <c r="B16" s="19">
        <v>14572654</v>
      </c>
      <c r="C16" s="19">
        <v>0</v>
      </c>
      <c r="D16" s="59">
        <v>3000000</v>
      </c>
      <c r="E16" s="60">
        <v>5346000</v>
      </c>
      <c r="F16" s="60">
        <v>355878</v>
      </c>
      <c r="G16" s="60">
        <v>1048086</v>
      </c>
      <c r="H16" s="60">
        <v>596526</v>
      </c>
      <c r="I16" s="60">
        <v>2000490</v>
      </c>
      <c r="J16" s="60">
        <v>697866</v>
      </c>
      <c r="K16" s="60">
        <v>261392</v>
      </c>
      <c r="L16" s="60">
        <v>0</v>
      </c>
      <c r="M16" s="60">
        <v>959258</v>
      </c>
      <c r="N16" s="60">
        <v>317846</v>
      </c>
      <c r="O16" s="60">
        <v>380653</v>
      </c>
      <c r="P16" s="60">
        <v>393679</v>
      </c>
      <c r="Q16" s="60">
        <v>1092178</v>
      </c>
      <c r="R16" s="60">
        <v>0</v>
      </c>
      <c r="S16" s="60">
        <v>0</v>
      </c>
      <c r="T16" s="60">
        <v>0</v>
      </c>
      <c r="U16" s="60">
        <v>0</v>
      </c>
      <c r="V16" s="60">
        <v>4051926</v>
      </c>
      <c r="W16" s="60"/>
      <c r="X16" s="60">
        <v>4051926</v>
      </c>
      <c r="Y16" s="61">
        <v>0</v>
      </c>
      <c r="Z16" s="62">
        <v>5346000</v>
      </c>
    </row>
    <row r="17" spans="1:26" ht="13.5">
      <c r="A17" s="58" t="s">
        <v>43</v>
      </c>
      <c r="B17" s="19">
        <v>29622044</v>
      </c>
      <c r="C17" s="19">
        <v>0</v>
      </c>
      <c r="D17" s="59">
        <v>33896832</v>
      </c>
      <c r="E17" s="60">
        <v>57083596</v>
      </c>
      <c r="F17" s="60">
        <v>3468531</v>
      </c>
      <c r="G17" s="60">
        <v>1133410</v>
      </c>
      <c r="H17" s="60">
        <v>3676937</v>
      </c>
      <c r="I17" s="60">
        <v>8278878</v>
      </c>
      <c r="J17" s="60">
        <v>3991626</v>
      </c>
      <c r="K17" s="60">
        <v>3172458</v>
      </c>
      <c r="L17" s="60">
        <v>0</v>
      </c>
      <c r="M17" s="60">
        <v>7164084</v>
      </c>
      <c r="N17" s="60">
        <v>1751240</v>
      </c>
      <c r="O17" s="60">
        <v>3558001</v>
      </c>
      <c r="P17" s="60">
        <v>4305139</v>
      </c>
      <c r="Q17" s="60">
        <v>9614380</v>
      </c>
      <c r="R17" s="60">
        <v>0</v>
      </c>
      <c r="S17" s="60">
        <v>0</v>
      </c>
      <c r="T17" s="60">
        <v>0</v>
      </c>
      <c r="U17" s="60">
        <v>0</v>
      </c>
      <c r="V17" s="60">
        <v>25057342</v>
      </c>
      <c r="W17" s="60"/>
      <c r="X17" s="60">
        <v>25057342</v>
      </c>
      <c r="Y17" s="61">
        <v>0</v>
      </c>
      <c r="Z17" s="62">
        <v>57083596</v>
      </c>
    </row>
    <row r="18" spans="1:26" ht="13.5">
      <c r="A18" s="70" t="s">
        <v>44</v>
      </c>
      <c r="B18" s="71">
        <f>SUM(B11:B17)</f>
        <v>99805967</v>
      </c>
      <c r="C18" s="71">
        <f>SUM(C11:C17)</f>
        <v>0</v>
      </c>
      <c r="D18" s="72">
        <f aca="true" t="shared" si="1" ref="D18:Z18">SUM(D11:D17)</f>
        <v>110846361</v>
      </c>
      <c r="E18" s="73">
        <f t="shared" si="1"/>
        <v>137190382</v>
      </c>
      <c r="F18" s="73">
        <f t="shared" si="1"/>
        <v>8466500</v>
      </c>
      <c r="G18" s="73">
        <f t="shared" si="1"/>
        <v>5286708</v>
      </c>
      <c r="H18" s="73">
        <f t="shared" si="1"/>
        <v>11057177</v>
      </c>
      <c r="I18" s="73">
        <f t="shared" si="1"/>
        <v>24810385</v>
      </c>
      <c r="J18" s="73">
        <f t="shared" si="1"/>
        <v>9296216</v>
      </c>
      <c r="K18" s="73">
        <f t="shared" si="1"/>
        <v>6602759</v>
      </c>
      <c r="L18" s="73">
        <f t="shared" si="1"/>
        <v>0</v>
      </c>
      <c r="M18" s="73">
        <f t="shared" si="1"/>
        <v>15898975</v>
      </c>
      <c r="N18" s="73">
        <f t="shared" si="1"/>
        <v>7707961</v>
      </c>
      <c r="O18" s="73">
        <f t="shared" si="1"/>
        <v>8302252</v>
      </c>
      <c r="P18" s="73">
        <f t="shared" si="1"/>
        <v>11202306</v>
      </c>
      <c r="Q18" s="73">
        <f t="shared" si="1"/>
        <v>27212519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67921879</v>
      </c>
      <c r="W18" s="73">
        <f t="shared" si="1"/>
        <v>0</v>
      </c>
      <c r="X18" s="73">
        <f t="shared" si="1"/>
        <v>67921879</v>
      </c>
      <c r="Y18" s="67">
        <f>+IF(W18&lt;&gt;0,(X18/W18)*100,0)</f>
        <v>0</v>
      </c>
      <c r="Z18" s="74">
        <f t="shared" si="1"/>
        <v>137190382</v>
      </c>
    </row>
    <row r="19" spans="1:26" ht="13.5">
      <c r="A19" s="70" t="s">
        <v>45</v>
      </c>
      <c r="B19" s="75">
        <f>+B10-B18</f>
        <v>61255023</v>
      </c>
      <c r="C19" s="75">
        <f>+C10-C18</f>
        <v>0</v>
      </c>
      <c r="D19" s="76">
        <f aca="true" t="shared" si="2" ref="D19:Z19">+D10-D18</f>
        <v>25406404</v>
      </c>
      <c r="E19" s="77">
        <f t="shared" si="2"/>
        <v>915454</v>
      </c>
      <c r="F19" s="77">
        <f t="shared" si="2"/>
        <v>11337771</v>
      </c>
      <c r="G19" s="77">
        <f t="shared" si="2"/>
        <v>-3021839</v>
      </c>
      <c r="H19" s="77">
        <f t="shared" si="2"/>
        <v>-8768948</v>
      </c>
      <c r="I19" s="77">
        <f t="shared" si="2"/>
        <v>-453016</v>
      </c>
      <c r="J19" s="77">
        <f t="shared" si="2"/>
        <v>-6627063</v>
      </c>
      <c r="K19" s="77">
        <f t="shared" si="2"/>
        <v>26381291</v>
      </c>
      <c r="L19" s="77">
        <f t="shared" si="2"/>
        <v>0</v>
      </c>
      <c r="M19" s="77">
        <f t="shared" si="2"/>
        <v>19754228</v>
      </c>
      <c r="N19" s="77">
        <f t="shared" si="2"/>
        <v>-5654467</v>
      </c>
      <c r="O19" s="77">
        <f t="shared" si="2"/>
        <v>-5841448</v>
      </c>
      <c r="P19" s="77">
        <f t="shared" si="2"/>
        <v>16959992</v>
      </c>
      <c r="Q19" s="77">
        <f t="shared" si="2"/>
        <v>5464077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24765289</v>
      </c>
      <c r="W19" s="77">
        <f>IF(E10=E18,0,W10-W18)</f>
        <v>1415253</v>
      </c>
      <c r="X19" s="77">
        <f t="shared" si="2"/>
        <v>23350036</v>
      </c>
      <c r="Y19" s="78">
        <f>+IF(W19&lt;&gt;0,(X19/W19)*100,0)</f>
        <v>1649.884225647287</v>
      </c>
      <c r="Z19" s="79">
        <f t="shared" si="2"/>
        <v>915454</v>
      </c>
    </row>
    <row r="20" spans="1:26" ht="13.5">
      <c r="A20" s="58" t="s">
        <v>46</v>
      </c>
      <c r="B20" s="19">
        <v>0</v>
      </c>
      <c r="C20" s="19">
        <v>0</v>
      </c>
      <c r="D20" s="59">
        <v>80259000</v>
      </c>
      <c r="E20" s="60">
        <v>40190000</v>
      </c>
      <c r="F20" s="60">
        <v>36908210</v>
      </c>
      <c r="G20" s="60">
        <v>6567277</v>
      </c>
      <c r="H20" s="60">
        <v>2195323</v>
      </c>
      <c r="I20" s="60">
        <v>45670810</v>
      </c>
      <c r="J20" s="60">
        <v>2232489</v>
      </c>
      <c r="K20" s="60">
        <v>0</v>
      </c>
      <c r="L20" s="60">
        <v>0</v>
      </c>
      <c r="M20" s="60">
        <v>2232489</v>
      </c>
      <c r="N20" s="60">
        <v>738559</v>
      </c>
      <c r="O20" s="60">
        <v>721223</v>
      </c>
      <c r="P20" s="60">
        <v>2946849</v>
      </c>
      <c r="Q20" s="60">
        <v>4406631</v>
      </c>
      <c r="R20" s="60">
        <v>0</v>
      </c>
      <c r="S20" s="60">
        <v>0</v>
      </c>
      <c r="T20" s="60">
        <v>0</v>
      </c>
      <c r="U20" s="60">
        <v>0</v>
      </c>
      <c r="V20" s="60">
        <v>52309930</v>
      </c>
      <c r="W20" s="60"/>
      <c r="X20" s="60">
        <v>52309930</v>
      </c>
      <c r="Y20" s="61">
        <v>0</v>
      </c>
      <c r="Z20" s="62">
        <v>40190000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61255023</v>
      </c>
      <c r="C22" s="86">
        <f>SUM(C19:C21)</f>
        <v>0</v>
      </c>
      <c r="D22" s="87">
        <f aca="true" t="shared" si="3" ref="D22:Z22">SUM(D19:D21)</f>
        <v>105665404</v>
      </c>
      <c r="E22" s="88">
        <f t="shared" si="3"/>
        <v>41105454</v>
      </c>
      <c r="F22" s="88">
        <f t="shared" si="3"/>
        <v>48245981</v>
      </c>
      <c r="G22" s="88">
        <f t="shared" si="3"/>
        <v>3545438</v>
      </c>
      <c r="H22" s="88">
        <f t="shared" si="3"/>
        <v>-6573625</v>
      </c>
      <c r="I22" s="88">
        <f t="shared" si="3"/>
        <v>45217794</v>
      </c>
      <c r="J22" s="88">
        <f t="shared" si="3"/>
        <v>-4394574</v>
      </c>
      <c r="K22" s="88">
        <f t="shared" si="3"/>
        <v>26381291</v>
      </c>
      <c r="L22" s="88">
        <f t="shared" si="3"/>
        <v>0</v>
      </c>
      <c r="M22" s="88">
        <f t="shared" si="3"/>
        <v>21986717</v>
      </c>
      <c r="N22" s="88">
        <f t="shared" si="3"/>
        <v>-4915908</v>
      </c>
      <c r="O22" s="88">
        <f t="shared" si="3"/>
        <v>-5120225</v>
      </c>
      <c r="P22" s="88">
        <f t="shared" si="3"/>
        <v>19906841</v>
      </c>
      <c r="Q22" s="88">
        <f t="shared" si="3"/>
        <v>9870708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77075219</v>
      </c>
      <c r="W22" s="88">
        <f t="shared" si="3"/>
        <v>1415253</v>
      </c>
      <c r="X22" s="88">
        <f t="shared" si="3"/>
        <v>75659966</v>
      </c>
      <c r="Y22" s="89">
        <f>+IF(W22&lt;&gt;0,(X22/W22)*100,0)</f>
        <v>5346.0381995304015</v>
      </c>
      <c r="Z22" s="90">
        <f t="shared" si="3"/>
        <v>41105454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61255023</v>
      </c>
      <c r="C24" s="75">
        <f>SUM(C22:C23)</f>
        <v>0</v>
      </c>
      <c r="D24" s="76">
        <f aca="true" t="shared" si="4" ref="D24:Z24">SUM(D22:D23)</f>
        <v>105665404</v>
      </c>
      <c r="E24" s="77">
        <f t="shared" si="4"/>
        <v>41105454</v>
      </c>
      <c r="F24" s="77">
        <f t="shared" si="4"/>
        <v>48245981</v>
      </c>
      <c r="G24" s="77">
        <f t="shared" si="4"/>
        <v>3545438</v>
      </c>
      <c r="H24" s="77">
        <f t="shared" si="4"/>
        <v>-6573625</v>
      </c>
      <c r="I24" s="77">
        <f t="shared" si="4"/>
        <v>45217794</v>
      </c>
      <c r="J24" s="77">
        <f t="shared" si="4"/>
        <v>-4394574</v>
      </c>
      <c r="K24" s="77">
        <f t="shared" si="4"/>
        <v>26381291</v>
      </c>
      <c r="L24" s="77">
        <f t="shared" si="4"/>
        <v>0</v>
      </c>
      <c r="M24" s="77">
        <f t="shared" si="4"/>
        <v>21986717</v>
      </c>
      <c r="N24" s="77">
        <f t="shared" si="4"/>
        <v>-4915908</v>
      </c>
      <c r="O24" s="77">
        <f t="shared" si="4"/>
        <v>-5120225</v>
      </c>
      <c r="P24" s="77">
        <f t="shared" si="4"/>
        <v>19906841</v>
      </c>
      <c r="Q24" s="77">
        <f t="shared" si="4"/>
        <v>9870708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77075219</v>
      </c>
      <c r="W24" s="77">
        <f t="shared" si="4"/>
        <v>1415253</v>
      </c>
      <c r="X24" s="77">
        <f t="shared" si="4"/>
        <v>75659966</v>
      </c>
      <c r="Y24" s="78">
        <f>+IF(W24&lt;&gt;0,(X24/W24)*100,0)</f>
        <v>5346.0381995304015</v>
      </c>
      <c r="Z24" s="79">
        <f t="shared" si="4"/>
        <v>41105454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42006237</v>
      </c>
      <c r="C27" s="22">
        <v>0</v>
      </c>
      <c r="D27" s="99">
        <v>14840000</v>
      </c>
      <c r="E27" s="100">
        <v>82374776</v>
      </c>
      <c r="F27" s="100">
        <v>428410</v>
      </c>
      <c r="G27" s="100">
        <v>6588960</v>
      </c>
      <c r="H27" s="100">
        <v>2706141</v>
      </c>
      <c r="I27" s="100">
        <v>9723511</v>
      </c>
      <c r="J27" s="100">
        <v>3853320</v>
      </c>
      <c r="K27" s="100">
        <v>2886610</v>
      </c>
      <c r="L27" s="100">
        <v>2189533</v>
      </c>
      <c r="M27" s="100">
        <v>8929463</v>
      </c>
      <c r="N27" s="100">
        <v>4134393</v>
      </c>
      <c r="O27" s="100">
        <v>1531147</v>
      </c>
      <c r="P27" s="100">
        <v>2233507</v>
      </c>
      <c r="Q27" s="100">
        <v>7899047</v>
      </c>
      <c r="R27" s="100">
        <v>0</v>
      </c>
      <c r="S27" s="100">
        <v>0</v>
      </c>
      <c r="T27" s="100">
        <v>0</v>
      </c>
      <c r="U27" s="100">
        <v>0</v>
      </c>
      <c r="V27" s="100">
        <v>26552021</v>
      </c>
      <c r="W27" s="100">
        <v>61781082</v>
      </c>
      <c r="X27" s="100">
        <v>-35229061</v>
      </c>
      <c r="Y27" s="101">
        <v>-57.02</v>
      </c>
      <c r="Z27" s="102">
        <v>82374776</v>
      </c>
    </row>
    <row r="28" spans="1:26" ht="13.5">
      <c r="A28" s="103" t="s">
        <v>46</v>
      </c>
      <c r="B28" s="19">
        <v>28275572</v>
      </c>
      <c r="C28" s="19">
        <v>0</v>
      </c>
      <c r="D28" s="59">
        <v>14840000</v>
      </c>
      <c r="E28" s="60">
        <v>40190000</v>
      </c>
      <c r="F28" s="60">
        <v>428410</v>
      </c>
      <c r="G28" s="60">
        <v>6567277</v>
      </c>
      <c r="H28" s="60">
        <v>2195323</v>
      </c>
      <c r="I28" s="60">
        <v>9191010</v>
      </c>
      <c r="J28" s="60">
        <v>2567289</v>
      </c>
      <c r="K28" s="60">
        <v>929343</v>
      </c>
      <c r="L28" s="60">
        <v>743009</v>
      </c>
      <c r="M28" s="60">
        <v>4239641</v>
      </c>
      <c r="N28" s="60">
        <v>721223</v>
      </c>
      <c r="O28" s="60">
        <v>1531147</v>
      </c>
      <c r="P28" s="60">
        <v>1415700</v>
      </c>
      <c r="Q28" s="60">
        <v>3668070</v>
      </c>
      <c r="R28" s="60">
        <v>0</v>
      </c>
      <c r="S28" s="60">
        <v>0</v>
      </c>
      <c r="T28" s="60">
        <v>0</v>
      </c>
      <c r="U28" s="60">
        <v>0</v>
      </c>
      <c r="V28" s="60">
        <v>17098721</v>
      </c>
      <c r="W28" s="60">
        <v>30142500</v>
      </c>
      <c r="X28" s="60">
        <v>-13043779</v>
      </c>
      <c r="Y28" s="61">
        <v>-43.27</v>
      </c>
      <c r="Z28" s="62">
        <v>40190000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13730665</v>
      </c>
      <c r="C31" s="19">
        <v>0</v>
      </c>
      <c r="D31" s="59">
        <v>0</v>
      </c>
      <c r="E31" s="60">
        <v>42184776</v>
      </c>
      <c r="F31" s="60">
        <v>0</v>
      </c>
      <c r="G31" s="60">
        <v>21683</v>
      </c>
      <c r="H31" s="60">
        <v>510818</v>
      </c>
      <c r="I31" s="60">
        <v>532501</v>
      </c>
      <c r="J31" s="60">
        <v>1286031</v>
      </c>
      <c r="K31" s="60">
        <v>1957267</v>
      </c>
      <c r="L31" s="60">
        <v>1446524</v>
      </c>
      <c r="M31" s="60">
        <v>4689822</v>
      </c>
      <c r="N31" s="60">
        <v>3413170</v>
      </c>
      <c r="O31" s="60">
        <v>0</v>
      </c>
      <c r="P31" s="60">
        <v>817807</v>
      </c>
      <c r="Q31" s="60">
        <v>4230977</v>
      </c>
      <c r="R31" s="60">
        <v>0</v>
      </c>
      <c r="S31" s="60">
        <v>0</v>
      </c>
      <c r="T31" s="60">
        <v>0</v>
      </c>
      <c r="U31" s="60">
        <v>0</v>
      </c>
      <c r="V31" s="60">
        <v>9453300</v>
      </c>
      <c r="W31" s="60">
        <v>31638582</v>
      </c>
      <c r="X31" s="60">
        <v>-22185282</v>
      </c>
      <c r="Y31" s="61">
        <v>-70.12</v>
      </c>
      <c r="Z31" s="62">
        <v>42184776</v>
      </c>
    </row>
    <row r="32" spans="1:26" ht="13.5">
      <c r="A32" s="70" t="s">
        <v>54</v>
      </c>
      <c r="B32" s="22">
        <f>SUM(B28:B31)</f>
        <v>42006237</v>
      </c>
      <c r="C32" s="22">
        <f>SUM(C28:C31)</f>
        <v>0</v>
      </c>
      <c r="D32" s="99">
        <f aca="true" t="shared" si="5" ref="D32:Z32">SUM(D28:D31)</f>
        <v>14840000</v>
      </c>
      <c r="E32" s="100">
        <f t="shared" si="5"/>
        <v>82374776</v>
      </c>
      <c r="F32" s="100">
        <f t="shared" si="5"/>
        <v>428410</v>
      </c>
      <c r="G32" s="100">
        <f t="shared" si="5"/>
        <v>6588960</v>
      </c>
      <c r="H32" s="100">
        <f t="shared" si="5"/>
        <v>2706141</v>
      </c>
      <c r="I32" s="100">
        <f t="shared" si="5"/>
        <v>9723511</v>
      </c>
      <c r="J32" s="100">
        <f t="shared" si="5"/>
        <v>3853320</v>
      </c>
      <c r="K32" s="100">
        <f t="shared" si="5"/>
        <v>2886610</v>
      </c>
      <c r="L32" s="100">
        <f t="shared" si="5"/>
        <v>2189533</v>
      </c>
      <c r="M32" s="100">
        <f t="shared" si="5"/>
        <v>8929463</v>
      </c>
      <c r="N32" s="100">
        <f t="shared" si="5"/>
        <v>4134393</v>
      </c>
      <c r="O32" s="100">
        <f t="shared" si="5"/>
        <v>1531147</v>
      </c>
      <c r="P32" s="100">
        <f t="shared" si="5"/>
        <v>2233507</v>
      </c>
      <c r="Q32" s="100">
        <f t="shared" si="5"/>
        <v>7899047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26552021</v>
      </c>
      <c r="W32" s="100">
        <f t="shared" si="5"/>
        <v>61781082</v>
      </c>
      <c r="X32" s="100">
        <f t="shared" si="5"/>
        <v>-35229061</v>
      </c>
      <c r="Y32" s="101">
        <f>+IF(W32&lt;&gt;0,(X32/W32)*100,0)</f>
        <v>-57.02240857484496</v>
      </c>
      <c r="Z32" s="102">
        <f t="shared" si="5"/>
        <v>82374776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114428963</v>
      </c>
      <c r="C35" s="19">
        <v>0</v>
      </c>
      <c r="D35" s="59">
        <v>116142000</v>
      </c>
      <c r="E35" s="60">
        <v>157178000</v>
      </c>
      <c r="F35" s="60">
        <v>112372062</v>
      </c>
      <c r="G35" s="60">
        <v>112372062</v>
      </c>
      <c r="H35" s="60">
        <v>112372062</v>
      </c>
      <c r="I35" s="60">
        <v>112372062</v>
      </c>
      <c r="J35" s="60">
        <v>112372062</v>
      </c>
      <c r="K35" s="60">
        <v>112372062</v>
      </c>
      <c r="L35" s="60">
        <v>112372062</v>
      </c>
      <c r="M35" s="60">
        <v>112372062</v>
      </c>
      <c r="N35" s="60">
        <v>112372062</v>
      </c>
      <c r="O35" s="60">
        <v>112372062</v>
      </c>
      <c r="P35" s="60">
        <v>112372062</v>
      </c>
      <c r="Q35" s="60">
        <v>112372062</v>
      </c>
      <c r="R35" s="60">
        <v>0</v>
      </c>
      <c r="S35" s="60">
        <v>0</v>
      </c>
      <c r="T35" s="60">
        <v>0</v>
      </c>
      <c r="U35" s="60">
        <v>0</v>
      </c>
      <c r="V35" s="60">
        <v>112372062</v>
      </c>
      <c r="W35" s="60">
        <v>117883500</v>
      </c>
      <c r="X35" s="60">
        <v>-5511438</v>
      </c>
      <c r="Y35" s="61">
        <v>-4.68</v>
      </c>
      <c r="Z35" s="62">
        <v>157178000</v>
      </c>
    </row>
    <row r="36" spans="1:26" ht="13.5">
      <c r="A36" s="58" t="s">
        <v>57</v>
      </c>
      <c r="B36" s="19">
        <v>165113386</v>
      </c>
      <c r="C36" s="19">
        <v>0</v>
      </c>
      <c r="D36" s="59">
        <v>74912000</v>
      </c>
      <c r="E36" s="60">
        <v>205295000</v>
      </c>
      <c r="F36" s="60">
        <v>65380653</v>
      </c>
      <c r="G36" s="60">
        <v>65380653</v>
      </c>
      <c r="H36" s="60">
        <v>65380653</v>
      </c>
      <c r="I36" s="60">
        <v>65380653</v>
      </c>
      <c r="J36" s="60">
        <v>65380653</v>
      </c>
      <c r="K36" s="60">
        <v>65380653</v>
      </c>
      <c r="L36" s="60">
        <v>65380653</v>
      </c>
      <c r="M36" s="60">
        <v>65380653</v>
      </c>
      <c r="N36" s="60">
        <v>65380653</v>
      </c>
      <c r="O36" s="60">
        <v>65380653</v>
      </c>
      <c r="P36" s="60">
        <v>65380653</v>
      </c>
      <c r="Q36" s="60">
        <v>65380653</v>
      </c>
      <c r="R36" s="60">
        <v>0</v>
      </c>
      <c r="S36" s="60">
        <v>0</v>
      </c>
      <c r="T36" s="60">
        <v>0</v>
      </c>
      <c r="U36" s="60">
        <v>0</v>
      </c>
      <c r="V36" s="60">
        <v>65380653</v>
      </c>
      <c r="W36" s="60">
        <v>153971250</v>
      </c>
      <c r="X36" s="60">
        <v>-88590597</v>
      </c>
      <c r="Y36" s="61">
        <v>-57.54</v>
      </c>
      <c r="Z36" s="62">
        <v>205295000</v>
      </c>
    </row>
    <row r="37" spans="1:26" ht="13.5">
      <c r="A37" s="58" t="s">
        <v>58</v>
      </c>
      <c r="B37" s="19">
        <v>13855709</v>
      </c>
      <c r="C37" s="19">
        <v>0</v>
      </c>
      <c r="D37" s="59">
        <v>2751000</v>
      </c>
      <c r="E37" s="60">
        <v>14592077</v>
      </c>
      <c r="F37" s="60">
        <v>22104358</v>
      </c>
      <c r="G37" s="60">
        <v>22104358</v>
      </c>
      <c r="H37" s="60">
        <v>22104358</v>
      </c>
      <c r="I37" s="60">
        <v>22104358</v>
      </c>
      <c r="J37" s="60">
        <v>22104358</v>
      </c>
      <c r="K37" s="60">
        <v>22104358</v>
      </c>
      <c r="L37" s="60">
        <v>22104358</v>
      </c>
      <c r="M37" s="60">
        <v>22104358</v>
      </c>
      <c r="N37" s="60">
        <v>22104358</v>
      </c>
      <c r="O37" s="60">
        <v>22104358</v>
      </c>
      <c r="P37" s="60">
        <v>22104358</v>
      </c>
      <c r="Q37" s="60">
        <v>22104358</v>
      </c>
      <c r="R37" s="60">
        <v>0</v>
      </c>
      <c r="S37" s="60">
        <v>0</v>
      </c>
      <c r="T37" s="60">
        <v>0</v>
      </c>
      <c r="U37" s="60">
        <v>0</v>
      </c>
      <c r="V37" s="60">
        <v>22104358</v>
      </c>
      <c r="W37" s="60">
        <v>10944058</v>
      </c>
      <c r="X37" s="60">
        <v>11160300</v>
      </c>
      <c r="Y37" s="61">
        <v>101.98</v>
      </c>
      <c r="Z37" s="62">
        <v>14592077</v>
      </c>
    </row>
    <row r="38" spans="1:26" ht="13.5">
      <c r="A38" s="58" t="s">
        <v>59</v>
      </c>
      <c r="B38" s="19">
        <v>1599074</v>
      </c>
      <c r="C38" s="19">
        <v>0</v>
      </c>
      <c r="D38" s="59">
        <v>151000</v>
      </c>
      <c r="E38" s="60">
        <v>1570000</v>
      </c>
      <c r="F38" s="60">
        <v>1974907</v>
      </c>
      <c r="G38" s="60">
        <v>1974907</v>
      </c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0</v>
      </c>
      <c r="S38" s="60">
        <v>0</v>
      </c>
      <c r="T38" s="60">
        <v>0</v>
      </c>
      <c r="U38" s="60">
        <v>0</v>
      </c>
      <c r="V38" s="60">
        <v>1974907</v>
      </c>
      <c r="W38" s="60">
        <v>1177500</v>
      </c>
      <c r="X38" s="60">
        <v>797407</v>
      </c>
      <c r="Y38" s="61">
        <v>67.72</v>
      </c>
      <c r="Z38" s="62">
        <v>1570000</v>
      </c>
    </row>
    <row r="39" spans="1:26" ht="13.5">
      <c r="A39" s="58" t="s">
        <v>60</v>
      </c>
      <c r="B39" s="19">
        <v>264087566</v>
      </c>
      <c r="C39" s="19">
        <v>0</v>
      </c>
      <c r="D39" s="59">
        <v>188152000</v>
      </c>
      <c r="E39" s="60">
        <v>346310923</v>
      </c>
      <c r="F39" s="60">
        <v>153673450</v>
      </c>
      <c r="G39" s="60">
        <v>153673450</v>
      </c>
      <c r="H39" s="60">
        <v>153673450</v>
      </c>
      <c r="I39" s="60">
        <v>153673450</v>
      </c>
      <c r="J39" s="60">
        <v>153673450</v>
      </c>
      <c r="K39" s="60">
        <v>153673450</v>
      </c>
      <c r="L39" s="60">
        <v>153673450</v>
      </c>
      <c r="M39" s="60">
        <v>153673450</v>
      </c>
      <c r="N39" s="60">
        <v>153673450</v>
      </c>
      <c r="O39" s="60">
        <v>153673450</v>
      </c>
      <c r="P39" s="60">
        <v>153673450</v>
      </c>
      <c r="Q39" s="60">
        <v>153673450</v>
      </c>
      <c r="R39" s="60">
        <v>0</v>
      </c>
      <c r="S39" s="60">
        <v>0</v>
      </c>
      <c r="T39" s="60">
        <v>0</v>
      </c>
      <c r="U39" s="60">
        <v>0</v>
      </c>
      <c r="V39" s="60">
        <v>153673450</v>
      </c>
      <c r="W39" s="60">
        <v>259733192</v>
      </c>
      <c r="X39" s="60">
        <v>-106059742</v>
      </c>
      <c r="Y39" s="61">
        <v>-40.83</v>
      </c>
      <c r="Z39" s="62">
        <v>346310923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56873223</v>
      </c>
      <c r="C42" s="19">
        <v>0</v>
      </c>
      <c r="D42" s="59">
        <v>60112283</v>
      </c>
      <c r="E42" s="60">
        <v>83769954</v>
      </c>
      <c r="F42" s="60">
        <v>14258079</v>
      </c>
      <c r="G42" s="60">
        <v>13494176</v>
      </c>
      <c r="H42" s="60">
        <v>-2709132</v>
      </c>
      <c r="I42" s="60">
        <v>25043123</v>
      </c>
      <c r="J42" s="60">
        <v>-3133690</v>
      </c>
      <c r="K42" s="60">
        <v>31229933</v>
      </c>
      <c r="L42" s="60">
        <v>-23357229</v>
      </c>
      <c r="M42" s="60">
        <v>4739014</v>
      </c>
      <c r="N42" s="60">
        <v>5338957</v>
      </c>
      <c r="O42" s="60">
        <v>-4032767</v>
      </c>
      <c r="P42" s="60">
        <v>41259782</v>
      </c>
      <c r="Q42" s="60">
        <v>42565972</v>
      </c>
      <c r="R42" s="60">
        <v>0</v>
      </c>
      <c r="S42" s="60">
        <v>0</v>
      </c>
      <c r="T42" s="60">
        <v>0</v>
      </c>
      <c r="U42" s="60">
        <v>0</v>
      </c>
      <c r="V42" s="60">
        <v>72348109</v>
      </c>
      <c r="W42" s="60">
        <v>96538070</v>
      </c>
      <c r="X42" s="60">
        <v>-24189961</v>
      </c>
      <c r="Y42" s="61">
        <v>-25.06</v>
      </c>
      <c r="Z42" s="62">
        <v>83769954</v>
      </c>
    </row>
    <row r="43" spans="1:26" ht="13.5">
      <c r="A43" s="58" t="s">
        <v>63</v>
      </c>
      <c r="B43" s="19">
        <v>-42024782</v>
      </c>
      <c r="C43" s="19">
        <v>0</v>
      </c>
      <c r="D43" s="59">
        <v>-70690992</v>
      </c>
      <c r="E43" s="60">
        <v>-79928459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-49446221</v>
      </c>
      <c r="X43" s="60">
        <v>49446221</v>
      </c>
      <c r="Y43" s="61">
        <v>-100</v>
      </c>
      <c r="Z43" s="62">
        <v>-79928459</v>
      </c>
    </row>
    <row r="44" spans="1:26" ht="13.5">
      <c r="A44" s="58" t="s">
        <v>64</v>
      </c>
      <c r="B44" s="19">
        <v>-828556</v>
      </c>
      <c r="C44" s="19">
        <v>0</v>
      </c>
      <c r="D44" s="59">
        <v>-550000</v>
      </c>
      <c r="E44" s="60">
        <v>-517702</v>
      </c>
      <c r="F44" s="60">
        <v>0</v>
      </c>
      <c r="G44" s="60">
        <v>0</v>
      </c>
      <c r="H44" s="60">
        <v>-113794</v>
      </c>
      <c r="I44" s="60">
        <v>-113794</v>
      </c>
      <c r="J44" s="60">
        <v>0</v>
      </c>
      <c r="K44" s="60">
        <v>0</v>
      </c>
      <c r="L44" s="60">
        <v>-290114</v>
      </c>
      <c r="M44" s="60">
        <v>-290114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-403908</v>
      </c>
      <c r="W44" s="60">
        <v>-517702</v>
      </c>
      <c r="X44" s="60">
        <v>113794</v>
      </c>
      <c r="Y44" s="61">
        <v>-21.98</v>
      </c>
      <c r="Z44" s="62">
        <v>-517702</v>
      </c>
    </row>
    <row r="45" spans="1:26" ht="13.5">
      <c r="A45" s="70" t="s">
        <v>65</v>
      </c>
      <c r="B45" s="22">
        <v>94959870</v>
      </c>
      <c r="C45" s="22">
        <v>0</v>
      </c>
      <c r="D45" s="99">
        <v>41354732</v>
      </c>
      <c r="E45" s="100">
        <v>98283663</v>
      </c>
      <c r="F45" s="100">
        <v>95253379</v>
      </c>
      <c r="G45" s="100">
        <v>108747555</v>
      </c>
      <c r="H45" s="100">
        <v>105924629</v>
      </c>
      <c r="I45" s="100">
        <v>105924629</v>
      </c>
      <c r="J45" s="100">
        <v>102790939</v>
      </c>
      <c r="K45" s="100">
        <v>134020872</v>
      </c>
      <c r="L45" s="100">
        <v>110373529</v>
      </c>
      <c r="M45" s="100">
        <v>110373529</v>
      </c>
      <c r="N45" s="100">
        <v>115712486</v>
      </c>
      <c r="O45" s="100">
        <v>111679719</v>
      </c>
      <c r="P45" s="100">
        <v>152939501</v>
      </c>
      <c r="Q45" s="100">
        <v>152939501</v>
      </c>
      <c r="R45" s="100">
        <v>0</v>
      </c>
      <c r="S45" s="100">
        <v>0</v>
      </c>
      <c r="T45" s="100">
        <v>0</v>
      </c>
      <c r="U45" s="100">
        <v>0</v>
      </c>
      <c r="V45" s="100">
        <v>152939501</v>
      </c>
      <c r="W45" s="100">
        <v>141534017</v>
      </c>
      <c r="X45" s="100">
        <v>11405484</v>
      </c>
      <c r="Y45" s="101">
        <v>8.06</v>
      </c>
      <c r="Z45" s="102">
        <v>98283663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755965</v>
      </c>
      <c r="C49" s="52">
        <v>0</v>
      </c>
      <c r="D49" s="129">
        <v>582064</v>
      </c>
      <c r="E49" s="54">
        <v>570135</v>
      </c>
      <c r="F49" s="54">
        <v>0</v>
      </c>
      <c r="G49" s="54">
        <v>0</v>
      </c>
      <c r="H49" s="54">
        <v>0</v>
      </c>
      <c r="I49" s="54">
        <v>517377</v>
      </c>
      <c r="J49" s="54">
        <v>0</v>
      </c>
      <c r="K49" s="54">
        <v>0</v>
      </c>
      <c r="L49" s="54">
        <v>0</v>
      </c>
      <c r="M49" s="54">
        <v>498090</v>
      </c>
      <c r="N49" s="54">
        <v>0</v>
      </c>
      <c r="O49" s="54">
        <v>0</v>
      </c>
      <c r="P49" s="54">
        <v>0</v>
      </c>
      <c r="Q49" s="54">
        <v>493995</v>
      </c>
      <c r="R49" s="54">
        <v>0</v>
      </c>
      <c r="S49" s="54">
        <v>0</v>
      </c>
      <c r="T49" s="54">
        <v>0</v>
      </c>
      <c r="U49" s="54">
        <v>0</v>
      </c>
      <c r="V49" s="54">
        <v>2461115</v>
      </c>
      <c r="W49" s="54">
        <v>14350372</v>
      </c>
      <c r="X49" s="54">
        <v>20229113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1701867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1701867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38.389399260857836</v>
      </c>
      <c r="C58" s="5">
        <f>IF(C67=0,0,+(C76/C67)*100)</f>
        <v>0</v>
      </c>
      <c r="D58" s="6">
        <f aca="true" t="shared" si="6" ref="D58:Z58">IF(D67=0,0,+(D76/D67)*100)</f>
        <v>83.48960277043774</v>
      </c>
      <c r="E58" s="7">
        <f t="shared" si="6"/>
        <v>85.57776535386165</v>
      </c>
      <c r="F58" s="7">
        <f t="shared" si="6"/>
        <v>10.371613304618633</v>
      </c>
      <c r="G58" s="7">
        <f t="shared" si="6"/>
        <v>710.3719306094046</v>
      </c>
      <c r="H58" s="7">
        <f t="shared" si="6"/>
        <v>255.01226433537383</v>
      </c>
      <c r="I58" s="7">
        <f t="shared" si="6"/>
        <v>62.21865691382305</v>
      </c>
      <c r="J58" s="7">
        <f t="shared" si="6"/>
        <v>109.94865455508709</v>
      </c>
      <c r="K58" s="7">
        <f t="shared" si="6"/>
        <v>149.92080194998084</v>
      </c>
      <c r="L58" s="7">
        <f t="shared" si="6"/>
        <v>0</v>
      </c>
      <c r="M58" s="7">
        <f t="shared" si="6"/>
        <v>209.34976206602025</v>
      </c>
      <c r="N58" s="7">
        <f t="shared" si="6"/>
        <v>125.01620384831635</v>
      </c>
      <c r="O58" s="7">
        <f t="shared" si="6"/>
        <v>143.31144175042283</v>
      </c>
      <c r="P58" s="7">
        <f t="shared" si="6"/>
        <v>137.50367890164242</v>
      </c>
      <c r="Q58" s="7">
        <f t="shared" si="6"/>
        <v>134.99811596605724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82.87027076318275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85.57776535386165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92.36298671808727</v>
      </c>
      <c r="E59" s="10">
        <f t="shared" si="7"/>
        <v>79.99999192322355</v>
      </c>
      <c r="F59" s="10">
        <f t="shared" si="7"/>
        <v>6.618154111779291</v>
      </c>
      <c r="G59" s="10">
        <f t="shared" si="7"/>
        <v>94165.7939809151</v>
      </c>
      <c r="H59" s="10">
        <f t="shared" si="7"/>
        <v>1238.0961180297895</v>
      </c>
      <c r="I59" s="10">
        <f t="shared" si="7"/>
        <v>62.822131039361174</v>
      </c>
      <c r="J59" s="10">
        <f t="shared" si="7"/>
        <v>3517.84355179704</v>
      </c>
      <c r="K59" s="10">
        <f t="shared" si="7"/>
        <v>1444.021528427102</v>
      </c>
      <c r="L59" s="10">
        <f t="shared" si="7"/>
        <v>0</v>
      </c>
      <c r="M59" s="10">
        <f t="shared" si="7"/>
        <v>3158.5479757157736</v>
      </c>
      <c r="N59" s="10">
        <f t="shared" si="7"/>
        <v>-2844.5243104254323</v>
      </c>
      <c r="O59" s="10">
        <f t="shared" si="7"/>
        <v>16743.34481678672</v>
      </c>
      <c r="P59" s="10">
        <f t="shared" si="7"/>
        <v>13544.486476262531</v>
      </c>
      <c r="Q59" s="10">
        <f t="shared" si="7"/>
        <v>-20128.208989805375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81.81939946257043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79.99999192322355</v>
      </c>
    </row>
    <row r="60" spans="1:26" ht="13.5">
      <c r="A60" s="38" t="s">
        <v>32</v>
      </c>
      <c r="B60" s="12">
        <f t="shared" si="7"/>
        <v>70.13599752613155</v>
      </c>
      <c r="C60" s="12">
        <f t="shared" si="7"/>
        <v>0</v>
      </c>
      <c r="D60" s="3">
        <f t="shared" si="7"/>
        <v>74.27574955754451</v>
      </c>
      <c r="E60" s="13">
        <f t="shared" si="7"/>
        <v>89.39016064955318</v>
      </c>
      <c r="F60" s="13">
        <f t="shared" si="7"/>
        <v>75.29458444646018</v>
      </c>
      <c r="G60" s="13">
        <f t="shared" si="7"/>
        <v>23.458959705351255</v>
      </c>
      <c r="H60" s="13">
        <f t="shared" si="7"/>
        <v>72.78011560420336</v>
      </c>
      <c r="I60" s="13">
        <f t="shared" si="7"/>
        <v>55.96777756329763</v>
      </c>
      <c r="J60" s="13">
        <f t="shared" si="7"/>
        <v>81.44979097581292</v>
      </c>
      <c r="K60" s="13">
        <f t="shared" si="7"/>
        <v>102.021109797757</v>
      </c>
      <c r="L60" s="13">
        <f t="shared" si="7"/>
        <v>0</v>
      </c>
      <c r="M60" s="13">
        <f t="shared" si="7"/>
        <v>143.20937478155798</v>
      </c>
      <c r="N60" s="13">
        <f t="shared" si="7"/>
        <v>78.65304402199241</v>
      </c>
      <c r="O60" s="13">
        <f t="shared" si="7"/>
        <v>84.13850008670221</v>
      </c>
      <c r="P60" s="13">
        <f t="shared" si="7"/>
        <v>67.64982050275418</v>
      </c>
      <c r="Q60" s="13">
        <f t="shared" si="7"/>
        <v>76.4443600020075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85.66388665525356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89.39016064955318</v>
      </c>
    </row>
    <row r="61" spans="1:26" ht="13.5">
      <c r="A61" s="39" t="s">
        <v>103</v>
      </c>
      <c r="B61" s="12">
        <f t="shared" si="7"/>
        <v>108.69288280305625</v>
      </c>
      <c r="C61" s="12">
        <f t="shared" si="7"/>
        <v>0</v>
      </c>
      <c r="D61" s="3">
        <f t="shared" si="7"/>
        <v>72.10552805841289</v>
      </c>
      <c r="E61" s="13">
        <f t="shared" si="7"/>
        <v>86.00000563758414</v>
      </c>
      <c r="F61" s="13">
        <f t="shared" si="7"/>
        <v>71.60850587822425</v>
      </c>
      <c r="G61" s="13">
        <f t="shared" si="7"/>
        <v>11.87021869701411</v>
      </c>
      <c r="H61" s="13">
        <f t="shared" si="7"/>
        <v>56.4256653080357</v>
      </c>
      <c r="I61" s="13">
        <f t="shared" si="7"/>
        <v>44.979211148249156</v>
      </c>
      <c r="J61" s="13">
        <f t="shared" si="7"/>
        <v>82.84323683867993</v>
      </c>
      <c r="K61" s="13">
        <f t="shared" si="7"/>
        <v>101.61579472165924</v>
      </c>
      <c r="L61" s="13">
        <f t="shared" si="7"/>
        <v>0</v>
      </c>
      <c r="M61" s="13">
        <f t="shared" si="7"/>
        <v>145.19584381763474</v>
      </c>
      <c r="N61" s="13">
        <f t="shared" si="7"/>
        <v>84.379981742128</v>
      </c>
      <c r="O61" s="13">
        <f t="shared" si="7"/>
        <v>75.91027963705551</v>
      </c>
      <c r="P61" s="13">
        <f t="shared" si="7"/>
        <v>59.182367488463406</v>
      </c>
      <c r="Q61" s="13">
        <f t="shared" si="7"/>
        <v>72.73937727129768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80.52183409889062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86.00000563758414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99.99547162303712</v>
      </c>
      <c r="E64" s="13">
        <f t="shared" si="7"/>
        <v>129.56755484718212</v>
      </c>
      <c r="F64" s="13">
        <f t="shared" si="7"/>
        <v>89.0502621818647</v>
      </c>
      <c r="G64" s="13">
        <f t="shared" si="7"/>
        <v>72.64052453386151</v>
      </c>
      <c r="H64" s="13">
        <f t="shared" si="7"/>
        <v>141.1422535858068</v>
      </c>
      <c r="I64" s="13">
        <f t="shared" si="7"/>
        <v>100.52729705350765</v>
      </c>
      <c r="J64" s="13">
        <f t="shared" si="7"/>
        <v>75.60594852434762</v>
      </c>
      <c r="K64" s="13">
        <f t="shared" si="7"/>
        <v>103.46761808877363</v>
      </c>
      <c r="L64" s="13">
        <f t="shared" si="7"/>
        <v>0</v>
      </c>
      <c r="M64" s="13">
        <f t="shared" si="7"/>
        <v>135.5286816732758</v>
      </c>
      <c r="N64" s="13">
        <f t="shared" si="7"/>
        <v>58.448500463873174</v>
      </c>
      <c r="O64" s="13">
        <f t="shared" si="7"/>
        <v>111.32186038125194</v>
      </c>
      <c r="P64" s="13">
        <f t="shared" si="7"/>
        <v>100.2334981555608</v>
      </c>
      <c r="Q64" s="13">
        <f t="shared" si="7"/>
        <v>89.63951957746363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105.31047492027032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129.56755484718212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174.5551921314822</v>
      </c>
      <c r="F66" s="16">
        <f t="shared" si="7"/>
        <v>186.24275003536567</v>
      </c>
      <c r="G66" s="16">
        <f t="shared" si="7"/>
        <v>123.6772577940129</v>
      </c>
      <c r="H66" s="16">
        <f t="shared" si="7"/>
        <v>61.40744667651737</v>
      </c>
      <c r="I66" s="16">
        <f t="shared" si="7"/>
        <v>107.2566696067538</v>
      </c>
      <c r="J66" s="16">
        <f t="shared" si="7"/>
        <v>0</v>
      </c>
      <c r="K66" s="16">
        <f t="shared" si="7"/>
        <v>54.96519307431428</v>
      </c>
      <c r="L66" s="16">
        <f t="shared" si="7"/>
        <v>0</v>
      </c>
      <c r="M66" s="16">
        <f t="shared" si="7"/>
        <v>53.42936337097868</v>
      </c>
      <c r="N66" s="16">
        <f t="shared" si="7"/>
        <v>53.30374802959869</v>
      </c>
      <c r="O66" s="16">
        <f t="shared" si="7"/>
        <v>101.95774189222841</v>
      </c>
      <c r="P66" s="16">
        <f t="shared" si="7"/>
        <v>102.62924109252434</v>
      </c>
      <c r="Q66" s="16">
        <f t="shared" si="7"/>
        <v>78.4589681837944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78.34751528441976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174.5551921314822</v>
      </c>
    </row>
    <row r="67" spans="1:26" ht="13.5" hidden="1">
      <c r="A67" s="41" t="s">
        <v>285</v>
      </c>
      <c r="B67" s="24">
        <v>28004085</v>
      </c>
      <c r="C67" s="24"/>
      <c r="D67" s="25">
        <v>34989994</v>
      </c>
      <c r="E67" s="26">
        <v>34989862</v>
      </c>
      <c r="F67" s="26">
        <v>18953358</v>
      </c>
      <c r="G67" s="26">
        <v>1126608</v>
      </c>
      <c r="H67" s="26">
        <v>1309488</v>
      </c>
      <c r="I67" s="26">
        <v>21389454</v>
      </c>
      <c r="J67" s="26">
        <v>1132525</v>
      </c>
      <c r="K67" s="26">
        <v>1129447</v>
      </c>
      <c r="L67" s="26"/>
      <c r="M67" s="26">
        <v>2261972</v>
      </c>
      <c r="N67" s="26">
        <v>1024448</v>
      </c>
      <c r="O67" s="26">
        <v>914659</v>
      </c>
      <c r="P67" s="26">
        <v>1046508</v>
      </c>
      <c r="Q67" s="26">
        <v>2985615</v>
      </c>
      <c r="R67" s="26"/>
      <c r="S67" s="26"/>
      <c r="T67" s="26"/>
      <c r="U67" s="26"/>
      <c r="V67" s="26">
        <v>26637041</v>
      </c>
      <c r="W67" s="26"/>
      <c r="X67" s="26"/>
      <c r="Y67" s="25"/>
      <c r="Z67" s="27">
        <v>34989862</v>
      </c>
    </row>
    <row r="68" spans="1:26" ht="13.5" hidden="1">
      <c r="A68" s="37" t="s">
        <v>31</v>
      </c>
      <c r="B68" s="19">
        <v>12675865</v>
      </c>
      <c r="C68" s="19"/>
      <c r="D68" s="20">
        <v>17333648</v>
      </c>
      <c r="E68" s="21">
        <v>17333648</v>
      </c>
      <c r="F68" s="21">
        <v>17985997</v>
      </c>
      <c r="G68" s="21">
        <v>8174</v>
      </c>
      <c r="H68" s="21">
        <v>205643</v>
      </c>
      <c r="I68" s="21">
        <v>18199814</v>
      </c>
      <c r="J68" s="21">
        <v>11825</v>
      </c>
      <c r="K68" s="21">
        <v>43849</v>
      </c>
      <c r="L68" s="21"/>
      <c r="M68" s="21">
        <v>55674</v>
      </c>
      <c r="N68" s="21">
        <v>-17112</v>
      </c>
      <c r="O68" s="21">
        <v>3193</v>
      </c>
      <c r="P68" s="21">
        <v>5287</v>
      </c>
      <c r="Q68" s="21">
        <v>-8632</v>
      </c>
      <c r="R68" s="21"/>
      <c r="S68" s="21"/>
      <c r="T68" s="21"/>
      <c r="U68" s="21"/>
      <c r="V68" s="21">
        <v>18246856</v>
      </c>
      <c r="W68" s="21"/>
      <c r="X68" s="21"/>
      <c r="Y68" s="20"/>
      <c r="Z68" s="23">
        <v>17333648</v>
      </c>
    </row>
    <row r="69" spans="1:26" ht="13.5" hidden="1">
      <c r="A69" s="38" t="s">
        <v>32</v>
      </c>
      <c r="B69" s="19">
        <v>15328220</v>
      </c>
      <c r="C69" s="19"/>
      <c r="D69" s="20">
        <v>17311346</v>
      </c>
      <c r="E69" s="21">
        <v>17311346</v>
      </c>
      <c r="F69" s="21">
        <v>924947</v>
      </c>
      <c r="G69" s="21">
        <v>1074907</v>
      </c>
      <c r="H69" s="21">
        <v>1015188</v>
      </c>
      <c r="I69" s="21">
        <v>3015042</v>
      </c>
      <c r="J69" s="21">
        <v>1018064</v>
      </c>
      <c r="K69" s="21">
        <v>984756</v>
      </c>
      <c r="L69" s="21"/>
      <c r="M69" s="21">
        <v>2002820</v>
      </c>
      <c r="N69" s="21">
        <v>941961</v>
      </c>
      <c r="O69" s="21">
        <v>859263</v>
      </c>
      <c r="P69" s="21">
        <v>988316</v>
      </c>
      <c r="Q69" s="21">
        <v>2789540</v>
      </c>
      <c r="R69" s="21"/>
      <c r="S69" s="21"/>
      <c r="T69" s="21"/>
      <c r="U69" s="21"/>
      <c r="V69" s="21">
        <v>7807402</v>
      </c>
      <c r="W69" s="21"/>
      <c r="X69" s="21"/>
      <c r="Y69" s="20"/>
      <c r="Z69" s="23">
        <v>17311346</v>
      </c>
    </row>
    <row r="70" spans="1:26" ht="13.5" hidden="1">
      <c r="A70" s="39" t="s">
        <v>103</v>
      </c>
      <c r="B70" s="19">
        <v>9890804</v>
      </c>
      <c r="C70" s="19"/>
      <c r="D70" s="20">
        <v>15964285</v>
      </c>
      <c r="E70" s="21">
        <v>15964285</v>
      </c>
      <c r="F70" s="21">
        <v>729472</v>
      </c>
      <c r="G70" s="21">
        <v>869925</v>
      </c>
      <c r="H70" s="21">
        <v>819207</v>
      </c>
      <c r="I70" s="21">
        <v>2418604</v>
      </c>
      <c r="J70" s="21">
        <v>822049</v>
      </c>
      <c r="K70" s="21">
        <v>769219</v>
      </c>
      <c r="L70" s="21"/>
      <c r="M70" s="21">
        <v>1591268</v>
      </c>
      <c r="N70" s="21">
        <v>733930</v>
      </c>
      <c r="O70" s="21">
        <v>659605</v>
      </c>
      <c r="P70" s="21">
        <v>784460</v>
      </c>
      <c r="Q70" s="21">
        <v>2177995</v>
      </c>
      <c r="R70" s="21"/>
      <c r="S70" s="21"/>
      <c r="T70" s="21"/>
      <c r="U70" s="21"/>
      <c r="V70" s="21">
        <v>6187867</v>
      </c>
      <c r="W70" s="21"/>
      <c r="X70" s="21"/>
      <c r="Y70" s="20"/>
      <c r="Z70" s="23">
        <v>15964285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5437416</v>
      </c>
      <c r="C73" s="19"/>
      <c r="D73" s="20">
        <v>1347061</v>
      </c>
      <c r="E73" s="21">
        <v>1347061</v>
      </c>
      <c r="F73" s="21">
        <v>195475</v>
      </c>
      <c r="G73" s="21">
        <v>204982</v>
      </c>
      <c r="H73" s="21">
        <v>195981</v>
      </c>
      <c r="I73" s="21">
        <v>596438</v>
      </c>
      <c r="J73" s="21">
        <v>196015</v>
      </c>
      <c r="K73" s="21">
        <v>215537</v>
      </c>
      <c r="L73" s="21"/>
      <c r="M73" s="21">
        <v>411552</v>
      </c>
      <c r="N73" s="21">
        <v>208031</v>
      </c>
      <c r="O73" s="21">
        <v>199658</v>
      </c>
      <c r="P73" s="21">
        <v>203856</v>
      </c>
      <c r="Q73" s="21">
        <v>611545</v>
      </c>
      <c r="R73" s="21"/>
      <c r="S73" s="21"/>
      <c r="T73" s="21"/>
      <c r="U73" s="21"/>
      <c r="V73" s="21">
        <v>1619535</v>
      </c>
      <c r="W73" s="21"/>
      <c r="X73" s="21"/>
      <c r="Y73" s="20"/>
      <c r="Z73" s="23">
        <v>1347061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345000</v>
      </c>
      <c r="E75" s="30">
        <v>344868</v>
      </c>
      <c r="F75" s="30">
        <v>42414</v>
      </c>
      <c r="G75" s="30">
        <v>43527</v>
      </c>
      <c r="H75" s="30">
        <v>88657</v>
      </c>
      <c r="I75" s="30">
        <v>174598</v>
      </c>
      <c r="J75" s="30">
        <v>102636</v>
      </c>
      <c r="K75" s="30">
        <v>100842</v>
      </c>
      <c r="L75" s="30"/>
      <c r="M75" s="30">
        <v>203478</v>
      </c>
      <c r="N75" s="30">
        <v>99599</v>
      </c>
      <c r="O75" s="30">
        <v>52203</v>
      </c>
      <c r="P75" s="30">
        <v>52905</v>
      </c>
      <c r="Q75" s="30">
        <v>204707</v>
      </c>
      <c r="R75" s="30"/>
      <c r="S75" s="30"/>
      <c r="T75" s="30"/>
      <c r="U75" s="30"/>
      <c r="V75" s="30">
        <v>582783</v>
      </c>
      <c r="W75" s="30"/>
      <c r="X75" s="30"/>
      <c r="Y75" s="29"/>
      <c r="Z75" s="31">
        <v>344868</v>
      </c>
    </row>
    <row r="76" spans="1:26" ht="13.5" hidden="1">
      <c r="A76" s="42" t="s">
        <v>286</v>
      </c>
      <c r="B76" s="32">
        <v>10750600</v>
      </c>
      <c r="C76" s="32"/>
      <c r="D76" s="33">
        <v>29213007</v>
      </c>
      <c r="E76" s="34">
        <v>29943542</v>
      </c>
      <c r="F76" s="34">
        <v>1965769</v>
      </c>
      <c r="G76" s="34">
        <v>8003107</v>
      </c>
      <c r="H76" s="34">
        <v>3339355</v>
      </c>
      <c r="I76" s="34">
        <v>13308231</v>
      </c>
      <c r="J76" s="34">
        <v>1245196</v>
      </c>
      <c r="K76" s="34">
        <v>1693276</v>
      </c>
      <c r="L76" s="34">
        <v>1796961</v>
      </c>
      <c r="M76" s="34">
        <v>4735433</v>
      </c>
      <c r="N76" s="34">
        <v>1280726</v>
      </c>
      <c r="O76" s="34">
        <v>1310811</v>
      </c>
      <c r="P76" s="34">
        <v>1438987</v>
      </c>
      <c r="Q76" s="34">
        <v>4030524</v>
      </c>
      <c r="R76" s="34"/>
      <c r="S76" s="34"/>
      <c r="T76" s="34"/>
      <c r="U76" s="34"/>
      <c r="V76" s="34">
        <v>22074188</v>
      </c>
      <c r="W76" s="34">
        <v>23993603</v>
      </c>
      <c r="X76" s="34"/>
      <c r="Y76" s="33"/>
      <c r="Z76" s="35">
        <v>29943542</v>
      </c>
    </row>
    <row r="77" spans="1:26" ht="13.5" hidden="1">
      <c r="A77" s="37" t="s">
        <v>31</v>
      </c>
      <c r="B77" s="19"/>
      <c r="C77" s="19"/>
      <c r="D77" s="20">
        <v>16009875</v>
      </c>
      <c r="E77" s="21">
        <v>13866917</v>
      </c>
      <c r="F77" s="21">
        <v>1190341</v>
      </c>
      <c r="G77" s="21">
        <v>7697112</v>
      </c>
      <c r="H77" s="21">
        <v>2546058</v>
      </c>
      <c r="I77" s="21">
        <v>11433511</v>
      </c>
      <c r="J77" s="21">
        <v>415985</v>
      </c>
      <c r="K77" s="21">
        <v>633189</v>
      </c>
      <c r="L77" s="21">
        <v>709316</v>
      </c>
      <c r="M77" s="21">
        <v>1758490</v>
      </c>
      <c r="N77" s="21">
        <v>486755</v>
      </c>
      <c r="O77" s="21">
        <v>534615</v>
      </c>
      <c r="P77" s="21">
        <v>716097</v>
      </c>
      <c r="Q77" s="21">
        <v>1737467</v>
      </c>
      <c r="R77" s="21"/>
      <c r="S77" s="21"/>
      <c r="T77" s="21"/>
      <c r="U77" s="21"/>
      <c r="V77" s="21">
        <v>14929468</v>
      </c>
      <c r="W77" s="21">
        <v>13529459</v>
      </c>
      <c r="X77" s="21"/>
      <c r="Y77" s="20"/>
      <c r="Z77" s="23">
        <v>13866917</v>
      </c>
    </row>
    <row r="78" spans="1:26" ht="13.5" hidden="1">
      <c r="A78" s="38" t="s">
        <v>32</v>
      </c>
      <c r="B78" s="19">
        <v>10750600</v>
      </c>
      <c r="C78" s="19"/>
      <c r="D78" s="20">
        <v>12858132</v>
      </c>
      <c r="E78" s="21">
        <v>15474640</v>
      </c>
      <c r="F78" s="21">
        <v>696435</v>
      </c>
      <c r="G78" s="21">
        <v>252162</v>
      </c>
      <c r="H78" s="21">
        <v>738855</v>
      </c>
      <c r="I78" s="21">
        <v>1687452</v>
      </c>
      <c r="J78" s="21">
        <v>829211</v>
      </c>
      <c r="K78" s="21">
        <v>1004659</v>
      </c>
      <c r="L78" s="21">
        <v>1034356</v>
      </c>
      <c r="M78" s="21">
        <v>2868226</v>
      </c>
      <c r="N78" s="21">
        <v>740881</v>
      </c>
      <c r="O78" s="21">
        <v>722971</v>
      </c>
      <c r="P78" s="21">
        <v>668594</v>
      </c>
      <c r="Q78" s="21">
        <v>2132446</v>
      </c>
      <c r="R78" s="21"/>
      <c r="S78" s="21"/>
      <c r="T78" s="21"/>
      <c r="U78" s="21"/>
      <c r="V78" s="21">
        <v>6688124</v>
      </c>
      <c r="W78" s="21">
        <v>10015159</v>
      </c>
      <c r="X78" s="21"/>
      <c r="Y78" s="20"/>
      <c r="Z78" s="23">
        <v>15474640</v>
      </c>
    </row>
    <row r="79" spans="1:26" ht="13.5" hidden="1">
      <c r="A79" s="39" t="s">
        <v>103</v>
      </c>
      <c r="B79" s="19">
        <v>10750600</v>
      </c>
      <c r="C79" s="19"/>
      <c r="D79" s="20">
        <v>11511132</v>
      </c>
      <c r="E79" s="21">
        <v>13729286</v>
      </c>
      <c r="F79" s="21">
        <v>522364</v>
      </c>
      <c r="G79" s="21">
        <v>103262</v>
      </c>
      <c r="H79" s="21">
        <v>462243</v>
      </c>
      <c r="I79" s="21">
        <v>1087869</v>
      </c>
      <c r="J79" s="21">
        <v>681012</v>
      </c>
      <c r="K79" s="21">
        <v>781648</v>
      </c>
      <c r="L79" s="21">
        <v>847795</v>
      </c>
      <c r="M79" s="21">
        <v>2310455</v>
      </c>
      <c r="N79" s="21">
        <v>619290</v>
      </c>
      <c r="O79" s="21">
        <v>500708</v>
      </c>
      <c r="P79" s="21">
        <v>464262</v>
      </c>
      <c r="Q79" s="21">
        <v>1584260</v>
      </c>
      <c r="R79" s="21"/>
      <c r="S79" s="21"/>
      <c r="T79" s="21"/>
      <c r="U79" s="21"/>
      <c r="V79" s="21">
        <v>4982584</v>
      </c>
      <c r="W79" s="21">
        <v>8563805</v>
      </c>
      <c r="X79" s="21"/>
      <c r="Y79" s="20"/>
      <c r="Z79" s="23">
        <v>13729286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1347000</v>
      </c>
      <c r="E82" s="21">
        <v>1745354</v>
      </c>
      <c r="F82" s="21">
        <v>174071</v>
      </c>
      <c r="G82" s="21">
        <v>148900</v>
      </c>
      <c r="H82" s="21">
        <v>276612</v>
      </c>
      <c r="I82" s="21">
        <v>599583</v>
      </c>
      <c r="J82" s="21">
        <v>148199</v>
      </c>
      <c r="K82" s="21">
        <v>223011</v>
      </c>
      <c r="L82" s="21">
        <v>186561</v>
      </c>
      <c r="M82" s="21">
        <v>557771</v>
      </c>
      <c r="N82" s="21">
        <v>121591</v>
      </c>
      <c r="O82" s="21">
        <v>222263</v>
      </c>
      <c r="P82" s="21">
        <v>204332</v>
      </c>
      <c r="Q82" s="21">
        <v>548186</v>
      </c>
      <c r="R82" s="21"/>
      <c r="S82" s="21"/>
      <c r="T82" s="21"/>
      <c r="U82" s="21"/>
      <c r="V82" s="21">
        <v>1705540</v>
      </c>
      <c r="W82" s="21">
        <v>1451354</v>
      </c>
      <c r="X82" s="21"/>
      <c r="Y82" s="20"/>
      <c r="Z82" s="23">
        <v>1745354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345000</v>
      </c>
      <c r="E84" s="30">
        <v>601985</v>
      </c>
      <c r="F84" s="30">
        <v>78993</v>
      </c>
      <c r="G84" s="30">
        <v>53833</v>
      </c>
      <c r="H84" s="30">
        <v>54442</v>
      </c>
      <c r="I84" s="30">
        <v>187268</v>
      </c>
      <c r="J84" s="30"/>
      <c r="K84" s="30">
        <v>55428</v>
      </c>
      <c r="L84" s="30">
        <v>53289</v>
      </c>
      <c r="M84" s="30">
        <v>108717</v>
      </c>
      <c r="N84" s="30">
        <v>53090</v>
      </c>
      <c r="O84" s="30">
        <v>53225</v>
      </c>
      <c r="P84" s="30">
        <v>54296</v>
      </c>
      <c r="Q84" s="30">
        <v>160611</v>
      </c>
      <c r="R84" s="30"/>
      <c r="S84" s="30"/>
      <c r="T84" s="30"/>
      <c r="U84" s="30"/>
      <c r="V84" s="30">
        <v>456596</v>
      </c>
      <c r="W84" s="30">
        <v>448985</v>
      </c>
      <c r="X84" s="30"/>
      <c r="Y84" s="29"/>
      <c r="Z84" s="31">
        <v>601985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145732770</v>
      </c>
      <c r="D5" s="153">
        <f>SUM(D6:D8)</f>
        <v>0</v>
      </c>
      <c r="E5" s="154">
        <f t="shared" si="0"/>
        <v>144908115</v>
      </c>
      <c r="F5" s="100">
        <f t="shared" si="0"/>
        <v>146568663</v>
      </c>
      <c r="G5" s="100">
        <f t="shared" si="0"/>
        <v>55561959</v>
      </c>
      <c r="H5" s="100">
        <f t="shared" si="0"/>
        <v>3086549</v>
      </c>
      <c r="I5" s="100">
        <f t="shared" si="0"/>
        <v>1724808</v>
      </c>
      <c r="J5" s="100">
        <f t="shared" si="0"/>
        <v>60373316</v>
      </c>
      <c r="K5" s="100">
        <f t="shared" si="0"/>
        <v>1709045</v>
      </c>
      <c r="L5" s="100">
        <f t="shared" si="0"/>
        <v>31484262</v>
      </c>
      <c r="M5" s="100">
        <f t="shared" si="0"/>
        <v>0</v>
      </c>
      <c r="N5" s="100">
        <f t="shared" si="0"/>
        <v>33193307</v>
      </c>
      <c r="O5" s="100">
        <f t="shared" si="0"/>
        <v>1586373</v>
      </c>
      <c r="P5" s="100">
        <f t="shared" si="0"/>
        <v>1535248</v>
      </c>
      <c r="Q5" s="100">
        <f t="shared" si="0"/>
        <v>29389645</v>
      </c>
      <c r="R5" s="100">
        <f t="shared" si="0"/>
        <v>32511266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126077889</v>
      </c>
      <c r="X5" s="100">
        <f t="shared" si="0"/>
        <v>54853</v>
      </c>
      <c r="Y5" s="100">
        <f t="shared" si="0"/>
        <v>126023036</v>
      </c>
      <c r="Z5" s="137">
        <f>+IF(X5&lt;&gt;0,+(Y5/X5)*100,0)</f>
        <v>229746.84338140118</v>
      </c>
      <c r="AA5" s="153">
        <f>SUM(AA6:AA8)</f>
        <v>146568663</v>
      </c>
    </row>
    <row r="6" spans="1:27" ht="13.5">
      <c r="A6" s="138" t="s">
        <v>75</v>
      </c>
      <c r="B6" s="136"/>
      <c r="C6" s="155"/>
      <c r="D6" s="155"/>
      <c r="E6" s="156">
        <v>30150000</v>
      </c>
      <c r="F6" s="60">
        <v>30150000</v>
      </c>
      <c r="G6" s="60">
        <v>428210</v>
      </c>
      <c r="H6" s="60">
        <v>2342232</v>
      </c>
      <c r="I6" s="60">
        <v>693605</v>
      </c>
      <c r="J6" s="60">
        <v>3464047</v>
      </c>
      <c r="K6" s="60">
        <v>618879</v>
      </c>
      <c r="L6" s="60"/>
      <c r="M6" s="60"/>
      <c r="N6" s="60">
        <v>618879</v>
      </c>
      <c r="O6" s="60">
        <v>721223</v>
      </c>
      <c r="P6" s="60">
        <v>721223</v>
      </c>
      <c r="Q6" s="60">
        <v>3206868</v>
      </c>
      <c r="R6" s="60">
        <v>4649314</v>
      </c>
      <c r="S6" s="60"/>
      <c r="T6" s="60"/>
      <c r="U6" s="60"/>
      <c r="V6" s="60"/>
      <c r="W6" s="60">
        <v>8732240</v>
      </c>
      <c r="X6" s="60"/>
      <c r="Y6" s="60">
        <v>8732240</v>
      </c>
      <c r="Z6" s="140">
        <v>0</v>
      </c>
      <c r="AA6" s="155">
        <v>30150000</v>
      </c>
    </row>
    <row r="7" spans="1:27" ht="13.5">
      <c r="A7" s="138" t="s">
        <v>76</v>
      </c>
      <c r="B7" s="136"/>
      <c r="C7" s="157">
        <v>145732770</v>
      </c>
      <c r="D7" s="157"/>
      <c r="E7" s="158">
        <v>113803710</v>
      </c>
      <c r="F7" s="159">
        <v>115871232</v>
      </c>
      <c r="G7" s="159">
        <v>55100612</v>
      </c>
      <c r="H7" s="159">
        <v>704061</v>
      </c>
      <c r="I7" s="159">
        <v>993841</v>
      </c>
      <c r="J7" s="159">
        <v>56798514</v>
      </c>
      <c r="K7" s="159">
        <v>1055131</v>
      </c>
      <c r="L7" s="159">
        <v>31433305</v>
      </c>
      <c r="M7" s="159"/>
      <c r="N7" s="159">
        <v>32488436</v>
      </c>
      <c r="O7" s="159">
        <v>813024</v>
      </c>
      <c r="P7" s="159">
        <v>776709</v>
      </c>
      <c r="Q7" s="159">
        <v>25949252</v>
      </c>
      <c r="R7" s="159">
        <v>27538985</v>
      </c>
      <c r="S7" s="159"/>
      <c r="T7" s="159"/>
      <c r="U7" s="159"/>
      <c r="V7" s="159"/>
      <c r="W7" s="159">
        <v>116825935</v>
      </c>
      <c r="X7" s="159"/>
      <c r="Y7" s="159">
        <v>116825935</v>
      </c>
      <c r="Z7" s="141">
        <v>0</v>
      </c>
      <c r="AA7" s="157">
        <v>115871232</v>
      </c>
    </row>
    <row r="8" spans="1:27" ht="13.5">
      <c r="A8" s="138" t="s">
        <v>77</v>
      </c>
      <c r="B8" s="136"/>
      <c r="C8" s="155"/>
      <c r="D8" s="155"/>
      <c r="E8" s="156">
        <v>954405</v>
      </c>
      <c r="F8" s="60">
        <v>547431</v>
      </c>
      <c r="G8" s="60">
        <v>33137</v>
      </c>
      <c r="H8" s="60">
        <v>40256</v>
      </c>
      <c r="I8" s="60">
        <v>37362</v>
      </c>
      <c r="J8" s="60">
        <v>110755</v>
      </c>
      <c r="K8" s="60">
        <v>35035</v>
      </c>
      <c r="L8" s="60">
        <v>50957</v>
      </c>
      <c r="M8" s="60"/>
      <c r="N8" s="60">
        <v>85992</v>
      </c>
      <c r="O8" s="60">
        <v>52126</v>
      </c>
      <c r="P8" s="60">
        <v>37316</v>
      </c>
      <c r="Q8" s="60">
        <v>233525</v>
      </c>
      <c r="R8" s="60">
        <v>322967</v>
      </c>
      <c r="S8" s="60"/>
      <c r="T8" s="60"/>
      <c r="U8" s="60"/>
      <c r="V8" s="60"/>
      <c r="W8" s="60">
        <v>519714</v>
      </c>
      <c r="X8" s="60">
        <v>54853</v>
      </c>
      <c r="Y8" s="60">
        <v>464861</v>
      </c>
      <c r="Z8" s="140">
        <v>847.47</v>
      </c>
      <c r="AA8" s="155">
        <v>547431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1546748</v>
      </c>
      <c r="F9" s="100">
        <f t="shared" si="1"/>
        <v>1464200</v>
      </c>
      <c r="G9" s="100">
        <f t="shared" si="1"/>
        <v>159177</v>
      </c>
      <c r="H9" s="100">
        <f t="shared" si="1"/>
        <v>137074</v>
      </c>
      <c r="I9" s="100">
        <f t="shared" si="1"/>
        <v>156612</v>
      </c>
      <c r="J9" s="100">
        <f t="shared" si="1"/>
        <v>452863</v>
      </c>
      <c r="K9" s="100">
        <f t="shared" si="1"/>
        <v>296597</v>
      </c>
      <c r="L9" s="100">
        <f t="shared" si="1"/>
        <v>32273</v>
      </c>
      <c r="M9" s="100">
        <f t="shared" si="1"/>
        <v>0</v>
      </c>
      <c r="N9" s="100">
        <f t="shared" si="1"/>
        <v>328870</v>
      </c>
      <c r="O9" s="100">
        <f t="shared" si="1"/>
        <v>185443</v>
      </c>
      <c r="P9" s="100">
        <f t="shared" si="1"/>
        <v>341622</v>
      </c>
      <c r="Q9" s="100">
        <f t="shared" si="1"/>
        <v>478709</v>
      </c>
      <c r="R9" s="100">
        <f t="shared" si="1"/>
        <v>1005774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1787507</v>
      </c>
      <c r="X9" s="100">
        <f t="shared" si="1"/>
        <v>1415253</v>
      </c>
      <c r="Y9" s="100">
        <f t="shared" si="1"/>
        <v>372254</v>
      </c>
      <c r="Z9" s="137">
        <f>+IF(X9&lt;&gt;0,+(Y9/X9)*100,0)</f>
        <v>26.303000240946318</v>
      </c>
      <c r="AA9" s="153">
        <f>SUM(AA10:AA14)</f>
        <v>1464200</v>
      </c>
    </row>
    <row r="10" spans="1:27" ht="13.5">
      <c r="A10" s="138" t="s">
        <v>79</v>
      </c>
      <c r="B10" s="136"/>
      <c r="C10" s="155"/>
      <c r="D10" s="155"/>
      <c r="E10" s="156">
        <v>1451748</v>
      </c>
      <c r="F10" s="60">
        <v>1369200</v>
      </c>
      <c r="G10" s="60">
        <v>151627</v>
      </c>
      <c r="H10" s="60">
        <v>128824</v>
      </c>
      <c r="I10" s="60">
        <v>153612</v>
      </c>
      <c r="J10" s="60">
        <v>434063</v>
      </c>
      <c r="K10" s="60">
        <v>145997</v>
      </c>
      <c r="L10" s="60">
        <v>4173</v>
      </c>
      <c r="M10" s="60"/>
      <c r="N10" s="60">
        <v>150170</v>
      </c>
      <c r="O10" s="60">
        <v>140043</v>
      </c>
      <c r="P10" s="60">
        <v>180572</v>
      </c>
      <c r="Q10" s="60">
        <v>400459</v>
      </c>
      <c r="R10" s="60">
        <v>721074</v>
      </c>
      <c r="S10" s="60"/>
      <c r="T10" s="60"/>
      <c r="U10" s="60"/>
      <c r="V10" s="60"/>
      <c r="W10" s="60">
        <v>1305307</v>
      </c>
      <c r="X10" s="60">
        <v>1344000</v>
      </c>
      <c r="Y10" s="60">
        <v>-38693</v>
      </c>
      <c r="Z10" s="140">
        <v>-2.88</v>
      </c>
      <c r="AA10" s="155">
        <v>1369200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95000</v>
      </c>
      <c r="F12" s="60">
        <v>95000</v>
      </c>
      <c r="G12" s="60">
        <v>7550</v>
      </c>
      <c r="H12" s="60">
        <v>8250</v>
      </c>
      <c r="I12" s="60">
        <v>3000</v>
      </c>
      <c r="J12" s="60">
        <v>18800</v>
      </c>
      <c r="K12" s="60">
        <v>150600</v>
      </c>
      <c r="L12" s="60">
        <v>28100</v>
      </c>
      <c r="M12" s="60"/>
      <c r="N12" s="60">
        <v>178700</v>
      </c>
      <c r="O12" s="60">
        <v>45400</v>
      </c>
      <c r="P12" s="60">
        <v>161050</v>
      </c>
      <c r="Q12" s="60">
        <v>78250</v>
      </c>
      <c r="R12" s="60">
        <v>284700</v>
      </c>
      <c r="S12" s="60"/>
      <c r="T12" s="60"/>
      <c r="U12" s="60"/>
      <c r="V12" s="60"/>
      <c r="W12" s="60">
        <v>482200</v>
      </c>
      <c r="X12" s="60">
        <v>71253</v>
      </c>
      <c r="Y12" s="60">
        <v>410947</v>
      </c>
      <c r="Z12" s="140">
        <v>576.74</v>
      </c>
      <c r="AA12" s="155">
        <v>95000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44183733</v>
      </c>
      <c r="F15" s="100">
        <f t="shared" si="2"/>
        <v>144733</v>
      </c>
      <c r="G15" s="100">
        <f t="shared" si="2"/>
        <v>6632</v>
      </c>
      <c r="H15" s="100">
        <f t="shared" si="2"/>
        <v>172765</v>
      </c>
      <c r="I15" s="100">
        <f t="shared" si="2"/>
        <v>1464</v>
      </c>
      <c r="J15" s="100">
        <f t="shared" si="2"/>
        <v>180861</v>
      </c>
      <c r="K15" s="100">
        <f t="shared" si="2"/>
        <v>11301</v>
      </c>
      <c r="L15" s="100">
        <f t="shared" si="2"/>
        <v>2489</v>
      </c>
      <c r="M15" s="100">
        <f t="shared" si="2"/>
        <v>0</v>
      </c>
      <c r="N15" s="100">
        <f t="shared" si="2"/>
        <v>13790</v>
      </c>
      <c r="O15" s="100">
        <f t="shared" si="2"/>
        <v>21522</v>
      </c>
      <c r="P15" s="100">
        <f t="shared" si="2"/>
        <v>19255</v>
      </c>
      <c r="Q15" s="100">
        <f t="shared" si="2"/>
        <v>121378</v>
      </c>
      <c r="R15" s="100">
        <f t="shared" si="2"/>
        <v>162155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356806</v>
      </c>
      <c r="X15" s="100">
        <f t="shared" si="2"/>
        <v>112080</v>
      </c>
      <c r="Y15" s="100">
        <f t="shared" si="2"/>
        <v>244726</v>
      </c>
      <c r="Z15" s="137">
        <f>+IF(X15&lt;&gt;0,+(Y15/X15)*100,0)</f>
        <v>218.34939329050678</v>
      </c>
      <c r="AA15" s="153">
        <f>SUM(AA16:AA18)</f>
        <v>144733</v>
      </c>
    </row>
    <row r="16" spans="1:27" ht="13.5">
      <c r="A16" s="138" t="s">
        <v>85</v>
      </c>
      <c r="B16" s="136"/>
      <c r="C16" s="155"/>
      <c r="D16" s="155"/>
      <c r="E16" s="156">
        <v>144733</v>
      </c>
      <c r="F16" s="60">
        <v>144733</v>
      </c>
      <c r="G16" s="60">
        <v>6632</v>
      </c>
      <c r="H16" s="60">
        <v>172765</v>
      </c>
      <c r="I16" s="60">
        <v>1464</v>
      </c>
      <c r="J16" s="60">
        <v>180861</v>
      </c>
      <c r="K16" s="60">
        <v>11301</v>
      </c>
      <c r="L16" s="60">
        <v>2489</v>
      </c>
      <c r="M16" s="60"/>
      <c r="N16" s="60">
        <v>13790</v>
      </c>
      <c r="O16" s="60">
        <v>21522</v>
      </c>
      <c r="P16" s="60">
        <v>19255</v>
      </c>
      <c r="Q16" s="60">
        <v>121378</v>
      </c>
      <c r="R16" s="60">
        <v>162155</v>
      </c>
      <c r="S16" s="60"/>
      <c r="T16" s="60"/>
      <c r="U16" s="60"/>
      <c r="V16" s="60"/>
      <c r="W16" s="60">
        <v>356806</v>
      </c>
      <c r="X16" s="60">
        <v>112080</v>
      </c>
      <c r="Y16" s="60">
        <v>244726</v>
      </c>
      <c r="Z16" s="140">
        <v>218.35</v>
      </c>
      <c r="AA16" s="155">
        <v>144733</v>
      </c>
    </row>
    <row r="17" spans="1:27" ht="13.5">
      <c r="A17" s="138" t="s">
        <v>86</v>
      </c>
      <c r="B17" s="136"/>
      <c r="C17" s="155"/>
      <c r="D17" s="155"/>
      <c r="E17" s="156">
        <v>44039000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15328220</v>
      </c>
      <c r="D19" s="153">
        <f>SUM(D20:D23)</f>
        <v>0</v>
      </c>
      <c r="E19" s="154">
        <f t="shared" si="3"/>
        <v>25873169</v>
      </c>
      <c r="F19" s="100">
        <f t="shared" si="3"/>
        <v>30118240</v>
      </c>
      <c r="G19" s="100">
        <f t="shared" si="3"/>
        <v>984713</v>
      </c>
      <c r="H19" s="100">
        <f t="shared" si="3"/>
        <v>5435758</v>
      </c>
      <c r="I19" s="100">
        <f t="shared" si="3"/>
        <v>2600668</v>
      </c>
      <c r="J19" s="100">
        <f t="shared" si="3"/>
        <v>9021139</v>
      </c>
      <c r="K19" s="100">
        <f t="shared" si="3"/>
        <v>2884699</v>
      </c>
      <c r="L19" s="100">
        <f t="shared" si="3"/>
        <v>1465026</v>
      </c>
      <c r="M19" s="100">
        <f t="shared" si="3"/>
        <v>0</v>
      </c>
      <c r="N19" s="100">
        <f t="shared" si="3"/>
        <v>4349725</v>
      </c>
      <c r="O19" s="100">
        <f t="shared" si="3"/>
        <v>998715</v>
      </c>
      <c r="P19" s="100">
        <f t="shared" si="3"/>
        <v>1285902</v>
      </c>
      <c r="Q19" s="100">
        <f t="shared" si="3"/>
        <v>1119415</v>
      </c>
      <c r="R19" s="100">
        <f t="shared" si="3"/>
        <v>3404032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16774896</v>
      </c>
      <c r="X19" s="100">
        <f t="shared" si="3"/>
        <v>13259997</v>
      </c>
      <c r="Y19" s="100">
        <f t="shared" si="3"/>
        <v>3514899</v>
      </c>
      <c r="Z19" s="137">
        <f>+IF(X19&lt;&gt;0,+(Y19/X19)*100,0)</f>
        <v>26.507539933832565</v>
      </c>
      <c r="AA19" s="153">
        <f>SUM(AA20:AA23)</f>
        <v>30118240</v>
      </c>
    </row>
    <row r="20" spans="1:27" ht="13.5">
      <c r="A20" s="138" t="s">
        <v>89</v>
      </c>
      <c r="B20" s="136"/>
      <c r="C20" s="155">
        <v>9890804</v>
      </c>
      <c r="D20" s="155"/>
      <c r="E20" s="156">
        <v>24489064</v>
      </c>
      <c r="F20" s="60">
        <v>28734135</v>
      </c>
      <c r="G20" s="60">
        <v>746824</v>
      </c>
      <c r="H20" s="60">
        <v>5187249</v>
      </c>
      <c r="I20" s="60">
        <v>2360485</v>
      </c>
      <c r="J20" s="60">
        <v>8294558</v>
      </c>
      <c r="K20" s="60">
        <v>2643766</v>
      </c>
      <c r="L20" s="60">
        <v>1204075</v>
      </c>
      <c r="M20" s="60"/>
      <c r="N20" s="60">
        <v>3847841</v>
      </c>
      <c r="O20" s="60">
        <v>743663</v>
      </c>
      <c r="P20" s="60">
        <v>1038732</v>
      </c>
      <c r="Q20" s="60">
        <v>867345</v>
      </c>
      <c r="R20" s="60">
        <v>2649740</v>
      </c>
      <c r="S20" s="60"/>
      <c r="T20" s="60"/>
      <c r="U20" s="60"/>
      <c r="V20" s="60"/>
      <c r="W20" s="60">
        <v>14792139</v>
      </c>
      <c r="X20" s="60">
        <v>12224997</v>
      </c>
      <c r="Y20" s="60">
        <v>2567142</v>
      </c>
      <c r="Z20" s="140">
        <v>21</v>
      </c>
      <c r="AA20" s="155">
        <v>28734135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5437416</v>
      </c>
      <c r="D23" s="155"/>
      <c r="E23" s="156">
        <v>1384105</v>
      </c>
      <c r="F23" s="60">
        <v>1384105</v>
      </c>
      <c r="G23" s="60">
        <v>237889</v>
      </c>
      <c r="H23" s="60">
        <v>248509</v>
      </c>
      <c r="I23" s="60">
        <v>240183</v>
      </c>
      <c r="J23" s="60">
        <v>726581</v>
      </c>
      <c r="K23" s="60">
        <v>240933</v>
      </c>
      <c r="L23" s="60">
        <v>260951</v>
      </c>
      <c r="M23" s="60"/>
      <c r="N23" s="60">
        <v>501884</v>
      </c>
      <c r="O23" s="60">
        <v>255052</v>
      </c>
      <c r="P23" s="60">
        <v>247170</v>
      </c>
      <c r="Q23" s="60">
        <v>252070</v>
      </c>
      <c r="R23" s="60">
        <v>754292</v>
      </c>
      <c r="S23" s="60"/>
      <c r="T23" s="60"/>
      <c r="U23" s="60"/>
      <c r="V23" s="60"/>
      <c r="W23" s="60">
        <v>1982757</v>
      </c>
      <c r="X23" s="60">
        <v>1035000</v>
      </c>
      <c r="Y23" s="60">
        <v>947757</v>
      </c>
      <c r="Z23" s="140">
        <v>91.57</v>
      </c>
      <c r="AA23" s="155">
        <v>1384105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161060990</v>
      </c>
      <c r="D25" s="168">
        <f>+D5+D9+D15+D19+D24</f>
        <v>0</v>
      </c>
      <c r="E25" s="169">
        <f t="shared" si="4"/>
        <v>216511765</v>
      </c>
      <c r="F25" s="73">
        <f t="shared" si="4"/>
        <v>178295836</v>
      </c>
      <c r="G25" s="73">
        <f t="shared" si="4"/>
        <v>56712481</v>
      </c>
      <c r="H25" s="73">
        <f t="shared" si="4"/>
        <v>8832146</v>
      </c>
      <c r="I25" s="73">
        <f t="shared" si="4"/>
        <v>4483552</v>
      </c>
      <c r="J25" s="73">
        <f t="shared" si="4"/>
        <v>70028179</v>
      </c>
      <c r="K25" s="73">
        <f t="shared" si="4"/>
        <v>4901642</v>
      </c>
      <c r="L25" s="73">
        <f t="shared" si="4"/>
        <v>32984050</v>
      </c>
      <c r="M25" s="73">
        <f t="shared" si="4"/>
        <v>0</v>
      </c>
      <c r="N25" s="73">
        <f t="shared" si="4"/>
        <v>37885692</v>
      </c>
      <c r="O25" s="73">
        <f t="shared" si="4"/>
        <v>2792053</v>
      </c>
      <c r="P25" s="73">
        <f t="shared" si="4"/>
        <v>3182027</v>
      </c>
      <c r="Q25" s="73">
        <f t="shared" si="4"/>
        <v>31109147</v>
      </c>
      <c r="R25" s="73">
        <f t="shared" si="4"/>
        <v>37083227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144997098</v>
      </c>
      <c r="X25" s="73">
        <f t="shared" si="4"/>
        <v>14842183</v>
      </c>
      <c r="Y25" s="73">
        <f t="shared" si="4"/>
        <v>130154915</v>
      </c>
      <c r="Z25" s="170">
        <f>+IF(X25&lt;&gt;0,+(Y25/X25)*100,0)</f>
        <v>876.9256853927753</v>
      </c>
      <c r="AA25" s="168">
        <f>+AA5+AA9+AA15+AA19+AA24</f>
        <v>178295836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99805967</v>
      </c>
      <c r="D28" s="153">
        <f>SUM(D29:D31)</f>
        <v>0</v>
      </c>
      <c r="E28" s="154">
        <f t="shared" si="5"/>
        <v>69366639</v>
      </c>
      <c r="F28" s="100">
        <f t="shared" si="5"/>
        <v>58068580</v>
      </c>
      <c r="G28" s="100">
        <f t="shared" si="5"/>
        <v>3437264</v>
      </c>
      <c r="H28" s="100">
        <f t="shared" si="5"/>
        <v>2602352</v>
      </c>
      <c r="I28" s="100">
        <f t="shared" si="5"/>
        <v>3721766</v>
      </c>
      <c r="J28" s="100">
        <f t="shared" si="5"/>
        <v>9761382</v>
      </c>
      <c r="K28" s="100">
        <f t="shared" si="5"/>
        <v>3698733</v>
      </c>
      <c r="L28" s="100">
        <f t="shared" si="5"/>
        <v>3081388</v>
      </c>
      <c r="M28" s="100">
        <f t="shared" si="5"/>
        <v>0</v>
      </c>
      <c r="N28" s="100">
        <f t="shared" si="5"/>
        <v>6780121</v>
      </c>
      <c r="O28" s="100">
        <f t="shared" si="5"/>
        <v>3110153</v>
      </c>
      <c r="P28" s="100">
        <f t="shared" si="5"/>
        <v>4233460</v>
      </c>
      <c r="Q28" s="100">
        <f t="shared" si="5"/>
        <v>6442795</v>
      </c>
      <c r="R28" s="100">
        <f t="shared" si="5"/>
        <v>13786408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30327911</v>
      </c>
      <c r="X28" s="100">
        <f t="shared" si="5"/>
        <v>6723671</v>
      </c>
      <c r="Y28" s="100">
        <f t="shared" si="5"/>
        <v>23604240</v>
      </c>
      <c r="Z28" s="137">
        <f>+IF(X28&lt;&gt;0,+(Y28/X28)*100,0)</f>
        <v>351.0617934756177</v>
      </c>
      <c r="AA28" s="153">
        <f>SUM(AA29:AA31)</f>
        <v>58068580</v>
      </c>
    </row>
    <row r="29" spans="1:27" ht="13.5">
      <c r="A29" s="138" t="s">
        <v>75</v>
      </c>
      <c r="B29" s="136"/>
      <c r="C29" s="155"/>
      <c r="D29" s="155"/>
      <c r="E29" s="156">
        <v>24004121</v>
      </c>
      <c r="F29" s="60">
        <v>25199162</v>
      </c>
      <c r="G29" s="60">
        <v>1144039</v>
      </c>
      <c r="H29" s="60">
        <v>1278651</v>
      </c>
      <c r="I29" s="60">
        <v>1480020</v>
      </c>
      <c r="J29" s="60">
        <v>3902710</v>
      </c>
      <c r="K29" s="60">
        <v>1468700</v>
      </c>
      <c r="L29" s="60">
        <v>1273600</v>
      </c>
      <c r="M29" s="60"/>
      <c r="N29" s="60">
        <v>2742300</v>
      </c>
      <c r="O29" s="60">
        <v>1179785</v>
      </c>
      <c r="P29" s="60">
        <v>1885235</v>
      </c>
      <c r="Q29" s="60">
        <v>1561894</v>
      </c>
      <c r="R29" s="60">
        <v>4626914</v>
      </c>
      <c r="S29" s="60"/>
      <c r="T29" s="60"/>
      <c r="U29" s="60"/>
      <c r="V29" s="60"/>
      <c r="W29" s="60">
        <v>11271924</v>
      </c>
      <c r="X29" s="60">
        <v>6723671</v>
      </c>
      <c r="Y29" s="60">
        <v>4548253</v>
      </c>
      <c r="Z29" s="140">
        <v>67.65</v>
      </c>
      <c r="AA29" s="155">
        <v>25199162</v>
      </c>
    </row>
    <row r="30" spans="1:27" ht="13.5">
      <c r="A30" s="138" t="s">
        <v>76</v>
      </c>
      <c r="B30" s="136"/>
      <c r="C30" s="157">
        <v>99805967</v>
      </c>
      <c r="D30" s="157"/>
      <c r="E30" s="158">
        <v>15045667</v>
      </c>
      <c r="F30" s="159">
        <v>16843575</v>
      </c>
      <c r="G30" s="159">
        <v>578503</v>
      </c>
      <c r="H30" s="159">
        <v>602758</v>
      </c>
      <c r="I30" s="159">
        <v>1062572</v>
      </c>
      <c r="J30" s="159">
        <v>2243833</v>
      </c>
      <c r="K30" s="159">
        <v>838542</v>
      </c>
      <c r="L30" s="159">
        <v>801104</v>
      </c>
      <c r="M30" s="159"/>
      <c r="N30" s="159">
        <v>1639646</v>
      </c>
      <c r="O30" s="159">
        <v>913083</v>
      </c>
      <c r="P30" s="159">
        <v>852303</v>
      </c>
      <c r="Q30" s="159">
        <v>2711694</v>
      </c>
      <c r="R30" s="159">
        <v>4477080</v>
      </c>
      <c r="S30" s="159"/>
      <c r="T30" s="159"/>
      <c r="U30" s="159"/>
      <c r="V30" s="159"/>
      <c r="W30" s="159">
        <v>8360559</v>
      </c>
      <c r="X30" s="159"/>
      <c r="Y30" s="159">
        <v>8360559</v>
      </c>
      <c r="Z30" s="141">
        <v>0</v>
      </c>
      <c r="AA30" s="157">
        <v>16843575</v>
      </c>
    </row>
    <row r="31" spans="1:27" ht="13.5">
      <c r="A31" s="138" t="s">
        <v>77</v>
      </c>
      <c r="B31" s="136"/>
      <c r="C31" s="155"/>
      <c r="D31" s="155"/>
      <c r="E31" s="156">
        <v>30316851</v>
      </c>
      <c r="F31" s="60">
        <v>16025843</v>
      </c>
      <c r="G31" s="60">
        <v>1714722</v>
      </c>
      <c r="H31" s="60">
        <v>720943</v>
      </c>
      <c r="I31" s="60">
        <v>1179174</v>
      </c>
      <c r="J31" s="60">
        <v>3614839</v>
      </c>
      <c r="K31" s="60">
        <v>1391491</v>
      </c>
      <c r="L31" s="60">
        <v>1006684</v>
      </c>
      <c r="M31" s="60"/>
      <c r="N31" s="60">
        <v>2398175</v>
      </c>
      <c r="O31" s="60">
        <v>1017285</v>
      </c>
      <c r="P31" s="60">
        <v>1495922</v>
      </c>
      <c r="Q31" s="60">
        <v>2169207</v>
      </c>
      <c r="R31" s="60">
        <v>4682414</v>
      </c>
      <c r="S31" s="60"/>
      <c r="T31" s="60"/>
      <c r="U31" s="60"/>
      <c r="V31" s="60"/>
      <c r="W31" s="60">
        <v>10695428</v>
      </c>
      <c r="X31" s="60"/>
      <c r="Y31" s="60">
        <v>10695428</v>
      </c>
      <c r="Z31" s="140">
        <v>0</v>
      </c>
      <c r="AA31" s="155">
        <v>16025843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-15337347</v>
      </c>
      <c r="F32" s="100">
        <f t="shared" si="6"/>
        <v>18892222</v>
      </c>
      <c r="G32" s="100">
        <f t="shared" si="6"/>
        <v>2214287</v>
      </c>
      <c r="H32" s="100">
        <f t="shared" si="6"/>
        <v>731462</v>
      </c>
      <c r="I32" s="100">
        <f t="shared" si="6"/>
        <v>2159421</v>
      </c>
      <c r="J32" s="100">
        <f t="shared" si="6"/>
        <v>5105170</v>
      </c>
      <c r="K32" s="100">
        <f t="shared" si="6"/>
        <v>2242346</v>
      </c>
      <c r="L32" s="100">
        <f t="shared" si="6"/>
        <v>2149359</v>
      </c>
      <c r="M32" s="100">
        <f t="shared" si="6"/>
        <v>0</v>
      </c>
      <c r="N32" s="100">
        <f t="shared" si="6"/>
        <v>4391705</v>
      </c>
      <c r="O32" s="100">
        <f t="shared" si="6"/>
        <v>816057</v>
      </c>
      <c r="P32" s="100">
        <f t="shared" si="6"/>
        <v>1273058</v>
      </c>
      <c r="Q32" s="100">
        <f t="shared" si="6"/>
        <v>1404362</v>
      </c>
      <c r="R32" s="100">
        <f t="shared" si="6"/>
        <v>3493477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12990352</v>
      </c>
      <c r="X32" s="100">
        <f t="shared" si="6"/>
        <v>13484042</v>
      </c>
      <c r="Y32" s="100">
        <f t="shared" si="6"/>
        <v>-493690</v>
      </c>
      <c r="Z32" s="137">
        <f>+IF(X32&lt;&gt;0,+(Y32/X32)*100,0)</f>
        <v>-3.6612908799898425</v>
      </c>
      <c r="AA32" s="153">
        <f>SUM(AA33:AA37)</f>
        <v>18892222</v>
      </c>
    </row>
    <row r="33" spans="1:27" ht="13.5">
      <c r="A33" s="138" t="s">
        <v>79</v>
      </c>
      <c r="B33" s="136"/>
      <c r="C33" s="155"/>
      <c r="D33" s="155"/>
      <c r="E33" s="156">
        <v>-17805764</v>
      </c>
      <c r="F33" s="60">
        <v>16335198</v>
      </c>
      <c r="G33" s="60">
        <v>780604</v>
      </c>
      <c r="H33" s="60">
        <v>449983</v>
      </c>
      <c r="I33" s="60">
        <v>1259455</v>
      </c>
      <c r="J33" s="60">
        <v>2490042</v>
      </c>
      <c r="K33" s="60">
        <v>514135</v>
      </c>
      <c r="L33" s="60">
        <v>585441</v>
      </c>
      <c r="M33" s="60"/>
      <c r="N33" s="60">
        <v>1099576</v>
      </c>
      <c r="O33" s="60">
        <v>443572</v>
      </c>
      <c r="P33" s="60">
        <v>841078</v>
      </c>
      <c r="Q33" s="60">
        <v>926069</v>
      </c>
      <c r="R33" s="60">
        <v>2210719</v>
      </c>
      <c r="S33" s="60"/>
      <c r="T33" s="60"/>
      <c r="U33" s="60"/>
      <c r="V33" s="60"/>
      <c r="W33" s="60">
        <v>5800337</v>
      </c>
      <c r="X33" s="60">
        <v>5419116</v>
      </c>
      <c r="Y33" s="60">
        <v>381221</v>
      </c>
      <c r="Z33" s="140">
        <v>7.03</v>
      </c>
      <c r="AA33" s="155">
        <v>16335198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2468417</v>
      </c>
      <c r="F35" s="60">
        <v>2557024</v>
      </c>
      <c r="G35" s="60">
        <v>1433683</v>
      </c>
      <c r="H35" s="60">
        <v>281479</v>
      </c>
      <c r="I35" s="60">
        <v>899966</v>
      </c>
      <c r="J35" s="60">
        <v>2615128</v>
      </c>
      <c r="K35" s="60">
        <v>1728211</v>
      </c>
      <c r="L35" s="60">
        <v>1563918</v>
      </c>
      <c r="M35" s="60"/>
      <c r="N35" s="60">
        <v>3292129</v>
      </c>
      <c r="O35" s="60">
        <v>372485</v>
      </c>
      <c r="P35" s="60">
        <v>431980</v>
      </c>
      <c r="Q35" s="60">
        <v>478293</v>
      </c>
      <c r="R35" s="60">
        <v>1282758</v>
      </c>
      <c r="S35" s="60"/>
      <c r="T35" s="60"/>
      <c r="U35" s="60"/>
      <c r="V35" s="60"/>
      <c r="W35" s="60">
        <v>7190015</v>
      </c>
      <c r="X35" s="60">
        <v>8064926</v>
      </c>
      <c r="Y35" s="60">
        <v>-874911</v>
      </c>
      <c r="Z35" s="140">
        <v>-10.85</v>
      </c>
      <c r="AA35" s="155">
        <v>2557024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25024529</v>
      </c>
      <c r="F38" s="100">
        <f t="shared" si="7"/>
        <v>27109558</v>
      </c>
      <c r="G38" s="100">
        <f t="shared" si="7"/>
        <v>-100116</v>
      </c>
      <c r="H38" s="100">
        <f t="shared" si="7"/>
        <v>1317128</v>
      </c>
      <c r="I38" s="100">
        <f t="shared" si="7"/>
        <v>856270</v>
      </c>
      <c r="J38" s="100">
        <f t="shared" si="7"/>
        <v>2073282</v>
      </c>
      <c r="K38" s="100">
        <f t="shared" si="7"/>
        <v>1153232</v>
      </c>
      <c r="L38" s="100">
        <f t="shared" si="7"/>
        <v>740148</v>
      </c>
      <c r="M38" s="100">
        <f t="shared" si="7"/>
        <v>0</v>
      </c>
      <c r="N38" s="100">
        <f t="shared" si="7"/>
        <v>1893380</v>
      </c>
      <c r="O38" s="100">
        <f t="shared" si="7"/>
        <v>698955</v>
      </c>
      <c r="P38" s="100">
        <f t="shared" si="7"/>
        <v>800941</v>
      </c>
      <c r="Q38" s="100">
        <f t="shared" si="7"/>
        <v>1263968</v>
      </c>
      <c r="R38" s="100">
        <f t="shared" si="7"/>
        <v>2763864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6730526</v>
      </c>
      <c r="X38" s="100">
        <f t="shared" si="7"/>
        <v>18668722</v>
      </c>
      <c r="Y38" s="100">
        <f t="shared" si="7"/>
        <v>-11938196</v>
      </c>
      <c r="Z38" s="137">
        <f>+IF(X38&lt;&gt;0,+(Y38/X38)*100,0)</f>
        <v>-63.947580343207214</v>
      </c>
      <c r="AA38" s="153">
        <f>SUM(AA39:AA41)</f>
        <v>27109558</v>
      </c>
    </row>
    <row r="39" spans="1:27" ht="13.5">
      <c r="A39" s="138" t="s">
        <v>85</v>
      </c>
      <c r="B39" s="136"/>
      <c r="C39" s="155"/>
      <c r="D39" s="155"/>
      <c r="E39" s="156">
        <v>11007542</v>
      </c>
      <c r="F39" s="60">
        <v>14448045</v>
      </c>
      <c r="G39" s="60">
        <v>664167</v>
      </c>
      <c r="H39" s="60">
        <v>1124299</v>
      </c>
      <c r="I39" s="60">
        <v>499307</v>
      </c>
      <c r="J39" s="60">
        <v>2287773</v>
      </c>
      <c r="K39" s="60">
        <v>693807</v>
      </c>
      <c r="L39" s="60">
        <v>526492</v>
      </c>
      <c r="M39" s="60"/>
      <c r="N39" s="60">
        <v>1220299</v>
      </c>
      <c r="O39" s="60">
        <v>496262</v>
      </c>
      <c r="P39" s="60">
        <v>505889</v>
      </c>
      <c r="Q39" s="60">
        <v>486060</v>
      </c>
      <c r="R39" s="60">
        <v>1488211</v>
      </c>
      <c r="S39" s="60"/>
      <c r="T39" s="60"/>
      <c r="U39" s="60"/>
      <c r="V39" s="60"/>
      <c r="W39" s="60">
        <v>4996283</v>
      </c>
      <c r="X39" s="60">
        <v>8126875</v>
      </c>
      <c r="Y39" s="60">
        <v>-3130592</v>
      </c>
      <c r="Z39" s="140">
        <v>-38.52</v>
      </c>
      <c r="AA39" s="155">
        <v>14448045</v>
      </c>
    </row>
    <row r="40" spans="1:27" ht="13.5">
      <c r="A40" s="138" t="s">
        <v>86</v>
      </c>
      <c r="B40" s="136"/>
      <c r="C40" s="155"/>
      <c r="D40" s="155"/>
      <c r="E40" s="156">
        <v>14016987</v>
      </c>
      <c r="F40" s="60">
        <v>12661513</v>
      </c>
      <c r="G40" s="60">
        <v>-764283</v>
      </c>
      <c r="H40" s="60">
        <v>192829</v>
      </c>
      <c r="I40" s="60">
        <v>356963</v>
      </c>
      <c r="J40" s="60">
        <v>-214491</v>
      </c>
      <c r="K40" s="60">
        <v>459425</v>
      </c>
      <c r="L40" s="60">
        <v>213656</v>
      </c>
      <c r="M40" s="60"/>
      <c r="N40" s="60">
        <v>673081</v>
      </c>
      <c r="O40" s="60">
        <v>202693</v>
      </c>
      <c r="P40" s="60">
        <v>295052</v>
      </c>
      <c r="Q40" s="60">
        <v>777908</v>
      </c>
      <c r="R40" s="60">
        <v>1275653</v>
      </c>
      <c r="S40" s="60"/>
      <c r="T40" s="60"/>
      <c r="U40" s="60"/>
      <c r="V40" s="60"/>
      <c r="W40" s="60">
        <v>1734243</v>
      </c>
      <c r="X40" s="60">
        <v>10541847</v>
      </c>
      <c r="Y40" s="60">
        <v>-8807604</v>
      </c>
      <c r="Z40" s="140">
        <v>-83.55</v>
      </c>
      <c r="AA40" s="155">
        <v>12661513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31792540</v>
      </c>
      <c r="F42" s="100">
        <f t="shared" si="8"/>
        <v>33120022</v>
      </c>
      <c r="G42" s="100">
        <f t="shared" si="8"/>
        <v>2915065</v>
      </c>
      <c r="H42" s="100">
        <f t="shared" si="8"/>
        <v>635766</v>
      </c>
      <c r="I42" s="100">
        <f t="shared" si="8"/>
        <v>4319720</v>
      </c>
      <c r="J42" s="100">
        <f t="shared" si="8"/>
        <v>7870551</v>
      </c>
      <c r="K42" s="100">
        <f t="shared" si="8"/>
        <v>2201905</v>
      </c>
      <c r="L42" s="100">
        <f t="shared" si="8"/>
        <v>631864</v>
      </c>
      <c r="M42" s="100">
        <f t="shared" si="8"/>
        <v>0</v>
      </c>
      <c r="N42" s="100">
        <f t="shared" si="8"/>
        <v>2833769</v>
      </c>
      <c r="O42" s="100">
        <f t="shared" si="8"/>
        <v>3082796</v>
      </c>
      <c r="P42" s="100">
        <f t="shared" si="8"/>
        <v>1994793</v>
      </c>
      <c r="Q42" s="100">
        <f t="shared" si="8"/>
        <v>2091181</v>
      </c>
      <c r="R42" s="100">
        <f t="shared" si="8"/>
        <v>7168770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17873090</v>
      </c>
      <c r="X42" s="100">
        <f t="shared" si="8"/>
        <v>14251265</v>
      </c>
      <c r="Y42" s="100">
        <f t="shared" si="8"/>
        <v>3621825</v>
      </c>
      <c r="Z42" s="137">
        <f>+IF(X42&lt;&gt;0,+(Y42/X42)*100,0)</f>
        <v>25.414059734346388</v>
      </c>
      <c r="AA42" s="153">
        <f>SUM(AA43:AA46)</f>
        <v>33120022</v>
      </c>
    </row>
    <row r="43" spans="1:27" ht="13.5">
      <c r="A43" s="138" t="s">
        <v>89</v>
      </c>
      <c r="B43" s="136"/>
      <c r="C43" s="155"/>
      <c r="D43" s="155"/>
      <c r="E43" s="156">
        <v>24144465</v>
      </c>
      <c r="F43" s="60">
        <v>25381546</v>
      </c>
      <c r="G43" s="60">
        <v>2673782</v>
      </c>
      <c r="H43" s="60">
        <v>193972</v>
      </c>
      <c r="I43" s="60">
        <v>3937686</v>
      </c>
      <c r="J43" s="60">
        <v>6805440</v>
      </c>
      <c r="K43" s="60">
        <v>1858614</v>
      </c>
      <c r="L43" s="60">
        <v>282098</v>
      </c>
      <c r="M43" s="60"/>
      <c r="N43" s="60">
        <v>2140712</v>
      </c>
      <c r="O43" s="60">
        <v>2615843</v>
      </c>
      <c r="P43" s="60">
        <v>1406051</v>
      </c>
      <c r="Q43" s="60">
        <v>1558397</v>
      </c>
      <c r="R43" s="60">
        <v>5580291</v>
      </c>
      <c r="S43" s="60"/>
      <c r="T43" s="60"/>
      <c r="U43" s="60"/>
      <c r="V43" s="60"/>
      <c r="W43" s="60">
        <v>14526443</v>
      </c>
      <c r="X43" s="60">
        <v>12686234</v>
      </c>
      <c r="Y43" s="60">
        <v>1840209</v>
      </c>
      <c r="Z43" s="140">
        <v>14.51</v>
      </c>
      <c r="AA43" s="155">
        <v>25381546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1403862</v>
      </c>
      <c r="F45" s="159">
        <v>1413549</v>
      </c>
      <c r="G45" s="159">
        <v>58922</v>
      </c>
      <c r="H45" s="159">
        <v>76754</v>
      </c>
      <c r="I45" s="159">
        <v>74428</v>
      </c>
      <c r="J45" s="159">
        <v>210104</v>
      </c>
      <c r="K45" s="159">
        <v>82070</v>
      </c>
      <c r="L45" s="159">
        <v>82070</v>
      </c>
      <c r="M45" s="159"/>
      <c r="N45" s="159">
        <v>164140</v>
      </c>
      <c r="O45" s="159">
        <v>82626</v>
      </c>
      <c r="P45" s="159">
        <v>69193</v>
      </c>
      <c r="Q45" s="159">
        <v>75848</v>
      </c>
      <c r="R45" s="159">
        <v>227667</v>
      </c>
      <c r="S45" s="159"/>
      <c r="T45" s="159"/>
      <c r="U45" s="159"/>
      <c r="V45" s="159"/>
      <c r="W45" s="159">
        <v>601911</v>
      </c>
      <c r="X45" s="159"/>
      <c r="Y45" s="159">
        <v>601911</v>
      </c>
      <c r="Z45" s="141">
        <v>0</v>
      </c>
      <c r="AA45" s="157">
        <v>1413549</v>
      </c>
    </row>
    <row r="46" spans="1:27" ht="13.5">
      <c r="A46" s="138" t="s">
        <v>92</v>
      </c>
      <c r="B46" s="136"/>
      <c r="C46" s="155"/>
      <c r="D46" s="155"/>
      <c r="E46" s="156">
        <v>6244213</v>
      </c>
      <c r="F46" s="60">
        <v>6324927</v>
      </c>
      <c r="G46" s="60">
        <v>182361</v>
      </c>
      <c r="H46" s="60">
        <v>365040</v>
      </c>
      <c r="I46" s="60">
        <v>307606</v>
      </c>
      <c r="J46" s="60">
        <v>855007</v>
      </c>
      <c r="K46" s="60">
        <v>261221</v>
      </c>
      <c r="L46" s="60">
        <v>267696</v>
      </c>
      <c r="M46" s="60"/>
      <c r="N46" s="60">
        <v>528917</v>
      </c>
      <c r="O46" s="60">
        <v>384327</v>
      </c>
      <c r="P46" s="60">
        <v>519549</v>
      </c>
      <c r="Q46" s="60">
        <v>456936</v>
      </c>
      <c r="R46" s="60">
        <v>1360812</v>
      </c>
      <c r="S46" s="60"/>
      <c r="T46" s="60"/>
      <c r="U46" s="60"/>
      <c r="V46" s="60"/>
      <c r="W46" s="60">
        <v>2744736</v>
      </c>
      <c r="X46" s="60">
        <v>1565031</v>
      </c>
      <c r="Y46" s="60">
        <v>1179705</v>
      </c>
      <c r="Z46" s="140">
        <v>75.38</v>
      </c>
      <c r="AA46" s="155">
        <v>6324927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99805967</v>
      </c>
      <c r="D48" s="168">
        <f>+D28+D32+D38+D42+D47</f>
        <v>0</v>
      </c>
      <c r="E48" s="169">
        <f t="shared" si="9"/>
        <v>110846361</v>
      </c>
      <c r="F48" s="73">
        <f t="shared" si="9"/>
        <v>137190382</v>
      </c>
      <c r="G48" s="73">
        <f t="shared" si="9"/>
        <v>8466500</v>
      </c>
      <c r="H48" s="73">
        <f t="shared" si="9"/>
        <v>5286708</v>
      </c>
      <c r="I48" s="73">
        <f t="shared" si="9"/>
        <v>11057177</v>
      </c>
      <c r="J48" s="73">
        <f t="shared" si="9"/>
        <v>24810385</v>
      </c>
      <c r="K48" s="73">
        <f t="shared" si="9"/>
        <v>9296216</v>
      </c>
      <c r="L48" s="73">
        <f t="shared" si="9"/>
        <v>6602759</v>
      </c>
      <c r="M48" s="73">
        <f t="shared" si="9"/>
        <v>0</v>
      </c>
      <c r="N48" s="73">
        <f t="shared" si="9"/>
        <v>15898975</v>
      </c>
      <c r="O48" s="73">
        <f t="shared" si="9"/>
        <v>7707961</v>
      </c>
      <c r="P48" s="73">
        <f t="shared" si="9"/>
        <v>8302252</v>
      </c>
      <c r="Q48" s="73">
        <f t="shared" si="9"/>
        <v>11202306</v>
      </c>
      <c r="R48" s="73">
        <f t="shared" si="9"/>
        <v>27212519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67921879</v>
      </c>
      <c r="X48" s="73">
        <f t="shared" si="9"/>
        <v>53127700</v>
      </c>
      <c r="Y48" s="73">
        <f t="shared" si="9"/>
        <v>14794179</v>
      </c>
      <c r="Z48" s="170">
        <f>+IF(X48&lt;&gt;0,+(Y48/X48)*100,0)</f>
        <v>27.846451098014786</v>
      </c>
      <c r="AA48" s="168">
        <f>+AA28+AA32+AA38+AA42+AA47</f>
        <v>137190382</v>
      </c>
    </row>
    <row r="49" spans="1:27" ht="13.5">
      <c r="A49" s="148" t="s">
        <v>49</v>
      </c>
      <c r="B49" s="149"/>
      <c r="C49" s="171">
        <f aca="true" t="shared" si="10" ref="C49:Y49">+C25-C48</f>
        <v>61255023</v>
      </c>
      <c r="D49" s="171">
        <f>+D25-D48</f>
        <v>0</v>
      </c>
      <c r="E49" s="172">
        <f t="shared" si="10"/>
        <v>105665404</v>
      </c>
      <c r="F49" s="173">
        <f t="shared" si="10"/>
        <v>41105454</v>
      </c>
      <c r="G49" s="173">
        <f t="shared" si="10"/>
        <v>48245981</v>
      </c>
      <c r="H49" s="173">
        <f t="shared" si="10"/>
        <v>3545438</v>
      </c>
      <c r="I49" s="173">
        <f t="shared" si="10"/>
        <v>-6573625</v>
      </c>
      <c r="J49" s="173">
        <f t="shared" si="10"/>
        <v>45217794</v>
      </c>
      <c r="K49" s="173">
        <f t="shared" si="10"/>
        <v>-4394574</v>
      </c>
      <c r="L49" s="173">
        <f t="shared" si="10"/>
        <v>26381291</v>
      </c>
      <c r="M49" s="173">
        <f t="shared" si="10"/>
        <v>0</v>
      </c>
      <c r="N49" s="173">
        <f t="shared" si="10"/>
        <v>21986717</v>
      </c>
      <c r="O49" s="173">
        <f t="shared" si="10"/>
        <v>-4915908</v>
      </c>
      <c r="P49" s="173">
        <f t="shared" si="10"/>
        <v>-5120225</v>
      </c>
      <c r="Q49" s="173">
        <f t="shared" si="10"/>
        <v>19906841</v>
      </c>
      <c r="R49" s="173">
        <f t="shared" si="10"/>
        <v>9870708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77075219</v>
      </c>
      <c r="X49" s="173">
        <f>IF(F25=F48,0,X25-X48)</f>
        <v>-38285517</v>
      </c>
      <c r="Y49" s="173">
        <f t="shared" si="10"/>
        <v>115360736</v>
      </c>
      <c r="Z49" s="174">
        <f>+IF(X49&lt;&gt;0,+(Y49/X49)*100,0)</f>
        <v>-301.3169079054097</v>
      </c>
      <c r="AA49" s="171">
        <f>+AA25-AA48</f>
        <v>41105454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12675865</v>
      </c>
      <c r="D5" s="155">
        <v>0</v>
      </c>
      <c r="E5" s="156">
        <v>17333648</v>
      </c>
      <c r="F5" s="60">
        <v>17333648</v>
      </c>
      <c r="G5" s="60">
        <v>17985997</v>
      </c>
      <c r="H5" s="60">
        <v>8174</v>
      </c>
      <c r="I5" s="60">
        <v>205643</v>
      </c>
      <c r="J5" s="60">
        <v>18199814</v>
      </c>
      <c r="K5" s="60">
        <v>11825</v>
      </c>
      <c r="L5" s="60">
        <v>43849</v>
      </c>
      <c r="M5" s="60">
        <v>0</v>
      </c>
      <c r="N5" s="60">
        <v>55674</v>
      </c>
      <c r="O5" s="60">
        <v>-17112</v>
      </c>
      <c r="P5" s="60">
        <v>3193</v>
      </c>
      <c r="Q5" s="60">
        <v>5287</v>
      </c>
      <c r="R5" s="60">
        <v>-8632</v>
      </c>
      <c r="S5" s="60">
        <v>0</v>
      </c>
      <c r="T5" s="60">
        <v>0</v>
      </c>
      <c r="U5" s="60">
        <v>0</v>
      </c>
      <c r="V5" s="60">
        <v>0</v>
      </c>
      <c r="W5" s="60">
        <v>18246856</v>
      </c>
      <c r="X5" s="60"/>
      <c r="Y5" s="60">
        <v>18246856</v>
      </c>
      <c r="Z5" s="140">
        <v>0</v>
      </c>
      <c r="AA5" s="155">
        <v>17333648</v>
      </c>
    </row>
    <row r="6" spans="1:27" ht="13.5">
      <c r="A6" s="181" t="s">
        <v>102</v>
      </c>
      <c r="B6" s="182"/>
      <c r="C6" s="155">
        <v>956100</v>
      </c>
      <c r="D6" s="155">
        <v>0</v>
      </c>
      <c r="E6" s="156">
        <v>381340</v>
      </c>
      <c r="F6" s="60">
        <v>381340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48662</v>
      </c>
      <c r="M6" s="60">
        <v>0</v>
      </c>
      <c r="N6" s="60">
        <v>48662</v>
      </c>
      <c r="O6" s="60">
        <v>0</v>
      </c>
      <c r="P6" s="60">
        <v>31651</v>
      </c>
      <c r="Q6" s="60">
        <v>55274</v>
      </c>
      <c r="R6" s="60">
        <v>86925</v>
      </c>
      <c r="S6" s="60">
        <v>0</v>
      </c>
      <c r="T6" s="60">
        <v>0</v>
      </c>
      <c r="U6" s="60">
        <v>0</v>
      </c>
      <c r="V6" s="60">
        <v>0</v>
      </c>
      <c r="W6" s="60">
        <v>135587</v>
      </c>
      <c r="X6" s="60"/>
      <c r="Y6" s="60">
        <v>135587</v>
      </c>
      <c r="Z6" s="140">
        <v>0</v>
      </c>
      <c r="AA6" s="155">
        <v>381340</v>
      </c>
    </row>
    <row r="7" spans="1:27" ht="13.5">
      <c r="A7" s="183" t="s">
        <v>103</v>
      </c>
      <c r="B7" s="182"/>
      <c r="C7" s="155">
        <v>9890804</v>
      </c>
      <c r="D7" s="155">
        <v>0</v>
      </c>
      <c r="E7" s="156">
        <v>15964285</v>
      </c>
      <c r="F7" s="60">
        <v>15964285</v>
      </c>
      <c r="G7" s="60">
        <v>729472</v>
      </c>
      <c r="H7" s="60">
        <v>869925</v>
      </c>
      <c r="I7" s="60">
        <v>819207</v>
      </c>
      <c r="J7" s="60">
        <v>2418604</v>
      </c>
      <c r="K7" s="60">
        <v>822049</v>
      </c>
      <c r="L7" s="60">
        <v>769219</v>
      </c>
      <c r="M7" s="60">
        <v>0</v>
      </c>
      <c r="N7" s="60">
        <v>1591268</v>
      </c>
      <c r="O7" s="60">
        <v>733930</v>
      </c>
      <c r="P7" s="60">
        <v>659605</v>
      </c>
      <c r="Q7" s="60">
        <v>784460</v>
      </c>
      <c r="R7" s="60">
        <v>2177995</v>
      </c>
      <c r="S7" s="60">
        <v>0</v>
      </c>
      <c r="T7" s="60">
        <v>0</v>
      </c>
      <c r="U7" s="60">
        <v>0</v>
      </c>
      <c r="V7" s="60">
        <v>0</v>
      </c>
      <c r="W7" s="60">
        <v>6187867</v>
      </c>
      <c r="X7" s="60"/>
      <c r="Y7" s="60">
        <v>6187867</v>
      </c>
      <c r="Z7" s="140">
        <v>0</v>
      </c>
      <c r="AA7" s="155">
        <v>15964285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5437416</v>
      </c>
      <c r="D10" s="155">
        <v>0</v>
      </c>
      <c r="E10" s="156">
        <v>1347061</v>
      </c>
      <c r="F10" s="54">
        <v>1347061</v>
      </c>
      <c r="G10" s="54">
        <v>195475</v>
      </c>
      <c r="H10" s="54">
        <v>204982</v>
      </c>
      <c r="I10" s="54">
        <v>195981</v>
      </c>
      <c r="J10" s="54">
        <v>596438</v>
      </c>
      <c r="K10" s="54">
        <v>196015</v>
      </c>
      <c r="L10" s="54">
        <v>215537</v>
      </c>
      <c r="M10" s="54">
        <v>0</v>
      </c>
      <c r="N10" s="54">
        <v>411552</v>
      </c>
      <c r="O10" s="54">
        <v>208031</v>
      </c>
      <c r="P10" s="54">
        <v>199658</v>
      </c>
      <c r="Q10" s="54">
        <v>203856</v>
      </c>
      <c r="R10" s="54">
        <v>611545</v>
      </c>
      <c r="S10" s="54">
        <v>0</v>
      </c>
      <c r="T10" s="54">
        <v>0</v>
      </c>
      <c r="U10" s="54">
        <v>0</v>
      </c>
      <c r="V10" s="54">
        <v>0</v>
      </c>
      <c r="W10" s="54">
        <v>1619535</v>
      </c>
      <c r="X10" s="54"/>
      <c r="Y10" s="54">
        <v>1619535</v>
      </c>
      <c r="Z10" s="184">
        <v>0</v>
      </c>
      <c r="AA10" s="130">
        <v>1347061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519390</v>
      </c>
      <c r="D12" s="155">
        <v>0</v>
      </c>
      <c r="E12" s="156">
        <v>547431</v>
      </c>
      <c r="F12" s="60">
        <v>485457</v>
      </c>
      <c r="G12" s="60">
        <v>33137</v>
      </c>
      <c r="H12" s="60">
        <v>36058</v>
      </c>
      <c r="I12" s="60">
        <v>37362</v>
      </c>
      <c r="J12" s="60">
        <v>106557</v>
      </c>
      <c r="K12" s="60">
        <v>35035</v>
      </c>
      <c r="L12" s="60">
        <v>35445</v>
      </c>
      <c r="M12" s="60">
        <v>0</v>
      </c>
      <c r="N12" s="60">
        <v>70480</v>
      </c>
      <c r="O12" s="60">
        <v>34790</v>
      </c>
      <c r="P12" s="60">
        <v>32625</v>
      </c>
      <c r="Q12" s="60">
        <v>170226</v>
      </c>
      <c r="R12" s="60">
        <v>237641</v>
      </c>
      <c r="S12" s="60">
        <v>0</v>
      </c>
      <c r="T12" s="60">
        <v>0</v>
      </c>
      <c r="U12" s="60">
        <v>0</v>
      </c>
      <c r="V12" s="60">
        <v>0</v>
      </c>
      <c r="W12" s="60">
        <v>414678</v>
      </c>
      <c r="X12" s="60"/>
      <c r="Y12" s="60">
        <v>414678</v>
      </c>
      <c r="Z12" s="140">
        <v>0</v>
      </c>
      <c r="AA12" s="155">
        <v>485457</v>
      </c>
    </row>
    <row r="13" spans="1:27" ht="13.5">
      <c r="A13" s="181" t="s">
        <v>109</v>
      </c>
      <c r="B13" s="185"/>
      <c r="C13" s="155">
        <v>5949870</v>
      </c>
      <c r="D13" s="155">
        <v>0</v>
      </c>
      <c r="E13" s="156">
        <v>2000000</v>
      </c>
      <c r="F13" s="60">
        <v>3700000</v>
      </c>
      <c r="G13" s="60">
        <v>515919</v>
      </c>
      <c r="H13" s="60">
        <v>586905</v>
      </c>
      <c r="I13" s="60">
        <v>442998</v>
      </c>
      <c r="J13" s="60">
        <v>1545822</v>
      </c>
      <c r="K13" s="60">
        <v>585172</v>
      </c>
      <c r="L13" s="60">
        <v>531391</v>
      </c>
      <c r="M13" s="60">
        <v>0</v>
      </c>
      <c r="N13" s="60">
        <v>1116563</v>
      </c>
      <c r="O13" s="60">
        <v>723910</v>
      </c>
      <c r="P13" s="60">
        <v>683535</v>
      </c>
      <c r="Q13" s="60">
        <v>503100</v>
      </c>
      <c r="R13" s="60">
        <v>1910545</v>
      </c>
      <c r="S13" s="60">
        <v>0</v>
      </c>
      <c r="T13" s="60">
        <v>0</v>
      </c>
      <c r="U13" s="60">
        <v>0</v>
      </c>
      <c r="V13" s="60">
        <v>0</v>
      </c>
      <c r="W13" s="60">
        <v>4572930</v>
      </c>
      <c r="X13" s="60"/>
      <c r="Y13" s="60">
        <v>4572930</v>
      </c>
      <c r="Z13" s="140">
        <v>0</v>
      </c>
      <c r="AA13" s="155">
        <v>3700000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345000</v>
      </c>
      <c r="F14" s="60">
        <v>344868</v>
      </c>
      <c r="G14" s="60">
        <v>42414</v>
      </c>
      <c r="H14" s="60">
        <v>43527</v>
      </c>
      <c r="I14" s="60">
        <v>88657</v>
      </c>
      <c r="J14" s="60">
        <v>174598</v>
      </c>
      <c r="K14" s="60">
        <v>102636</v>
      </c>
      <c r="L14" s="60">
        <v>100842</v>
      </c>
      <c r="M14" s="60">
        <v>0</v>
      </c>
      <c r="N14" s="60">
        <v>203478</v>
      </c>
      <c r="O14" s="60">
        <v>99599</v>
      </c>
      <c r="P14" s="60">
        <v>52203</v>
      </c>
      <c r="Q14" s="60">
        <v>52905</v>
      </c>
      <c r="R14" s="60">
        <v>204707</v>
      </c>
      <c r="S14" s="60">
        <v>0</v>
      </c>
      <c r="T14" s="60">
        <v>0</v>
      </c>
      <c r="U14" s="60">
        <v>0</v>
      </c>
      <c r="V14" s="60">
        <v>0</v>
      </c>
      <c r="W14" s="60">
        <v>582783</v>
      </c>
      <c r="X14" s="60"/>
      <c r="Y14" s="60">
        <v>582783</v>
      </c>
      <c r="Z14" s="140">
        <v>0</v>
      </c>
      <c r="AA14" s="155">
        <v>344868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416243</v>
      </c>
      <c r="D16" s="155">
        <v>0</v>
      </c>
      <c r="E16" s="156">
        <v>95000</v>
      </c>
      <c r="F16" s="60">
        <v>95000</v>
      </c>
      <c r="G16" s="60">
        <v>7550</v>
      </c>
      <c r="H16" s="60">
        <v>8250</v>
      </c>
      <c r="I16" s="60">
        <v>3000</v>
      </c>
      <c r="J16" s="60">
        <v>18800</v>
      </c>
      <c r="K16" s="60">
        <v>150600</v>
      </c>
      <c r="L16" s="60">
        <v>28100</v>
      </c>
      <c r="M16" s="60">
        <v>0</v>
      </c>
      <c r="N16" s="60">
        <v>178700</v>
      </c>
      <c r="O16" s="60">
        <v>45400</v>
      </c>
      <c r="P16" s="60">
        <v>161050</v>
      </c>
      <c r="Q16" s="60">
        <v>78250</v>
      </c>
      <c r="R16" s="60">
        <v>284700</v>
      </c>
      <c r="S16" s="60">
        <v>0</v>
      </c>
      <c r="T16" s="60">
        <v>0</v>
      </c>
      <c r="U16" s="60">
        <v>0</v>
      </c>
      <c r="V16" s="60">
        <v>0</v>
      </c>
      <c r="W16" s="60">
        <v>482200</v>
      </c>
      <c r="X16" s="60">
        <v>71253</v>
      </c>
      <c r="Y16" s="60">
        <v>410947</v>
      </c>
      <c r="Z16" s="140">
        <v>576.74</v>
      </c>
      <c r="AA16" s="155">
        <v>95000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49430</v>
      </c>
      <c r="H18" s="60">
        <v>0</v>
      </c>
      <c r="I18" s="60">
        <v>0</v>
      </c>
      <c r="J18" s="60">
        <v>49430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49430</v>
      </c>
      <c r="X18" s="60"/>
      <c r="Y18" s="60">
        <v>49430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124513513</v>
      </c>
      <c r="D19" s="155">
        <v>0</v>
      </c>
      <c r="E19" s="156">
        <v>97489000</v>
      </c>
      <c r="F19" s="60">
        <v>97507000</v>
      </c>
      <c r="G19" s="60">
        <v>148023</v>
      </c>
      <c r="H19" s="60">
        <v>421918</v>
      </c>
      <c r="I19" s="60">
        <v>474180</v>
      </c>
      <c r="J19" s="60">
        <v>1044121</v>
      </c>
      <c r="K19" s="60">
        <v>602685</v>
      </c>
      <c r="L19" s="60">
        <v>31134913</v>
      </c>
      <c r="M19" s="60">
        <v>0</v>
      </c>
      <c r="N19" s="60">
        <v>31737598</v>
      </c>
      <c r="O19" s="60">
        <v>192190</v>
      </c>
      <c r="P19" s="60">
        <v>608280</v>
      </c>
      <c r="Q19" s="60">
        <v>26185303</v>
      </c>
      <c r="R19" s="60">
        <v>26985773</v>
      </c>
      <c r="S19" s="60">
        <v>0</v>
      </c>
      <c r="T19" s="60">
        <v>0</v>
      </c>
      <c r="U19" s="60">
        <v>0</v>
      </c>
      <c r="V19" s="60">
        <v>0</v>
      </c>
      <c r="W19" s="60">
        <v>59767492</v>
      </c>
      <c r="X19" s="60">
        <v>1344000</v>
      </c>
      <c r="Y19" s="60">
        <v>58423492</v>
      </c>
      <c r="Z19" s="140">
        <v>4346.99</v>
      </c>
      <c r="AA19" s="155">
        <v>97507000</v>
      </c>
    </row>
    <row r="20" spans="1:27" ht="13.5">
      <c r="A20" s="181" t="s">
        <v>35</v>
      </c>
      <c r="B20" s="185"/>
      <c r="C20" s="155">
        <v>701789</v>
      </c>
      <c r="D20" s="155">
        <v>0</v>
      </c>
      <c r="E20" s="156">
        <v>750000</v>
      </c>
      <c r="F20" s="54">
        <v>947177</v>
      </c>
      <c r="G20" s="54">
        <v>96854</v>
      </c>
      <c r="H20" s="54">
        <v>85130</v>
      </c>
      <c r="I20" s="54">
        <v>21201</v>
      </c>
      <c r="J20" s="54">
        <v>203185</v>
      </c>
      <c r="K20" s="54">
        <v>163136</v>
      </c>
      <c r="L20" s="54">
        <v>76092</v>
      </c>
      <c r="M20" s="54">
        <v>0</v>
      </c>
      <c r="N20" s="54">
        <v>239228</v>
      </c>
      <c r="O20" s="54">
        <v>32756</v>
      </c>
      <c r="P20" s="54">
        <v>29004</v>
      </c>
      <c r="Q20" s="54">
        <v>123637</v>
      </c>
      <c r="R20" s="54">
        <v>185397</v>
      </c>
      <c r="S20" s="54">
        <v>0</v>
      </c>
      <c r="T20" s="54">
        <v>0</v>
      </c>
      <c r="U20" s="54">
        <v>0</v>
      </c>
      <c r="V20" s="54">
        <v>0</v>
      </c>
      <c r="W20" s="54">
        <v>627810</v>
      </c>
      <c r="X20" s="54"/>
      <c r="Y20" s="54">
        <v>627810</v>
      </c>
      <c r="Z20" s="184">
        <v>0</v>
      </c>
      <c r="AA20" s="130">
        <v>947177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161060990</v>
      </c>
      <c r="D22" s="188">
        <f>SUM(D5:D21)</f>
        <v>0</v>
      </c>
      <c r="E22" s="189">
        <f t="shared" si="0"/>
        <v>136252765</v>
      </c>
      <c r="F22" s="190">
        <f t="shared" si="0"/>
        <v>138105836</v>
      </c>
      <c r="G22" s="190">
        <f t="shared" si="0"/>
        <v>19804271</v>
      </c>
      <c r="H22" s="190">
        <f t="shared" si="0"/>
        <v>2264869</v>
      </c>
      <c r="I22" s="190">
        <f t="shared" si="0"/>
        <v>2288229</v>
      </c>
      <c r="J22" s="190">
        <f t="shared" si="0"/>
        <v>24357369</v>
      </c>
      <c r="K22" s="190">
        <f t="shared" si="0"/>
        <v>2669153</v>
      </c>
      <c r="L22" s="190">
        <f t="shared" si="0"/>
        <v>32984050</v>
      </c>
      <c r="M22" s="190">
        <f t="shared" si="0"/>
        <v>0</v>
      </c>
      <c r="N22" s="190">
        <f t="shared" si="0"/>
        <v>35653203</v>
      </c>
      <c r="O22" s="190">
        <f t="shared" si="0"/>
        <v>2053494</v>
      </c>
      <c r="P22" s="190">
        <f t="shared" si="0"/>
        <v>2460804</v>
      </c>
      <c r="Q22" s="190">
        <f t="shared" si="0"/>
        <v>28162298</v>
      </c>
      <c r="R22" s="190">
        <f t="shared" si="0"/>
        <v>32676596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92687168</v>
      </c>
      <c r="X22" s="190">
        <f t="shared" si="0"/>
        <v>1415253</v>
      </c>
      <c r="Y22" s="190">
        <f t="shared" si="0"/>
        <v>91271915</v>
      </c>
      <c r="Z22" s="191">
        <f>+IF(X22&lt;&gt;0,+(Y22/X22)*100,0)</f>
        <v>6449.158913635936</v>
      </c>
      <c r="AA22" s="188">
        <f>SUM(AA5:AA21)</f>
        <v>138105836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25612456</v>
      </c>
      <c r="D25" s="155">
        <v>0</v>
      </c>
      <c r="E25" s="156">
        <v>37094282</v>
      </c>
      <c r="F25" s="60">
        <v>37853116</v>
      </c>
      <c r="G25" s="60">
        <v>2252124</v>
      </c>
      <c r="H25" s="60">
        <v>2395242</v>
      </c>
      <c r="I25" s="60">
        <v>2414413</v>
      </c>
      <c r="J25" s="60">
        <v>7061779</v>
      </c>
      <c r="K25" s="60">
        <v>2467465</v>
      </c>
      <c r="L25" s="60">
        <v>2412937</v>
      </c>
      <c r="M25" s="60">
        <v>0</v>
      </c>
      <c r="N25" s="60">
        <v>4880402</v>
      </c>
      <c r="O25" s="60">
        <v>2484354</v>
      </c>
      <c r="P25" s="60">
        <v>2417978</v>
      </c>
      <c r="Q25" s="60">
        <v>2585995</v>
      </c>
      <c r="R25" s="60">
        <v>7488327</v>
      </c>
      <c r="S25" s="60">
        <v>0</v>
      </c>
      <c r="T25" s="60">
        <v>0</v>
      </c>
      <c r="U25" s="60">
        <v>0</v>
      </c>
      <c r="V25" s="60">
        <v>0</v>
      </c>
      <c r="W25" s="60">
        <v>19430508</v>
      </c>
      <c r="X25" s="60"/>
      <c r="Y25" s="60">
        <v>19430508</v>
      </c>
      <c r="Z25" s="140">
        <v>0</v>
      </c>
      <c r="AA25" s="155">
        <v>37853116</v>
      </c>
    </row>
    <row r="26" spans="1:27" ht="13.5">
      <c r="A26" s="183" t="s">
        <v>38</v>
      </c>
      <c r="B26" s="182"/>
      <c r="C26" s="155">
        <v>8519657</v>
      </c>
      <c r="D26" s="155">
        <v>0</v>
      </c>
      <c r="E26" s="156">
        <v>13399247</v>
      </c>
      <c r="F26" s="60">
        <v>13433159</v>
      </c>
      <c r="G26" s="60">
        <v>709970</v>
      </c>
      <c r="H26" s="60">
        <v>709970</v>
      </c>
      <c r="I26" s="60">
        <v>709970</v>
      </c>
      <c r="J26" s="60">
        <v>2129910</v>
      </c>
      <c r="K26" s="60">
        <v>745239</v>
      </c>
      <c r="L26" s="60">
        <v>755972</v>
      </c>
      <c r="M26" s="60">
        <v>0</v>
      </c>
      <c r="N26" s="60">
        <v>1501211</v>
      </c>
      <c r="O26" s="60">
        <v>755972</v>
      </c>
      <c r="P26" s="60">
        <v>755972</v>
      </c>
      <c r="Q26" s="60">
        <v>755972</v>
      </c>
      <c r="R26" s="60">
        <v>2267916</v>
      </c>
      <c r="S26" s="60">
        <v>0</v>
      </c>
      <c r="T26" s="60">
        <v>0</v>
      </c>
      <c r="U26" s="60">
        <v>0</v>
      </c>
      <c r="V26" s="60">
        <v>0</v>
      </c>
      <c r="W26" s="60">
        <v>5899037</v>
      </c>
      <c r="X26" s="60"/>
      <c r="Y26" s="60">
        <v>5899037</v>
      </c>
      <c r="Z26" s="140">
        <v>0</v>
      </c>
      <c r="AA26" s="155">
        <v>13433159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1000000</v>
      </c>
    </row>
    <row r="28" spans="1:27" ht="13.5">
      <c r="A28" s="183" t="s">
        <v>39</v>
      </c>
      <c r="B28" s="182"/>
      <c r="C28" s="155">
        <v>5760880</v>
      </c>
      <c r="D28" s="155">
        <v>0</v>
      </c>
      <c r="E28" s="156">
        <v>5500000</v>
      </c>
      <c r="F28" s="60">
        <v>5500000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1866249</v>
      </c>
      <c r="R28" s="60">
        <v>1866249</v>
      </c>
      <c r="S28" s="60">
        <v>0</v>
      </c>
      <c r="T28" s="60">
        <v>0</v>
      </c>
      <c r="U28" s="60">
        <v>0</v>
      </c>
      <c r="V28" s="60">
        <v>0</v>
      </c>
      <c r="W28" s="60">
        <v>1866249</v>
      </c>
      <c r="X28" s="60"/>
      <c r="Y28" s="60">
        <v>1866249</v>
      </c>
      <c r="Z28" s="140">
        <v>0</v>
      </c>
      <c r="AA28" s="155">
        <v>5500000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148000</v>
      </c>
      <c r="F29" s="60">
        <v>17950</v>
      </c>
      <c r="G29" s="60">
        <v>0</v>
      </c>
      <c r="H29" s="60">
        <v>0</v>
      </c>
      <c r="I29" s="60">
        <v>128792</v>
      </c>
      <c r="J29" s="60">
        <v>128792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128792</v>
      </c>
      <c r="R29" s="60">
        <v>128792</v>
      </c>
      <c r="S29" s="60">
        <v>0</v>
      </c>
      <c r="T29" s="60">
        <v>0</v>
      </c>
      <c r="U29" s="60">
        <v>0</v>
      </c>
      <c r="V29" s="60">
        <v>0</v>
      </c>
      <c r="W29" s="60">
        <v>257584</v>
      </c>
      <c r="X29" s="60"/>
      <c r="Y29" s="60">
        <v>257584</v>
      </c>
      <c r="Z29" s="140">
        <v>0</v>
      </c>
      <c r="AA29" s="155">
        <v>17950</v>
      </c>
    </row>
    <row r="30" spans="1:27" ht="13.5">
      <c r="A30" s="183" t="s">
        <v>119</v>
      </c>
      <c r="B30" s="182"/>
      <c r="C30" s="155">
        <v>15718276</v>
      </c>
      <c r="D30" s="155">
        <v>0</v>
      </c>
      <c r="E30" s="156">
        <v>17000000</v>
      </c>
      <c r="F30" s="60">
        <v>17000000</v>
      </c>
      <c r="G30" s="60">
        <v>1679997</v>
      </c>
      <c r="H30" s="60">
        <v>0</v>
      </c>
      <c r="I30" s="60">
        <v>3530539</v>
      </c>
      <c r="J30" s="60">
        <v>5210536</v>
      </c>
      <c r="K30" s="60">
        <v>1394020</v>
      </c>
      <c r="L30" s="60">
        <v>0</v>
      </c>
      <c r="M30" s="60">
        <v>0</v>
      </c>
      <c r="N30" s="60">
        <v>1394020</v>
      </c>
      <c r="O30" s="60">
        <v>2398549</v>
      </c>
      <c r="P30" s="60">
        <v>1189648</v>
      </c>
      <c r="Q30" s="60">
        <v>1166480</v>
      </c>
      <c r="R30" s="60">
        <v>4754677</v>
      </c>
      <c r="S30" s="60">
        <v>0</v>
      </c>
      <c r="T30" s="60">
        <v>0</v>
      </c>
      <c r="U30" s="60">
        <v>0</v>
      </c>
      <c r="V30" s="60">
        <v>0</v>
      </c>
      <c r="W30" s="60">
        <v>11359233</v>
      </c>
      <c r="X30" s="60"/>
      <c r="Y30" s="60">
        <v>11359233</v>
      </c>
      <c r="Z30" s="140">
        <v>0</v>
      </c>
      <c r="AA30" s="155">
        <v>17000000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808000</v>
      </c>
      <c r="F31" s="60">
        <v>956561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956561</v>
      </c>
    </row>
    <row r="32" spans="1:27" ht="13.5">
      <c r="A32" s="183" t="s">
        <v>121</v>
      </c>
      <c r="B32" s="182"/>
      <c r="C32" s="155">
        <v>2246680</v>
      </c>
      <c r="D32" s="155">
        <v>0</v>
      </c>
      <c r="E32" s="156">
        <v>6580000</v>
      </c>
      <c r="F32" s="60">
        <v>6726000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296440</v>
      </c>
      <c r="M32" s="60">
        <v>0</v>
      </c>
      <c r="N32" s="60">
        <v>296440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296440</v>
      </c>
      <c r="X32" s="60"/>
      <c r="Y32" s="60">
        <v>296440</v>
      </c>
      <c r="Z32" s="140">
        <v>0</v>
      </c>
      <c r="AA32" s="155">
        <v>6726000</v>
      </c>
    </row>
    <row r="33" spans="1:27" ht="13.5">
      <c r="A33" s="183" t="s">
        <v>42</v>
      </c>
      <c r="B33" s="182"/>
      <c r="C33" s="155">
        <v>14572654</v>
      </c>
      <c r="D33" s="155">
        <v>0</v>
      </c>
      <c r="E33" s="156">
        <v>3000000</v>
      </c>
      <c r="F33" s="60">
        <v>5346000</v>
      </c>
      <c r="G33" s="60">
        <v>355878</v>
      </c>
      <c r="H33" s="60">
        <v>1048086</v>
      </c>
      <c r="I33" s="60">
        <v>596526</v>
      </c>
      <c r="J33" s="60">
        <v>2000490</v>
      </c>
      <c r="K33" s="60">
        <v>697866</v>
      </c>
      <c r="L33" s="60">
        <v>261392</v>
      </c>
      <c r="M33" s="60">
        <v>0</v>
      </c>
      <c r="N33" s="60">
        <v>959258</v>
      </c>
      <c r="O33" s="60">
        <v>317846</v>
      </c>
      <c r="P33" s="60">
        <v>380653</v>
      </c>
      <c r="Q33" s="60">
        <v>393679</v>
      </c>
      <c r="R33" s="60">
        <v>1092178</v>
      </c>
      <c r="S33" s="60">
        <v>0</v>
      </c>
      <c r="T33" s="60">
        <v>0</v>
      </c>
      <c r="U33" s="60">
        <v>0</v>
      </c>
      <c r="V33" s="60">
        <v>0</v>
      </c>
      <c r="W33" s="60">
        <v>4051926</v>
      </c>
      <c r="X33" s="60"/>
      <c r="Y33" s="60">
        <v>4051926</v>
      </c>
      <c r="Z33" s="140">
        <v>0</v>
      </c>
      <c r="AA33" s="155">
        <v>5346000</v>
      </c>
    </row>
    <row r="34" spans="1:27" ht="13.5">
      <c r="A34" s="183" t="s">
        <v>43</v>
      </c>
      <c r="B34" s="182"/>
      <c r="C34" s="155">
        <v>27253585</v>
      </c>
      <c r="D34" s="155">
        <v>0</v>
      </c>
      <c r="E34" s="156">
        <v>26316832</v>
      </c>
      <c r="F34" s="60">
        <v>49357596</v>
      </c>
      <c r="G34" s="60">
        <v>3468531</v>
      </c>
      <c r="H34" s="60">
        <v>1133410</v>
      </c>
      <c r="I34" s="60">
        <v>3676937</v>
      </c>
      <c r="J34" s="60">
        <v>8278878</v>
      </c>
      <c r="K34" s="60">
        <v>3991626</v>
      </c>
      <c r="L34" s="60">
        <v>2876018</v>
      </c>
      <c r="M34" s="60">
        <v>0</v>
      </c>
      <c r="N34" s="60">
        <v>6867644</v>
      </c>
      <c r="O34" s="60">
        <v>1751240</v>
      </c>
      <c r="P34" s="60">
        <v>3558001</v>
      </c>
      <c r="Q34" s="60">
        <v>4305139</v>
      </c>
      <c r="R34" s="60">
        <v>9614380</v>
      </c>
      <c r="S34" s="60">
        <v>0</v>
      </c>
      <c r="T34" s="60">
        <v>0</v>
      </c>
      <c r="U34" s="60">
        <v>0</v>
      </c>
      <c r="V34" s="60">
        <v>0</v>
      </c>
      <c r="W34" s="60">
        <v>24760902</v>
      </c>
      <c r="X34" s="60"/>
      <c r="Y34" s="60">
        <v>24760902</v>
      </c>
      <c r="Z34" s="140">
        <v>0</v>
      </c>
      <c r="AA34" s="155">
        <v>49357596</v>
      </c>
    </row>
    <row r="35" spans="1:27" ht="13.5">
      <c r="A35" s="181" t="s">
        <v>122</v>
      </c>
      <c r="B35" s="185"/>
      <c r="C35" s="155">
        <v>121779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99805967</v>
      </c>
      <c r="D36" s="188">
        <f>SUM(D25:D35)</f>
        <v>0</v>
      </c>
      <c r="E36" s="189">
        <f t="shared" si="1"/>
        <v>110846361</v>
      </c>
      <c r="F36" s="190">
        <f t="shared" si="1"/>
        <v>137190382</v>
      </c>
      <c r="G36" s="190">
        <f t="shared" si="1"/>
        <v>8466500</v>
      </c>
      <c r="H36" s="190">
        <f t="shared" si="1"/>
        <v>5286708</v>
      </c>
      <c r="I36" s="190">
        <f t="shared" si="1"/>
        <v>11057177</v>
      </c>
      <c r="J36" s="190">
        <f t="shared" si="1"/>
        <v>24810385</v>
      </c>
      <c r="K36" s="190">
        <f t="shared" si="1"/>
        <v>9296216</v>
      </c>
      <c r="L36" s="190">
        <f t="shared" si="1"/>
        <v>6602759</v>
      </c>
      <c r="M36" s="190">
        <f t="shared" si="1"/>
        <v>0</v>
      </c>
      <c r="N36" s="190">
        <f t="shared" si="1"/>
        <v>15898975</v>
      </c>
      <c r="O36" s="190">
        <f t="shared" si="1"/>
        <v>7707961</v>
      </c>
      <c r="P36" s="190">
        <f t="shared" si="1"/>
        <v>8302252</v>
      </c>
      <c r="Q36" s="190">
        <f t="shared" si="1"/>
        <v>11202306</v>
      </c>
      <c r="R36" s="190">
        <f t="shared" si="1"/>
        <v>27212519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67921879</v>
      </c>
      <c r="X36" s="190">
        <f t="shared" si="1"/>
        <v>0</v>
      </c>
      <c r="Y36" s="190">
        <f t="shared" si="1"/>
        <v>67921879</v>
      </c>
      <c r="Z36" s="191">
        <f>+IF(X36&lt;&gt;0,+(Y36/X36)*100,0)</f>
        <v>0</v>
      </c>
      <c r="AA36" s="188">
        <f>SUM(AA25:AA35)</f>
        <v>137190382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61255023</v>
      </c>
      <c r="D38" s="199">
        <f>+D22-D36</f>
        <v>0</v>
      </c>
      <c r="E38" s="200">
        <f t="shared" si="2"/>
        <v>25406404</v>
      </c>
      <c r="F38" s="106">
        <f t="shared" si="2"/>
        <v>915454</v>
      </c>
      <c r="G38" s="106">
        <f t="shared" si="2"/>
        <v>11337771</v>
      </c>
      <c r="H38" s="106">
        <f t="shared" si="2"/>
        <v>-3021839</v>
      </c>
      <c r="I38" s="106">
        <f t="shared" si="2"/>
        <v>-8768948</v>
      </c>
      <c r="J38" s="106">
        <f t="shared" si="2"/>
        <v>-453016</v>
      </c>
      <c r="K38" s="106">
        <f t="shared" si="2"/>
        <v>-6627063</v>
      </c>
      <c r="L38" s="106">
        <f t="shared" si="2"/>
        <v>26381291</v>
      </c>
      <c r="M38" s="106">
        <f t="shared" si="2"/>
        <v>0</v>
      </c>
      <c r="N38" s="106">
        <f t="shared" si="2"/>
        <v>19754228</v>
      </c>
      <c r="O38" s="106">
        <f t="shared" si="2"/>
        <v>-5654467</v>
      </c>
      <c r="P38" s="106">
        <f t="shared" si="2"/>
        <v>-5841448</v>
      </c>
      <c r="Q38" s="106">
        <f t="shared" si="2"/>
        <v>16959992</v>
      </c>
      <c r="R38" s="106">
        <f t="shared" si="2"/>
        <v>5464077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24765289</v>
      </c>
      <c r="X38" s="106">
        <f>IF(F22=F36,0,X22-X36)</f>
        <v>1415253</v>
      </c>
      <c r="Y38" s="106">
        <f t="shared" si="2"/>
        <v>23350036</v>
      </c>
      <c r="Z38" s="201">
        <f>+IF(X38&lt;&gt;0,+(Y38/X38)*100,0)</f>
        <v>1649.884225647287</v>
      </c>
      <c r="AA38" s="199">
        <f>+AA22-AA36</f>
        <v>915454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80259000</v>
      </c>
      <c r="F39" s="60">
        <v>40190000</v>
      </c>
      <c r="G39" s="60">
        <v>36908210</v>
      </c>
      <c r="H39" s="60">
        <v>6567277</v>
      </c>
      <c r="I39" s="60">
        <v>2195323</v>
      </c>
      <c r="J39" s="60">
        <v>45670810</v>
      </c>
      <c r="K39" s="60">
        <v>2232489</v>
      </c>
      <c r="L39" s="60">
        <v>0</v>
      </c>
      <c r="M39" s="60">
        <v>0</v>
      </c>
      <c r="N39" s="60">
        <v>2232489</v>
      </c>
      <c r="O39" s="60">
        <v>738559</v>
      </c>
      <c r="P39" s="60">
        <v>721223</v>
      </c>
      <c r="Q39" s="60">
        <v>2946849</v>
      </c>
      <c r="R39" s="60">
        <v>4406631</v>
      </c>
      <c r="S39" s="60">
        <v>0</v>
      </c>
      <c r="T39" s="60">
        <v>0</v>
      </c>
      <c r="U39" s="60">
        <v>0</v>
      </c>
      <c r="V39" s="60">
        <v>0</v>
      </c>
      <c r="W39" s="60">
        <v>52309930</v>
      </c>
      <c r="X39" s="60"/>
      <c r="Y39" s="60">
        <v>52309930</v>
      </c>
      <c r="Z39" s="140">
        <v>0</v>
      </c>
      <c r="AA39" s="155">
        <v>40190000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61255023</v>
      </c>
      <c r="D42" s="206">
        <f>SUM(D38:D41)</f>
        <v>0</v>
      </c>
      <c r="E42" s="207">
        <f t="shared" si="3"/>
        <v>105665404</v>
      </c>
      <c r="F42" s="88">
        <f t="shared" si="3"/>
        <v>41105454</v>
      </c>
      <c r="G42" s="88">
        <f t="shared" si="3"/>
        <v>48245981</v>
      </c>
      <c r="H42" s="88">
        <f t="shared" si="3"/>
        <v>3545438</v>
      </c>
      <c r="I42" s="88">
        <f t="shared" si="3"/>
        <v>-6573625</v>
      </c>
      <c r="J42" s="88">
        <f t="shared" si="3"/>
        <v>45217794</v>
      </c>
      <c r="K42" s="88">
        <f t="shared" si="3"/>
        <v>-4394574</v>
      </c>
      <c r="L42" s="88">
        <f t="shared" si="3"/>
        <v>26381291</v>
      </c>
      <c r="M42" s="88">
        <f t="shared" si="3"/>
        <v>0</v>
      </c>
      <c r="N42" s="88">
        <f t="shared" si="3"/>
        <v>21986717</v>
      </c>
      <c r="O42" s="88">
        <f t="shared" si="3"/>
        <v>-4915908</v>
      </c>
      <c r="P42" s="88">
        <f t="shared" si="3"/>
        <v>-5120225</v>
      </c>
      <c r="Q42" s="88">
        <f t="shared" si="3"/>
        <v>19906841</v>
      </c>
      <c r="R42" s="88">
        <f t="shared" si="3"/>
        <v>9870708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77075219</v>
      </c>
      <c r="X42" s="88">
        <f t="shared" si="3"/>
        <v>1415253</v>
      </c>
      <c r="Y42" s="88">
        <f t="shared" si="3"/>
        <v>75659966</v>
      </c>
      <c r="Z42" s="208">
        <f>+IF(X42&lt;&gt;0,+(Y42/X42)*100,0)</f>
        <v>5346.0381995304015</v>
      </c>
      <c r="AA42" s="206">
        <f>SUM(AA38:AA41)</f>
        <v>41105454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61255023</v>
      </c>
      <c r="D44" s="210">
        <f>+D42-D43</f>
        <v>0</v>
      </c>
      <c r="E44" s="211">
        <f t="shared" si="4"/>
        <v>105665404</v>
      </c>
      <c r="F44" s="77">
        <f t="shared" si="4"/>
        <v>41105454</v>
      </c>
      <c r="G44" s="77">
        <f t="shared" si="4"/>
        <v>48245981</v>
      </c>
      <c r="H44" s="77">
        <f t="shared" si="4"/>
        <v>3545438</v>
      </c>
      <c r="I44" s="77">
        <f t="shared" si="4"/>
        <v>-6573625</v>
      </c>
      <c r="J44" s="77">
        <f t="shared" si="4"/>
        <v>45217794</v>
      </c>
      <c r="K44" s="77">
        <f t="shared" si="4"/>
        <v>-4394574</v>
      </c>
      <c r="L44" s="77">
        <f t="shared" si="4"/>
        <v>26381291</v>
      </c>
      <c r="M44" s="77">
        <f t="shared" si="4"/>
        <v>0</v>
      </c>
      <c r="N44" s="77">
        <f t="shared" si="4"/>
        <v>21986717</v>
      </c>
      <c r="O44" s="77">
        <f t="shared" si="4"/>
        <v>-4915908</v>
      </c>
      <c r="P44" s="77">
        <f t="shared" si="4"/>
        <v>-5120225</v>
      </c>
      <c r="Q44" s="77">
        <f t="shared" si="4"/>
        <v>19906841</v>
      </c>
      <c r="R44" s="77">
        <f t="shared" si="4"/>
        <v>9870708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77075219</v>
      </c>
      <c r="X44" s="77">
        <f t="shared" si="4"/>
        <v>1415253</v>
      </c>
      <c r="Y44" s="77">
        <f t="shared" si="4"/>
        <v>75659966</v>
      </c>
      <c r="Z44" s="212">
        <f>+IF(X44&lt;&gt;0,+(Y44/X44)*100,0)</f>
        <v>5346.0381995304015</v>
      </c>
      <c r="AA44" s="210">
        <f>+AA42-AA43</f>
        <v>41105454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61255023</v>
      </c>
      <c r="D46" s="206">
        <f>SUM(D44:D45)</f>
        <v>0</v>
      </c>
      <c r="E46" s="207">
        <f t="shared" si="5"/>
        <v>105665404</v>
      </c>
      <c r="F46" s="88">
        <f t="shared" si="5"/>
        <v>41105454</v>
      </c>
      <c r="G46" s="88">
        <f t="shared" si="5"/>
        <v>48245981</v>
      </c>
      <c r="H46" s="88">
        <f t="shared" si="5"/>
        <v>3545438</v>
      </c>
      <c r="I46" s="88">
        <f t="shared" si="5"/>
        <v>-6573625</v>
      </c>
      <c r="J46" s="88">
        <f t="shared" si="5"/>
        <v>45217794</v>
      </c>
      <c r="K46" s="88">
        <f t="shared" si="5"/>
        <v>-4394574</v>
      </c>
      <c r="L46" s="88">
        <f t="shared" si="5"/>
        <v>26381291</v>
      </c>
      <c r="M46" s="88">
        <f t="shared" si="5"/>
        <v>0</v>
      </c>
      <c r="N46" s="88">
        <f t="shared" si="5"/>
        <v>21986717</v>
      </c>
      <c r="O46" s="88">
        <f t="shared" si="5"/>
        <v>-4915908</v>
      </c>
      <c r="P46" s="88">
        <f t="shared" si="5"/>
        <v>-5120225</v>
      </c>
      <c r="Q46" s="88">
        <f t="shared" si="5"/>
        <v>19906841</v>
      </c>
      <c r="R46" s="88">
        <f t="shared" si="5"/>
        <v>9870708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77075219</v>
      </c>
      <c r="X46" s="88">
        <f t="shared" si="5"/>
        <v>1415253</v>
      </c>
      <c r="Y46" s="88">
        <f t="shared" si="5"/>
        <v>75659966</v>
      </c>
      <c r="Z46" s="208">
        <f>+IF(X46&lt;&gt;0,+(Y46/X46)*100,0)</f>
        <v>5346.0381995304015</v>
      </c>
      <c r="AA46" s="206">
        <f>SUM(AA44:AA45)</f>
        <v>41105454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61255023</v>
      </c>
      <c r="D48" s="217">
        <f>SUM(D46:D47)</f>
        <v>0</v>
      </c>
      <c r="E48" s="218">
        <f t="shared" si="6"/>
        <v>105665404</v>
      </c>
      <c r="F48" s="219">
        <f t="shared" si="6"/>
        <v>41105454</v>
      </c>
      <c r="G48" s="219">
        <f t="shared" si="6"/>
        <v>48245981</v>
      </c>
      <c r="H48" s="220">
        <f t="shared" si="6"/>
        <v>3545438</v>
      </c>
      <c r="I48" s="220">
        <f t="shared" si="6"/>
        <v>-6573625</v>
      </c>
      <c r="J48" s="220">
        <f t="shared" si="6"/>
        <v>45217794</v>
      </c>
      <c r="K48" s="220">
        <f t="shared" si="6"/>
        <v>-4394574</v>
      </c>
      <c r="L48" s="220">
        <f t="shared" si="6"/>
        <v>26381291</v>
      </c>
      <c r="M48" s="219">
        <f t="shared" si="6"/>
        <v>0</v>
      </c>
      <c r="N48" s="219">
        <f t="shared" si="6"/>
        <v>21986717</v>
      </c>
      <c r="O48" s="220">
        <f t="shared" si="6"/>
        <v>-4915908</v>
      </c>
      <c r="P48" s="220">
        <f t="shared" si="6"/>
        <v>-5120225</v>
      </c>
      <c r="Q48" s="220">
        <f t="shared" si="6"/>
        <v>19906841</v>
      </c>
      <c r="R48" s="220">
        <f t="shared" si="6"/>
        <v>9870708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77075219</v>
      </c>
      <c r="X48" s="220">
        <f t="shared" si="6"/>
        <v>1415253</v>
      </c>
      <c r="Y48" s="220">
        <f t="shared" si="6"/>
        <v>75659966</v>
      </c>
      <c r="Z48" s="221">
        <f>+IF(X48&lt;&gt;0,+(Y48/X48)*100,0)</f>
        <v>5346.0381995304015</v>
      </c>
      <c r="AA48" s="222">
        <f>SUM(AA46:AA47)</f>
        <v>41105454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42006237</v>
      </c>
      <c r="D5" s="153">
        <f>SUM(D6:D8)</f>
        <v>0</v>
      </c>
      <c r="E5" s="154">
        <f t="shared" si="0"/>
        <v>1624000</v>
      </c>
      <c r="F5" s="100">
        <f t="shared" si="0"/>
        <v>1924312</v>
      </c>
      <c r="G5" s="100">
        <f t="shared" si="0"/>
        <v>428410</v>
      </c>
      <c r="H5" s="100">
        <f t="shared" si="0"/>
        <v>6588960</v>
      </c>
      <c r="I5" s="100">
        <f t="shared" si="0"/>
        <v>2706141</v>
      </c>
      <c r="J5" s="100">
        <f t="shared" si="0"/>
        <v>9723511</v>
      </c>
      <c r="K5" s="100">
        <f t="shared" si="0"/>
        <v>3853320</v>
      </c>
      <c r="L5" s="100">
        <f t="shared" si="0"/>
        <v>2886610</v>
      </c>
      <c r="M5" s="100">
        <f t="shared" si="0"/>
        <v>2189533</v>
      </c>
      <c r="N5" s="100">
        <f t="shared" si="0"/>
        <v>8929463</v>
      </c>
      <c r="O5" s="100">
        <f t="shared" si="0"/>
        <v>4134393</v>
      </c>
      <c r="P5" s="100">
        <f t="shared" si="0"/>
        <v>1531147</v>
      </c>
      <c r="Q5" s="100">
        <f t="shared" si="0"/>
        <v>2233507</v>
      </c>
      <c r="R5" s="100">
        <f t="shared" si="0"/>
        <v>7899047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26552021</v>
      </c>
      <c r="X5" s="100">
        <f t="shared" si="0"/>
        <v>1624320</v>
      </c>
      <c r="Y5" s="100">
        <f t="shared" si="0"/>
        <v>24927701</v>
      </c>
      <c r="Z5" s="137">
        <f>+IF(X5&lt;&gt;0,+(Y5/X5)*100,0)</f>
        <v>1534.6545631402678</v>
      </c>
      <c r="AA5" s="153">
        <f>SUM(AA6:AA8)</f>
        <v>1924312</v>
      </c>
    </row>
    <row r="6" spans="1:27" ht="13.5">
      <c r="A6" s="138" t="s">
        <v>75</v>
      </c>
      <c r="B6" s="136"/>
      <c r="C6" s="155">
        <v>42006237</v>
      </c>
      <c r="D6" s="155"/>
      <c r="E6" s="156">
        <v>465000</v>
      </c>
      <c r="F6" s="60">
        <v>465000</v>
      </c>
      <c r="G6" s="60">
        <v>428410</v>
      </c>
      <c r="H6" s="60">
        <v>6588960</v>
      </c>
      <c r="I6" s="60">
        <v>2706141</v>
      </c>
      <c r="J6" s="60">
        <v>9723511</v>
      </c>
      <c r="K6" s="60">
        <v>3853320</v>
      </c>
      <c r="L6" s="60">
        <v>2886610</v>
      </c>
      <c r="M6" s="60">
        <v>2189533</v>
      </c>
      <c r="N6" s="60">
        <v>8929463</v>
      </c>
      <c r="O6" s="60">
        <v>4134393</v>
      </c>
      <c r="P6" s="60">
        <v>1531147</v>
      </c>
      <c r="Q6" s="60">
        <v>2233507</v>
      </c>
      <c r="R6" s="60">
        <v>7899047</v>
      </c>
      <c r="S6" s="60"/>
      <c r="T6" s="60"/>
      <c r="U6" s="60"/>
      <c r="V6" s="60"/>
      <c r="W6" s="60">
        <v>26552021</v>
      </c>
      <c r="X6" s="60">
        <v>465000</v>
      </c>
      <c r="Y6" s="60">
        <v>26087021</v>
      </c>
      <c r="Z6" s="140">
        <v>5610.11</v>
      </c>
      <c r="AA6" s="62">
        <v>465000</v>
      </c>
    </row>
    <row r="7" spans="1:27" ht="13.5">
      <c r="A7" s="138" t="s">
        <v>76</v>
      </c>
      <c r="B7" s="136"/>
      <c r="C7" s="157"/>
      <c r="D7" s="157"/>
      <c r="E7" s="158">
        <v>9000</v>
      </c>
      <c r="F7" s="159">
        <v>9320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9320</v>
      </c>
      <c r="Y7" s="159">
        <v>-9320</v>
      </c>
      <c r="Z7" s="141">
        <v>-100</v>
      </c>
      <c r="AA7" s="225">
        <v>9320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1449992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1150000</v>
      </c>
      <c r="Y8" s="60">
        <v>-1150000</v>
      </c>
      <c r="Z8" s="140">
        <v>-100</v>
      </c>
      <c r="AA8" s="62">
        <v>1449992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10578000</v>
      </c>
      <c r="F9" s="100">
        <f t="shared" si="1"/>
        <v>37043944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10577000</v>
      </c>
      <c r="Y9" s="100">
        <f t="shared" si="1"/>
        <v>-10577000</v>
      </c>
      <c r="Z9" s="137">
        <f>+IF(X9&lt;&gt;0,+(Y9/X9)*100,0)</f>
        <v>-100</v>
      </c>
      <c r="AA9" s="102">
        <f>SUM(AA10:AA14)</f>
        <v>37043944</v>
      </c>
    </row>
    <row r="10" spans="1:27" ht="13.5">
      <c r="A10" s="138" t="s">
        <v>79</v>
      </c>
      <c r="B10" s="136"/>
      <c r="C10" s="155"/>
      <c r="D10" s="155"/>
      <c r="E10" s="156">
        <v>5478000</v>
      </c>
      <c r="F10" s="60">
        <v>34852161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5477000</v>
      </c>
      <c r="Y10" s="60">
        <v>-5477000</v>
      </c>
      <c r="Z10" s="140">
        <v>-100</v>
      </c>
      <c r="AA10" s="62">
        <v>34852161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5100000</v>
      </c>
      <c r="F12" s="60">
        <v>2191783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5100000</v>
      </c>
      <c r="Y12" s="60">
        <v>-5100000</v>
      </c>
      <c r="Z12" s="140">
        <v>-100</v>
      </c>
      <c r="AA12" s="62">
        <v>2191783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2400000</v>
      </c>
      <c r="F15" s="100">
        <f t="shared" si="2"/>
        <v>29777020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2400000</v>
      </c>
      <c r="Y15" s="100">
        <f t="shared" si="2"/>
        <v>-2400000</v>
      </c>
      <c r="Z15" s="137">
        <f>+IF(X15&lt;&gt;0,+(Y15/X15)*100,0)</f>
        <v>-100</v>
      </c>
      <c r="AA15" s="102">
        <f>SUM(AA16:AA18)</f>
        <v>29777020</v>
      </c>
    </row>
    <row r="16" spans="1:27" ht="13.5">
      <c r="A16" s="138" t="s">
        <v>85</v>
      </c>
      <c r="B16" s="136"/>
      <c r="C16" s="155"/>
      <c r="D16" s="155"/>
      <c r="E16" s="156"/>
      <c r="F16" s="60">
        <v>2400000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2400000</v>
      </c>
    </row>
    <row r="17" spans="1:27" ht="13.5">
      <c r="A17" s="138" t="s">
        <v>86</v>
      </c>
      <c r="B17" s="136"/>
      <c r="C17" s="155"/>
      <c r="D17" s="155"/>
      <c r="E17" s="156"/>
      <c r="F17" s="60">
        <v>27377020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27377020</v>
      </c>
    </row>
    <row r="18" spans="1:27" ht="13.5">
      <c r="A18" s="138" t="s">
        <v>87</v>
      </c>
      <c r="B18" s="136"/>
      <c r="C18" s="155"/>
      <c r="D18" s="155"/>
      <c r="E18" s="156">
        <v>2400000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2400000</v>
      </c>
      <c r="Y18" s="60">
        <v>-2400000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238000</v>
      </c>
      <c r="F19" s="100">
        <f t="shared" si="3"/>
        <v>13629500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237500</v>
      </c>
      <c r="Y19" s="100">
        <f t="shared" si="3"/>
        <v>-237500</v>
      </c>
      <c r="Z19" s="137">
        <f>+IF(X19&lt;&gt;0,+(Y19/X19)*100,0)</f>
        <v>-100</v>
      </c>
      <c r="AA19" s="102">
        <f>SUM(AA20:AA23)</f>
        <v>13629500</v>
      </c>
    </row>
    <row r="20" spans="1:27" ht="13.5">
      <c r="A20" s="138" t="s">
        <v>89</v>
      </c>
      <c r="B20" s="136"/>
      <c r="C20" s="155"/>
      <c r="D20" s="155"/>
      <c r="E20" s="156">
        <v>200000</v>
      </c>
      <c r="F20" s="60">
        <v>13592000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</v>
      </c>
      <c r="Y20" s="60">
        <v>-200000</v>
      </c>
      <c r="Z20" s="140">
        <v>-100</v>
      </c>
      <c r="AA20" s="62">
        <v>13592000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38000</v>
      </c>
      <c r="F23" s="60">
        <v>37500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37500</v>
      </c>
      <c r="Y23" s="60">
        <v>-37500</v>
      </c>
      <c r="Z23" s="140">
        <v>-100</v>
      </c>
      <c r="AA23" s="62">
        <v>37500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42006237</v>
      </c>
      <c r="D25" s="217">
        <f>+D5+D9+D15+D19+D24</f>
        <v>0</v>
      </c>
      <c r="E25" s="230">
        <f t="shared" si="4"/>
        <v>14840000</v>
      </c>
      <c r="F25" s="219">
        <f t="shared" si="4"/>
        <v>82374776</v>
      </c>
      <c r="G25" s="219">
        <f t="shared" si="4"/>
        <v>428410</v>
      </c>
      <c r="H25" s="219">
        <f t="shared" si="4"/>
        <v>6588960</v>
      </c>
      <c r="I25" s="219">
        <f t="shared" si="4"/>
        <v>2706141</v>
      </c>
      <c r="J25" s="219">
        <f t="shared" si="4"/>
        <v>9723511</v>
      </c>
      <c r="K25" s="219">
        <f t="shared" si="4"/>
        <v>3853320</v>
      </c>
      <c r="L25" s="219">
        <f t="shared" si="4"/>
        <v>2886610</v>
      </c>
      <c r="M25" s="219">
        <f t="shared" si="4"/>
        <v>2189533</v>
      </c>
      <c r="N25" s="219">
        <f t="shared" si="4"/>
        <v>8929463</v>
      </c>
      <c r="O25" s="219">
        <f t="shared" si="4"/>
        <v>4134393</v>
      </c>
      <c r="P25" s="219">
        <f t="shared" si="4"/>
        <v>1531147</v>
      </c>
      <c r="Q25" s="219">
        <f t="shared" si="4"/>
        <v>2233507</v>
      </c>
      <c r="R25" s="219">
        <f t="shared" si="4"/>
        <v>7899047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26552021</v>
      </c>
      <c r="X25" s="219">
        <f t="shared" si="4"/>
        <v>14838820</v>
      </c>
      <c r="Y25" s="219">
        <f t="shared" si="4"/>
        <v>11713201</v>
      </c>
      <c r="Z25" s="231">
        <f>+IF(X25&lt;&gt;0,+(Y25/X25)*100,0)</f>
        <v>78.93620247432074</v>
      </c>
      <c r="AA25" s="232">
        <f>+AA5+AA9+AA15+AA19+AA24</f>
        <v>82374776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21952302</v>
      </c>
      <c r="D28" s="155"/>
      <c r="E28" s="156">
        <v>14840000</v>
      </c>
      <c r="F28" s="60">
        <v>36220000</v>
      </c>
      <c r="G28" s="60">
        <v>428410</v>
      </c>
      <c r="H28" s="60">
        <v>6417235</v>
      </c>
      <c r="I28" s="60">
        <v>2195323</v>
      </c>
      <c r="J28" s="60">
        <v>9040968</v>
      </c>
      <c r="K28" s="60">
        <v>2567289</v>
      </c>
      <c r="L28" s="60">
        <v>808663</v>
      </c>
      <c r="M28" s="60">
        <v>743009</v>
      </c>
      <c r="N28" s="60">
        <v>4118961</v>
      </c>
      <c r="O28" s="60">
        <v>721223</v>
      </c>
      <c r="P28" s="60">
        <v>1531147</v>
      </c>
      <c r="Q28" s="60">
        <v>1415700</v>
      </c>
      <c r="R28" s="60">
        <v>3668070</v>
      </c>
      <c r="S28" s="60"/>
      <c r="T28" s="60"/>
      <c r="U28" s="60"/>
      <c r="V28" s="60"/>
      <c r="W28" s="60">
        <v>16827999</v>
      </c>
      <c r="X28" s="60"/>
      <c r="Y28" s="60">
        <v>16827999</v>
      </c>
      <c r="Z28" s="140"/>
      <c r="AA28" s="155">
        <v>36220000</v>
      </c>
    </row>
    <row r="29" spans="1:27" ht="13.5">
      <c r="A29" s="234" t="s">
        <v>134</v>
      </c>
      <c r="B29" s="136"/>
      <c r="C29" s="155">
        <v>6323270</v>
      </c>
      <c r="D29" s="155"/>
      <c r="E29" s="156"/>
      <c r="F29" s="60">
        <v>3970000</v>
      </c>
      <c r="G29" s="60"/>
      <c r="H29" s="60">
        <v>150042</v>
      </c>
      <c r="I29" s="60"/>
      <c r="J29" s="60">
        <v>150042</v>
      </c>
      <c r="K29" s="60"/>
      <c r="L29" s="60">
        <v>120680</v>
      </c>
      <c r="M29" s="60"/>
      <c r="N29" s="60">
        <v>120680</v>
      </c>
      <c r="O29" s="60"/>
      <c r="P29" s="60"/>
      <c r="Q29" s="60"/>
      <c r="R29" s="60"/>
      <c r="S29" s="60"/>
      <c r="T29" s="60"/>
      <c r="U29" s="60"/>
      <c r="V29" s="60"/>
      <c r="W29" s="60">
        <v>270722</v>
      </c>
      <c r="X29" s="60"/>
      <c r="Y29" s="60">
        <v>270722</v>
      </c>
      <c r="Z29" s="140"/>
      <c r="AA29" s="62">
        <v>3970000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28275572</v>
      </c>
      <c r="D32" s="210">
        <f>SUM(D28:D31)</f>
        <v>0</v>
      </c>
      <c r="E32" s="211">
        <f t="shared" si="5"/>
        <v>14840000</v>
      </c>
      <c r="F32" s="77">
        <f t="shared" si="5"/>
        <v>40190000</v>
      </c>
      <c r="G32" s="77">
        <f t="shared" si="5"/>
        <v>428410</v>
      </c>
      <c r="H32" s="77">
        <f t="shared" si="5"/>
        <v>6567277</v>
      </c>
      <c r="I32" s="77">
        <f t="shared" si="5"/>
        <v>2195323</v>
      </c>
      <c r="J32" s="77">
        <f t="shared" si="5"/>
        <v>9191010</v>
      </c>
      <c r="K32" s="77">
        <f t="shared" si="5"/>
        <v>2567289</v>
      </c>
      <c r="L32" s="77">
        <f t="shared" si="5"/>
        <v>929343</v>
      </c>
      <c r="M32" s="77">
        <f t="shared" si="5"/>
        <v>743009</v>
      </c>
      <c r="N32" s="77">
        <f t="shared" si="5"/>
        <v>4239641</v>
      </c>
      <c r="O32" s="77">
        <f t="shared" si="5"/>
        <v>721223</v>
      </c>
      <c r="P32" s="77">
        <f t="shared" si="5"/>
        <v>1531147</v>
      </c>
      <c r="Q32" s="77">
        <f t="shared" si="5"/>
        <v>1415700</v>
      </c>
      <c r="R32" s="77">
        <f t="shared" si="5"/>
        <v>3668070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17098721</v>
      </c>
      <c r="X32" s="77">
        <f t="shared" si="5"/>
        <v>0</v>
      </c>
      <c r="Y32" s="77">
        <f t="shared" si="5"/>
        <v>17098721</v>
      </c>
      <c r="Z32" s="212">
        <f>+IF(X32&lt;&gt;0,+(Y32/X32)*100,0)</f>
        <v>0</v>
      </c>
      <c r="AA32" s="79">
        <f>SUM(AA28:AA31)</f>
        <v>40190000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13730665</v>
      </c>
      <c r="D35" s="155"/>
      <c r="E35" s="156"/>
      <c r="F35" s="60">
        <v>42184776</v>
      </c>
      <c r="G35" s="60"/>
      <c r="H35" s="60">
        <v>21683</v>
      </c>
      <c r="I35" s="60">
        <v>510818</v>
      </c>
      <c r="J35" s="60">
        <v>532501</v>
      </c>
      <c r="K35" s="60">
        <v>1286031</v>
      </c>
      <c r="L35" s="60">
        <v>1957267</v>
      </c>
      <c r="M35" s="60">
        <v>1446524</v>
      </c>
      <c r="N35" s="60">
        <v>4689822</v>
      </c>
      <c r="O35" s="60">
        <v>3413170</v>
      </c>
      <c r="P35" s="60"/>
      <c r="Q35" s="60">
        <v>817807</v>
      </c>
      <c r="R35" s="60">
        <v>4230977</v>
      </c>
      <c r="S35" s="60"/>
      <c r="T35" s="60"/>
      <c r="U35" s="60"/>
      <c r="V35" s="60"/>
      <c r="W35" s="60">
        <v>9453300</v>
      </c>
      <c r="X35" s="60"/>
      <c r="Y35" s="60">
        <v>9453300</v>
      </c>
      <c r="Z35" s="140"/>
      <c r="AA35" s="62">
        <v>42184776</v>
      </c>
    </row>
    <row r="36" spans="1:27" ht="13.5">
      <c r="A36" s="238" t="s">
        <v>139</v>
      </c>
      <c r="B36" s="149"/>
      <c r="C36" s="222">
        <f aca="true" t="shared" si="6" ref="C36:Y36">SUM(C32:C35)</f>
        <v>42006237</v>
      </c>
      <c r="D36" s="222">
        <f>SUM(D32:D35)</f>
        <v>0</v>
      </c>
      <c r="E36" s="218">
        <f t="shared" si="6"/>
        <v>14840000</v>
      </c>
      <c r="F36" s="220">
        <f t="shared" si="6"/>
        <v>82374776</v>
      </c>
      <c r="G36" s="220">
        <f t="shared" si="6"/>
        <v>428410</v>
      </c>
      <c r="H36" s="220">
        <f t="shared" si="6"/>
        <v>6588960</v>
      </c>
      <c r="I36" s="220">
        <f t="shared" si="6"/>
        <v>2706141</v>
      </c>
      <c r="J36" s="220">
        <f t="shared" si="6"/>
        <v>9723511</v>
      </c>
      <c r="K36" s="220">
        <f t="shared" si="6"/>
        <v>3853320</v>
      </c>
      <c r="L36" s="220">
        <f t="shared" si="6"/>
        <v>2886610</v>
      </c>
      <c r="M36" s="220">
        <f t="shared" si="6"/>
        <v>2189533</v>
      </c>
      <c r="N36" s="220">
        <f t="shared" si="6"/>
        <v>8929463</v>
      </c>
      <c r="O36" s="220">
        <f t="shared" si="6"/>
        <v>4134393</v>
      </c>
      <c r="P36" s="220">
        <f t="shared" si="6"/>
        <v>1531147</v>
      </c>
      <c r="Q36" s="220">
        <f t="shared" si="6"/>
        <v>2233507</v>
      </c>
      <c r="R36" s="220">
        <f t="shared" si="6"/>
        <v>7899047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26552021</v>
      </c>
      <c r="X36" s="220">
        <f t="shared" si="6"/>
        <v>0</v>
      </c>
      <c r="Y36" s="220">
        <f t="shared" si="6"/>
        <v>26552021</v>
      </c>
      <c r="Z36" s="221">
        <f>+IF(X36&lt;&gt;0,+(Y36/X36)*100,0)</f>
        <v>0</v>
      </c>
      <c r="AA36" s="239">
        <f>SUM(AA32:AA35)</f>
        <v>82374776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94959860</v>
      </c>
      <c r="D6" s="155"/>
      <c r="E6" s="59"/>
      <c r="F6" s="60">
        <v>20832000</v>
      </c>
      <c r="G6" s="60">
        <v>95253379</v>
      </c>
      <c r="H6" s="60">
        <v>95253379</v>
      </c>
      <c r="I6" s="60">
        <v>95253379</v>
      </c>
      <c r="J6" s="60">
        <v>95253379</v>
      </c>
      <c r="K6" s="60">
        <v>95253379</v>
      </c>
      <c r="L6" s="60">
        <v>95253379</v>
      </c>
      <c r="M6" s="60">
        <v>95253379</v>
      </c>
      <c r="N6" s="60">
        <v>95253379</v>
      </c>
      <c r="O6" s="60">
        <v>95253379</v>
      </c>
      <c r="P6" s="60">
        <v>95253379</v>
      </c>
      <c r="Q6" s="60">
        <v>95253379</v>
      </c>
      <c r="R6" s="60">
        <v>95253379</v>
      </c>
      <c r="S6" s="60"/>
      <c r="T6" s="60"/>
      <c r="U6" s="60"/>
      <c r="V6" s="60"/>
      <c r="W6" s="60">
        <v>95253379</v>
      </c>
      <c r="X6" s="60">
        <v>15624000</v>
      </c>
      <c r="Y6" s="60">
        <v>79629379</v>
      </c>
      <c r="Z6" s="140">
        <v>509.66</v>
      </c>
      <c r="AA6" s="62">
        <v>20832000</v>
      </c>
    </row>
    <row r="7" spans="1:27" ht="13.5">
      <c r="A7" s="249" t="s">
        <v>144</v>
      </c>
      <c r="B7" s="182"/>
      <c r="C7" s="155"/>
      <c r="D7" s="155"/>
      <c r="E7" s="59">
        <v>109234000</v>
      </c>
      <c r="F7" s="60">
        <v>110994000</v>
      </c>
      <c r="G7" s="60">
        <v>16736697</v>
      </c>
      <c r="H7" s="60">
        <v>16736697</v>
      </c>
      <c r="I7" s="60">
        <v>16736697</v>
      </c>
      <c r="J7" s="60">
        <v>16736697</v>
      </c>
      <c r="K7" s="60">
        <v>16736697</v>
      </c>
      <c r="L7" s="60">
        <v>16736697</v>
      </c>
      <c r="M7" s="60">
        <v>16736697</v>
      </c>
      <c r="N7" s="60">
        <v>16736697</v>
      </c>
      <c r="O7" s="60">
        <v>16736697</v>
      </c>
      <c r="P7" s="60">
        <v>16736697</v>
      </c>
      <c r="Q7" s="60">
        <v>16736697</v>
      </c>
      <c r="R7" s="60">
        <v>16736697</v>
      </c>
      <c r="S7" s="60"/>
      <c r="T7" s="60"/>
      <c r="U7" s="60"/>
      <c r="V7" s="60"/>
      <c r="W7" s="60">
        <v>16736697</v>
      </c>
      <c r="X7" s="60">
        <v>83245500</v>
      </c>
      <c r="Y7" s="60">
        <v>-66508803</v>
      </c>
      <c r="Z7" s="140">
        <v>-79.89</v>
      </c>
      <c r="AA7" s="62">
        <v>110994000</v>
      </c>
    </row>
    <row r="8" spans="1:27" ht="13.5">
      <c r="A8" s="249" t="s">
        <v>145</v>
      </c>
      <c r="B8" s="182"/>
      <c r="C8" s="155">
        <v>9507341</v>
      </c>
      <c r="D8" s="155"/>
      <c r="E8" s="59">
        <v>6100000</v>
      </c>
      <c r="F8" s="60">
        <v>23538000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17653500</v>
      </c>
      <c r="Y8" s="60">
        <v>-17653500</v>
      </c>
      <c r="Z8" s="140">
        <v>-100</v>
      </c>
      <c r="AA8" s="62">
        <v>23538000</v>
      </c>
    </row>
    <row r="9" spans="1:27" ht="13.5">
      <c r="A9" s="249" t="s">
        <v>146</v>
      </c>
      <c r="B9" s="182"/>
      <c r="C9" s="155">
        <v>6410029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2694078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857655</v>
      </c>
      <c r="D11" s="155"/>
      <c r="E11" s="59">
        <v>808000</v>
      </c>
      <c r="F11" s="60">
        <v>1814000</v>
      </c>
      <c r="G11" s="60">
        <v>381986</v>
      </c>
      <c r="H11" s="60">
        <v>381986</v>
      </c>
      <c r="I11" s="60">
        <v>381986</v>
      </c>
      <c r="J11" s="60">
        <v>381986</v>
      </c>
      <c r="K11" s="60">
        <v>381986</v>
      </c>
      <c r="L11" s="60">
        <v>381986</v>
      </c>
      <c r="M11" s="60">
        <v>381986</v>
      </c>
      <c r="N11" s="60">
        <v>381986</v>
      </c>
      <c r="O11" s="60">
        <v>381986</v>
      </c>
      <c r="P11" s="60">
        <v>381986</v>
      </c>
      <c r="Q11" s="60">
        <v>381986</v>
      </c>
      <c r="R11" s="60">
        <v>381986</v>
      </c>
      <c r="S11" s="60"/>
      <c r="T11" s="60"/>
      <c r="U11" s="60"/>
      <c r="V11" s="60"/>
      <c r="W11" s="60">
        <v>381986</v>
      </c>
      <c r="X11" s="60">
        <v>1360500</v>
      </c>
      <c r="Y11" s="60">
        <v>-978514</v>
      </c>
      <c r="Z11" s="140">
        <v>-71.92</v>
      </c>
      <c r="AA11" s="62">
        <v>1814000</v>
      </c>
    </row>
    <row r="12" spans="1:27" ht="13.5">
      <c r="A12" s="250" t="s">
        <v>56</v>
      </c>
      <c r="B12" s="251"/>
      <c r="C12" s="168">
        <f aca="true" t="shared" si="0" ref="C12:Y12">SUM(C6:C11)</f>
        <v>114428963</v>
      </c>
      <c r="D12" s="168">
        <f>SUM(D6:D11)</f>
        <v>0</v>
      </c>
      <c r="E12" s="72">
        <f t="shared" si="0"/>
        <v>116142000</v>
      </c>
      <c r="F12" s="73">
        <f t="shared" si="0"/>
        <v>157178000</v>
      </c>
      <c r="G12" s="73">
        <f t="shared" si="0"/>
        <v>112372062</v>
      </c>
      <c r="H12" s="73">
        <f t="shared" si="0"/>
        <v>112372062</v>
      </c>
      <c r="I12" s="73">
        <f t="shared" si="0"/>
        <v>112372062</v>
      </c>
      <c r="J12" s="73">
        <f t="shared" si="0"/>
        <v>112372062</v>
      </c>
      <c r="K12" s="73">
        <f t="shared" si="0"/>
        <v>112372062</v>
      </c>
      <c r="L12" s="73">
        <f t="shared" si="0"/>
        <v>112372062</v>
      </c>
      <c r="M12" s="73">
        <f t="shared" si="0"/>
        <v>112372062</v>
      </c>
      <c r="N12" s="73">
        <f t="shared" si="0"/>
        <v>112372062</v>
      </c>
      <c r="O12" s="73">
        <f t="shared" si="0"/>
        <v>112372062</v>
      </c>
      <c r="P12" s="73">
        <f t="shared" si="0"/>
        <v>112372062</v>
      </c>
      <c r="Q12" s="73">
        <f t="shared" si="0"/>
        <v>112372062</v>
      </c>
      <c r="R12" s="73">
        <f t="shared" si="0"/>
        <v>112372062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112372062</v>
      </c>
      <c r="X12" s="73">
        <f t="shared" si="0"/>
        <v>117883500</v>
      </c>
      <c r="Y12" s="73">
        <f t="shared" si="0"/>
        <v>-5511438</v>
      </c>
      <c r="Z12" s="170">
        <f>+IF(X12&lt;&gt;0,+(Y12/X12)*100,0)</f>
        <v>-4.675326063443993</v>
      </c>
      <c r="AA12" s="74">
        <f>SUM(AA6:AA11)</f>
        <v>157178000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1090493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>
        <v>1090000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817500</v>
      </c>
      <c r="Y18" s="60">
        <v>-817500</v>
      </c>
      <c r="Z18" s="140">
        <v>-100</v>
      </c>
      <c r="AA18" s="62">
        <v>1090000</v>
      </c>
    </row>
    <row r="19" spans="1:27" ht="13.5">
      <c r="A19" s="249" t="s">
        <v>154</v>
      </c>
      <c r="B19" s="182"/>
      <c r="C19" s="155">
        <v>163882172</v>
      </c>
      <c r="D19" s="155"/>
      <c r="E19" s="59">
        <v>74912000</v>
      </c>
      <c r="F19" s="60">
        <v>204064000</v>
      </c>
      <c r="G19" s="60">
        <v>60772613</v>
      </c>
      <c r="H19" s="60">
        <v>60772613</v>
      </c>
      <c r="I19" s="60">
        <v>60772613</v>
      </c>
      <c r="J19" s="60">
        <v>60772613</v>
      </c>
      <c r="K19" s="60">
        <v>60772613</v>
      </c>
      <c r="L19" s="60">
        <v>60772613</v>
      </c>
      <c r="M19" s="60">
        <v>60772613</v>
      </c>
      <c r="N19" s="60">
        <v>60772613</v>
      </c>
      <c r="O19" s="60">
        <v>60772613</v>
      </c>
      <c r="P19" s="60">
        <v>60772613</v>
      </c>
      <c r="Q19" s="60">
        <v>60772613</v>
      </c>
      <c r="R19" s="60">
        <v>60772613</v>
      </c>
      <c r="S19" s="60"/>
      <c r="T19" s="60"/>
      <c r="U19" s="60"/>
      <c r="V19" s="60"/>
      <c r="W19" s="60">
        <v>60772613</v>
      </c>
      <c r="X19" s="60">
        <v>153048000</v>
      </c>
      <c r="Y19" s="60">
        <v>-92275387</v>
      </c>
      <c r="Z19" s="140">
        <v>-60.29</v>
      </c>
      <c r="AA19" s="62">
        <v>204064000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61833</v>
      </c>
      <c r="D22" s="155"/>
      <c r="E22" s="59"/>
      <c r="F22" s="60">
        <v>62000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46500</v>
      </c>
      <c r="Y22" s="60">
        <v>-46500</v>
      </c>
      <c r="Z22" s="140">
        <v>-100</v>
      </c>
      <c r="AA22" s="62">
        <v>62000</v>
      </c>
    </row>
    <row r="23" spans="1:27" ht="13.5">
      <c r="A23" s="249" t="s">
        <v>158</v>
      </c>
      <c r="B23" s="182"/>
      <c r="C23" s="155">
        <v>78888</v>
      </c>
      <c r="D23" s="155"/>
      <c r="E23" s="59"/>
      <c r="F23" s="60">
        <v>79000</v>
      </c>
      <c r="G23" s="159">
        <v>4608040</v>
      </c>
      <c r="H23" s="159">
        <v>4608040</v>
      </c>
      <c r="I23" s="159">
        <v>4608040</v>
      </c>
      <c r="J23" s="60">
        <v>4608040</v>
      </c>
      <c r="K23" s="159">
        <v>4608040</v>
      </c>
      <c r="L23" s="159">
        <v>4608040</v>
      </c>
      <c r="M23" s="60">
        <v>4608040</v>
      </c>
      <c r="N23" s="159">
        <v>4608040</v>
      </c>
      <c r="O23" s="159">
        <v>4608040</v>
      </c>
      <c r="P23" s="159">
        <v>4608040</v>
      </c>
      <c r="Q23" s="60">
        <v>4608040</v>
      </c>
      <c r="R23" s="159">
        <v>4608040</v>
      </c>
      <c r="S23" s="159"/>
      <c r="T23" s="60"/>
      <c r="U23" s="159"/>
      <c r="V23" s="159"/>
      <c r="W23" s="159">
        <v>4608040</v>
      </c>
      <c r="X23" s="60">
        <v>59250</v>
      </c>
      <c r="Y23" s="159">
        <v>4548790</v>
      </c>
      <c r="Z23" s="141">
        <v>7677.28</v>
      </c>
      <c r="AA23" s="225">
        <v>79000</v>
      </c>
    </row>
    <row r="24" spans="1:27" ht="13.5">
      <c r="A24" s="250" t="s">
        <v>57</v>
      </c>
      <c r="B24" s="253"/>
      <c r="C24" s="168">
        <f aca="true" t="shared" si="1" ref="C24:Y24">SUM(C15:C23)</f>
        <v>165113386</v>
      </c>
      <c r="D24" s="168">
        <f>SUM(D15:D23)</f>
        <v>0</v>
      </c>
      <c r="E24" s="76">
        <f t="shared" si="1"/>
        <v>74912000</v>
      </c>
      <c r="F24" s="77">
        <f t="shared" si="1"/>
        <v>205295000</v>
      </c>
      <c r="G24" s="77">
        <f t="shared" si="1"/>
        <v>65380653</v>
      </c>
      <c r="H24" s="77">
        <f t="shared" si="1"/>
        <v>65380653</v>
      </c>
      <c r="I24" s="77">
        <f t="shared" si="1"/>
        <v>65380653</v>
      </c>
      <c r="J24" s="77">
        <f t="shared" si="1"/>
        <v>65380653</v>
      </c>
      <c r="K24" s="77">
        <f t="shared" si="1"/>
        <v>65380653</v>
      </c>
      <c r="L24" s="77">
        <f t="shared" si="1"/>
        <v>65380653</v>
      </c>
      <c r="M24" s="77">
        <f t="shared" si="1"/>
        <v>65380653</v>
      </c>
      <c r="N24" s="77">
        <f t="shared" si="1"/>
        <v>65380653</v>
      </c>
      <c r="O24" s="77">
        <f t="shared" si="1"/>
        <v>65380653</v>
      </c>
      <c r="P24" s="77">
        <f t="shared" si="1"/>
        <v>65380653</v>
      </c>
      <c r="Q24" s="77">
        <f t="shared" si="1"/>
        <v>65380653</v>
      </c>
      <c r="R24" s="77">
        <f t="shared" si="1"/>
        <v>65380653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65380653</v>
      </c>
      <c r="X24" s="77">
        <f t="shared" si="1"/>
        <v>153971250</v>
      </c>
      <c r="Y24" s="77">
        <f t="shared" si="1"/>
        <v>-88590597</v>
      </c>
      <c r="Z24" s="212">
        <f>+IF(X24&lt;&gt;0,+(Y24/X24)*100,0)</f>
        <v>-57.53710319296622</v>
      </c>
      <c r="AA24" s="79">
        <f>SUM(AA15:AA23)</f>
        <v>205295000</v>
      </c>
    </row>
    <row r="25" spans="1:27" ht="13.5">
      <c r="A25" s="250" t="s">
        <v>159</v>
      </c>
      <c r="B25" s="251"/>
      <c r="C25" s="168">
        <f aca="true" t="shared" si="2" ref="C25:Y25">+C12+C24</f>
        <v>279542349</v>
      </c>
      <c r="D25" s="168">
        <f>+D12+D24</f>
        <v>0</v>
      </c>
      <c r="E25" s="72">
        <f t="shared" si="2"/>
        <v>191054000</v>
      </c>
      <c r="F25" s="73">
        <f t="shared" si="2"/>
        <v>362473000</v>
      </c>
      <c r="G25" s="73">
        <f t="shared" si="2"/>
        <v>177752715</v>
      </c>
      <c r="H25" s="73">
        <f t="shared" si="2"/>
        <v>177752715</v>
      </c>
      <c r="I25" s="73">
        <f t="shared" si="2"/>
        <v>177752715</v>
      </c>
      <c r="J25" s="73">
        <f t="shared" si="2"/>
        <v>177752715</v>
      </c>
      <c r="K25" s="73">
        <f t="shared" si="2"/>
        <v>177752715</v>
      </c>
      <c r="L25" s="73">
        <f t="shared" si="2"/>
        <v>177752715</v>
      </c>
      <c r="M25" s="73">
        <f t="shared" si="2"/>
        <v>177752715</v>
      </c>
      <c r="N25" s="73">
        <f t="shared" si="2"/>
        <v>177752715</v>
      </c>
      <c r="O25" s="73">
        <f t="shared" si="2"/>
        <v>177752715</v>
      </c>
      <c r="P25" s="73">
        <f t="shared" si="2"/>
        <v>177752715</v>
      </c>
      <c r="Q25" s="73">
        <f t="shared" si="2"/>
        <v>177752715</v>
      </c>
      <c r="R25" s="73">
        <f t="shared" si="2"/>
        <v>177752715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177752715</v>
      </c>
      <c r="X25" s="73">
        <f t="shared" si="2"/>
        <v>271854750</v>
      </c>
      <c r="Y25" s="73">
        <f t="shared" si="2"/>
        <v>-94102035</v>
      </c>
      <c r="Z25" s="170">
        <f>+IF(X25&lt;&gt;0,+(Y25/X25)*100,0)</f>
        <v>-34.6148209659754</v>
      </c>
      <c r="AA25" s="74">
        <f>+AA12+AA24</f>
        <v>362473000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521323</v>
      </c>
      <c r="D30" s="155"/>
      <c r="E30" s="59">
        <v>550000</v>
      </c>
      <c r="F30" s="60">
        <v>550000</v>
      </c>
      <c r="G30" s="60">
        <v>908247</v>
      </c>
      <c r="H30" s="60">
        <v>908247</v>
      </c>
      <c r="I30" s="60">
        <v>908247</v>
      </c>
      <c r="J30" s="60">
        <v>908247</v>
      </c>
      <c r="K30" s="60">
        <v>908247</v>
      </c>
      <c r="L30" s="60">
        <v>908247</v>
      </c>
      <c r="M30" s="60">
        <v>908247</v>
      </c>
      <c r="N30" s="60">
        <v>908247</v>
      </c>
      <c r="O30" s="60">
        <v>908247</v>
      </c>
      <c r="P30" s="60">
        <v>908247</v>
      </c>
      <c r="Q30" s="60">
        <v>908247</v>
      </c>
      <c r="R30" s="60">
        <v>908247</v>
      </c>
      <c r="S30" s="60"/>
      <c r="T30" s="60"/>
      <c r="U30" s="60"/>
      <c r="V30" s="60"/>
      <c r="W30" s="60">
        <v>908247</v>
      </c>
      <c r="X30" s="60">
        <v>412500</v>
      </c>
      <c r="Y30" s="60">
        <v>495747</v>
      </c>
      <c r="Z30" s="140">
        <v>120.18</v>
      </c>
      <c r="AA30" s="62">
        <v>550000</v>
      </c>
    </row>
    <row r="31" spans="1:27" ht="13.5">
      <c r="A31" s="249" t="s">
        <v>163</v>
      </c>
      <c r="B31" s="182"/>
      <c r="C31" s="155">
        <v>375147</v>
      </c>
      <c r="D31" s="155"/>
      <c r="E31" s="59"/>
      <c r="F31" s="60">
        <v>375000</v>
      </c>
      <c r="G31" s="60">
        <v>96187</v>
      </c>
      <c r="H31" s="60">
        <v>96187</v>
      </c>
      <c r="I31" s="60">
        <v>96187</v>
      </c>
      <c r="J31" s="60">
        <v>96187</v>
      </c>
      <c r="K31" s="60">
        <v>96187</v>
      </c>
      <c r="L31" s="60">
        <v>96187</v>
      </c>
      <c r="M31" s="60">
        <v>96187</v>
      </c>
      <c r="N31" s="60">
        <v>96187</v>
      </c>
      <c r="O31" s="60">
        <v>96187</v>
      </c>
      <c r="P31" s="60">
        <v>96187</v>
      </c>
      <c r="Q31" s="60">
        <v>96187</v>
      </c>
      <c r="R31" s="60">
        <v>96187</v>
      </c>
      <c r="S31" s="60"/>
      <c r="T31" s="60"/>
      <c r="U31" s="60"/>
      <c r="V31" s="60"/>
      <c r="W31" s="60">
        <v>96187</v>
      </c>
      <c r="X31" s="60">
        <v>281250</v>
      </c>
      <c r="Y31" s="60">
        <v>-185063</v>
      </c>
      <c r="Z31" s="140">
        <v>-65.8</v>
      </c>
      <c r="AA31" s="62">
        <v>375000</v>
      </c>
    </row>
    <row r="32" spans="1:27" ht="13.5">
      <c r="A32" s="249" t="s">
        <v>164</v>
      </c>
      <c r="B32" s="182"/>
      <c r="C32" s="155">
        <v>10870078</v>
      </c>
      <c r="D32" s="155"/>
      <c r="E32" s="59"/>
      <c r="F32" s="60">
        <v>10870077</v>
      </c>
      <c r="G32" s="60">
        <v>18892220</v>
      </c>
      <c r="H32" s="60">
        <v>18892220</v>
      </c>
      <c r="I32" s="60">
        <v>18892220</v>
      </c>
      <c r="J32" s="60">
        <v>18892220</v>
      </c>
      <c r="K32" s="60">
        <v>18892220</v>
      </c>
      <c r="L32" s="60">
        <v>18892220</v>
      </c>
      <c r="M32" s="60">
        <v>18892220</v>
      </c>
      <c r="N32" s="60">
        <v>18892220</v>
      </c>
      <c r="O32" s="60">
        <v>18892220</v>
      </c>
      <c r="P32" s="60">
        <v>18892220</v>
      </c>
      <c r="Q32" s="60">
        <v>18892220</v>
      </c>
      <c r="R32" s="60">
        <v>18892220</v>
      </c>
      <c r="S32" s="60"/>
      <c r="T32" s="60"/>
      <c r="U32" s="60"/>
      <c r="V32" s="60"/>
      <c r="W32" s="60">
        <v>18892220</v>
      </c>
      <c r="X32" s="60">
        <v>8152558</v>
      </c>
      <c r="Y32" s="60">
        <v>10739662</v>
      </c>
      <c r="Z32" s="140">
        <v>131.73</v>
      </c>
      <c r="AA32" s="62">
        <v>10870077</v>
      </c>
    </row>
    <row r="33" spans="1:27" ht="13.5">
      <c r="A33" s="249" t="s">
        <v>165</v>
      </c>
      <c r="B33" s="182"/>
      <c r="C33" s="155">
        <v>2089161</v>
      </c>
      <c r="D33" s="155"/>
      <c r="E33" s="59">
        <v>2201000</v>
      </c>
      <c r="F33" s="60">
        <v>2797000</v>
      </c>
      <c r="G33" s="60">
        <v>2207704</v>
      </c>
      <c r="H33" s="60">
        <v>2207704</v>
      </c>
      <c r="I33" s="60">
        <v>2207704</v>
      </c>
      <c r="J33" s="60">
        <v>2207704</v>
      </c>
      <c r="K33" s="60">
        <v>2207704</v>
      </c>
      <c r="L33" s="60">
        <v>2207704</v>
      </c>
      <c r="M33" s="60">
        <v>2207704</v>
      </c>
      <c r="N33" s="60">
        <v>2207704</v>
      </c>
      <c r="O33" s="60">
        <v>2207704</v>
      </c>
      <c r="P33" s="60">
        <v>2207704</v>
      </c>
      <c r="Q33" s="60">
        <v>2207704</v>
      </c>
      <c r="R33" s="60">
        <v>2207704</v>
      </c>
      <c r="S33" s="60"/>
      <c r="T33" s="60"/>
      <c r="U33" s="60"/>
      <c r="V33" s="60"/>
      <c r="W33" s="60">
        <v>2207704</v>
      </c>
      <c r="X33" s="60">
        <v>2097750</v>
      </c>
      <c r="Y33" s="60">
        <v>109954</v>
      </c>
      <c r="Z33" s="140">
        <v>5.24</v>
      </c>
      <c r="AA33" s="62">
        <v>2797000</v>
      </c>
    </row>
    <row r="34" spans="1:27" ht="13.5">
      <c r="A34" s="250" t="s">
        <v>58</v>
      </c>
      <c r="B34" s="251"/>
      <c r="C34" s="168">
        <f aca="true" t="shared" si="3" ref="C34:Y34">SUM(C29:C33)</f>
        <v>13855709</v>
      </c>
      <c r="D34" s="168">
        <f>SUM(D29:D33)</f>
        <v>0</v>
      </c>
      <c r="E34" s="72">
        <f t="shared" si="3"/>
        <v>2751000</v>
      </c>
      <c r="F34" s="73">
        <f t="shared" si="3"/>
        <v>14592077</v>
      </c>
      <c r="G34" s="73">
        <f t="shared" si="3"/>
        <v>22104358</v>
      </c>
      <c r="H34" s="73">
        <f t="shared" si="3"/>
        <v>22104358</v>
      </c>
      <c r="I34" s="73">
        <f t="shared" si="3"/>
        <v>22104358</v>
      </c>
      <c r="J34" s="73">
        <f t="shared" si="3"/>
        <v>22104358</v>
      </c>
      <c r="K34" s="73">
        <f t="shared" si="3"/>
        <v>22104358</v>
      </c>
      <c r="L34" s="73">
        <f t="shared" si="3"/>
        <v>22104358</v>
      </c>
      <c r="M34" s="73">
        <f t="shared" si="3"/>
        <v>22104358</v>
      </c>
      <c r="N34" s="73">
        <f t="shared" si="3"/>
        <v>22104358</v>
      </c>
      <c r="O34" s="73">
        <f t="shared" si="3"/>
        <v>22104358</v>
      </c>
      <c r="P34" s="73">
        <f t="shared" si="3"/>
        <v>22104358</v>
      </c>
      <c r="Q34" s="73">
        <f t="shared" si="3"/>
        <v>22104358</v>
      </c>
      <c r="R34" s="73">
        <f t="shared" si="3"/>
        <v>22104358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22104358</v>
      </c>
      <c r="X34" s="73">
        <f t="shared" si="3"/>
        <v>10944058</v>
      </c>
      <c r="Y34" s="73">
        <f t="shared" si="3"/>
        <v>11160300</v>
      </c>
      <c r="Z34" s="170">
        <f>+IF(X34&lt;&gt;0,+(Y34/X34)*100,0)</f>
        <v>101.97588499622353</v>
      </c>
      <c r="AA34" s="74">
        <f>SUM(AA29:AA33)</f>
        <v>14592077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367083</v>
      </c>
      <c r="D37" s="155"/>
      <c r="E37" s="59">
        <v>151000</v>
      </c>
      <c r="F37" s="60">
        <v>338000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253500</v>
      </c>
      <c r="Y37" s="60">
        <v>-253500</v>
      </c>
      <c r="Z37" s="140">
        <v>-100</v>
      </c>
      <c r="AA37" s="62">
        <v>338000</v>
      </c>
    </row>
    <row r="38" spans="1:27" ht="13.5">
      <c r="A38" s="249" t="s">
        <v>165</v>
      </c>
      <c r="B38" s="182"/>
      <c r="C38" s="155">
        <v>1231991</v>
      </c>
      <c r="D38" s="155"/>
      <c r="E38" s="59"/>
      <c r="F38" s="60">
        <v>1232000</v>
      </c>
      <c r="G38" s="60">
        <v>1974907</v>
      </c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1974907</v>
      </c>
      <c r="S38" s="60"/>
      <c r="T38" s="60"/>
      <c r="U38" s="60"/>
      <c r="V38" s="60"/>
      <c r="W38" s="60">
        <v>1974907</v>
      </c>
      <c r="X38" s="60">
        <v>924000</v>
      </c>
      <c r="Y38" s="60">
        <v>1050907</v>
      </c>
      <c r="Z38" s="140">
        <v>113.73</v>
      </c>
      <c r="AA38" s="62">
        <v>1232000</v>
      </c>
    </row>
    <row r="39" spans="1:27" ht="13.5">
      <c r="A39" s="250" t="s">
        <v>59</v>
      </c>
      <c r="B39" s="253"/>
      <c r="C39" s="168">
        <f aca="true" t="shared" si="4" ref="C39:Y39">SUM(C37:C38)</f>
        <v>1599074</v>
      </c>
      <c r="D39" s="168">
        <f>SUM(D37:D38)</f>
        <v>0</v>
      </c>
      <c r="E39" s="76">
        <f t="shared" si="4"/>
        <v>151000</v>
      </c>
      <c r="F39" s="77">
        <f t="shared" si="4"/>
        <v>1570000</v>
      </c>
      <c r="G39" s="77">
        <f t="shared" si="4"/>
        <v>1974907</v>
      </c>
      <c r="H39" s="77">
        <f t="shared" si="4"/>
        <v>1974907</v>
      </c>
      <c r="I39" s="77">
        <f t="shared" si="4"/>
        <v>1974907</v>
      </c>
      <c r="J39" s="77">
        <f t="shared" si="4"/>
        <v>1974907</v>
      </c>
      <c r="K39" s="77">
        <f t="shared" si="4"/>
        <v>1974907</v>
      </c>
      <c r="L39" s="77">
        <f t="shared" si="4"/>
        <v>1974907</v>
      </c>
      <c r="M39" s="77">
        <f t="shared" si="4"/>
        <v>1974907</v>
      </c>
      <c r="N39" s="77">
        <f t="shared" si="4"/>
        <v>1974907</v>
      </c>
      <c r="O39" s="77">
        <f t="shared" si="4"/>
        <v>1974907</v>
      </c>
      <c r="P39" s="77">
        <f t="shared" si="4"/>
        <v>1974907</v>
      </c>
      <c r="Q39" s="77">
        <f t="shared" si="4"/>
        <v>1974907</v>
      </c>
      <c r="R39" s="77">
        <f t="shared" si="4"/>
        <v>1974907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1974907</v>
      </c>
      <c r="X39" s="77">
        <f t="shared" si="4"/>
        <v>1177500</v>
      </c>
      <c r="Y39" s="77">
        <f t="shared" si="4"/>
        <v>797407</v>
      </c>
      <c r="Z39" s="212">
        <f>+IF(X39&lt;&gt;0,+(Y39/X39)*100,0)</f>
        <v>67.72033970276009</v>
      </c>
      <c r="AA39" s="79">
        <f>SUM(AA37:AA38)</f>
        <v>1570000</v>
      </c>
    </row>
    <row r="40" spans="1:27" ht="13.5">
      <c r="A40" s="250" t="s">
        <v>167</v>
      </c>
      <c r="B40" s="251"/>
      <c r="C40" s="168">
        <f aca="true" t="shared" si="5" ref="C40:Y40">+C34+C39</f>
        <v>15454783</v>
      </c>
      <c r="D40" s="168">
        <f>+D34+D39</f>
        <v>0</v>
      </c>
      <c r="E40" s="72">
        <f t="shared" si="5"/>
        <v>2902000</v>
      </c>
      <c r="F40" s="73">
        <f t="shared" si="5"/>
        <v>16162077</v>
      </c>
      <c r="G40" s="73">
        <f t="shared" si="5"/>
        <v>24079265</v>
      </c>
      <c r="H40" s="73">
        <f t="shared" si="5"/>
        <v>24079265</v>
      </c>
      <c r="I40" s="73">
        <f t="shared" si="5"/>
        <v>24079265</v>
      </c>
      <c r="J40" s="73">
        <f t="shared" si="5"/>
        <v>24079265</v>
      </c>
      <c r="K40" s="73">
        <f t="shared" si="5"/>
        <v>24079265</v>
      </c>
      <c r="L40" s="73">
        <f t="shared" si="5"/>
        <v>24079265</v>
      </c>
      <c r="M40" s="73">
        <f t="shared" si="5"/>
        <v>24079265</v>
      </c>
      <c r="N40" s="73">
        <f t="shared" si="5"/>
        <v>24079265</v>
      </c>
      <c r="O40" s="73">
        <f t="shared" si="5"/>
        <v>24079265</v>
      </c>
      <c r="P40" s="73">
        <f t="shared" si="5"/>
        <v>24079265</v>
      </c>
      <c r="Q40" s="73">
        <f t="shared" si="5"/>
        <v>24079265</v>
      </c>
      <c r="R40" s="73">
        <f t="shared" si="5"/>
        <v>24079265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24079265</v>
      </c>
      <c r="X40" s="73">
        <f t="shared" si="5"/>
        <v>12121558</v>
      </c>
      <c r="Y40" s="73">
        <f t="shared" si="5"/>
        <v>11957707</v>
      </c>
      <c r="Z40" s="170">
        <f>+IF(X40&lt;&gt;0,+(Y40/X40)*100,0)</f>
        <v>98.6482678216777</v>
      </c>
      <c r="AA40" s="74">
        <f>+AA34+AA39</f>
        <v>16162077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264087566</v>
      </c>
      <c r="D42" s="257">
        <f>+D25-D40</f>
        <v>0</v>
      </c>
      <c r="E42" s="258">
        <f t="shared" si="6"/>
        <v>188152000</v>
      </c>
      <c r="F42" s="259">
        <f t="shared" si="6"/>
        <v>346310923</v>
      </c>
      <c r="G42" s="259">
        <f t="shared" si="6"/>
        <v>153673450</v>
      </c>
      <c r="H42" s="259">
        <f t="shared" si="6"/>
        <v>153673450</v>
      </c>
      <c r="I42" s="259">
        <f t="shared" si="6"/>
        <v>153673450</v>
      </c>
      <c r="J42" s="259">
        <f t="shared" si="6"/>
        <v>153673450</v>
      </c>
      <c r="K42" s="259">
        <f t="shared" si="6"/>
        <v>153673450</v>
      </c>
      <c r="L42" s="259">
        <f t="shared" si="6"/>
        <v>153673450</v>
      </c>
      <c r="M42" s="259">
        <f t="shared" si="6"/>
        <v>153673450</v>
      </c>
      <c r="N42" s="259">
        <f t="shared" si="6"/>
        <v>153673450</v>
      </c>
      <c r="O42" s="259">
        <f t="shared" si="6"/>
        <v>153673450</v>
      </c>
      <c r="P42" s="259">
        <f t="shared" si="6"/>
        <v>153673450</v>
      </c>
      <c r="Q42" s="259">
        <f t="shared" si="6"/>
        <v>153673450</v>
      </c>
      <c r="R42" s="259">
        <f t="shared" si="6"/>
        <v>153673450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153673450</v>
      </c>
      <c r="X42" s="259">
        <f t="shared" si="6"/>
        <v>259733192</v>
      </c>
      <c r="Y42" s="259">
        <f t="shared" si="6"/>
        <v>-106059742</v>
      </c>
      <c r="Z42" s="260">
        <f>+IF(X42&lt;&gt;0,+(Y42/X42)*100,0)</f>
        <v>-40.834111798849335</v>
      </c>
      <c r="AA42" s="261">
        <f>+AA25-AA40</f>
        <v>346310923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264087566</v>
      </c>
      <c r="D45" s="155"/>
      <c r="E45" s="59">
        <v>188152000</v>
      </c>
      <c r="F45" s="60">
        <v>346310923</v>
      </c>
      <c r="G45" s="60">
        <v>106104401</v>
      </c>
      <c r="H45" s="60">
        <v>106104401</v>
      </c>
      <c r="I45" s="60">
        <v>106104401</v>
      </c>
      <c r="J45" s="60">
        <v>106104401</v>
      </c>
      <c r="K45" s="60">
        <v>106104401</v>
      </c>
      <c r="L45" s="60">
        <v>106104401</v>
      </c>
      <c r="M45" s="60">
        <v>106104401</v>
      </c>
      <c r="N45" s="60">
        <v>106104401</v>
      </c>
      <c r="O45" s="60">
        <v>106104401</v>
      </c>
      <c r="P45" s="60">
        <v>106104401</v>
      </c>
      <c r="Q45" s="60">
        <v>106104401</v>
      </c>
      <c r="R45" s="60">
        <v>106104401</v>
      </c>
      <c r="S45" s="60"/>
      <c r="T45" s="60"/>
      <c r="U45" s="60"/>
      <c r="V45" s="60"/>
      <c r="W45" s="60">
        <v>106104401</v>
      </c>
      <c r="X45" s="60">
        <v>259733192</v>
      </c>
      <c r="Y45" s="60">
        <v>-153628791</v>
      </c>
      <c r="Z45" s="139">
        <v>-59.15</v>
      </c>
      <c r="AA45" s="62">
        <v>346310923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47569049</v>
      </c>
      <c r="H46" s="60">
        <v>47569049</v>
      </c>
      <c r="I46" s="60">
        <v>47569049</v>
      </c>
      <c r="J46" s="60">
        <v>47569049</v>
      </c>
      <c r="K46" s="60">
        <v>47569049</v>
      </c>
      <c r="L46" s="60">
        <v>47569049</v>
      </c>
      <c r="M46" s="60">
        <v>47569049</v>
      </c>
      <c r="N46" s="60">
        <v>47569049</v>
      </c>
      <c r="O46" s="60">
        <v>47569049</v>
      </c>
      <c r="P46" s="60">
        <v>47569049</v>
      </c>
      <c r="Q46" s="60">
        <v>47569049</v>
      </c>
      <c r="R46" s="60">
        <v>47569049</v>
      </c>
      <c r="S46" s="60"/>
      <c r="T46" s="60"/>
      <c r="U46" s="60"/>
      <c r="V46" s="60"/>
      <c r="W46" s="60">
        <v>47569049</v>
      </c>
      <c r="X46" s="60"/>
      <c r="Y46" s="60">
        <v>47569049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264087566</v>
      </c>
      <c r="D48" s="217">
        <f>SUM(D45:D47)</f>
        <v>0</v>
      </c>
      <c r="E48" s="264">
        <f t="shared" si="7"/>
        <v>188152000</v>
      </c>
      <c r="F48" s="219">
        <f t="shared" si="7"/>
        <v>346310923</v>
      </c>
      <c r="G48" s="219">
        <f t="shared" si="7"/>
        <v>153673450</v>
      </c>
      <c r="H48" s="219">
        <f t="shared" si="7"/>
        <v>153673450</v>
      </c>
      <c r="I48" s="219">
        <f t="shared" si="7"/>
        <v>153673450</v>
      </c>
      <c r="J48" s="219">
        <f t="shared" si="7"/>
        <v>153673450</v>
      </c>
      <c r="K48" s="219">
        <f t="shared" si="7"/>
        <v>153673450</v>
      </c>
      <c r="L48" s="219">
        <f t="shared" si="7"/>
        <v>153673450</v>
      </c>
      <c r="M48" s="219">
        <f t="shared" si="7"/>
        <v>153673450</v>
      </c>
      <c r="N48" s="219">
        <f t="shared" si="7"/>
        <v>153673450</v>
      </c>
      <c r="O48" s="219">
        <f t="shared" si="7"/>
        <v>153673450</v>
      </c>
      <c r="P48" s="219">
        <f t="shared" si="7"/>
        <v>153673450</v>
      </c>
      <c r="Q48" s="219">
        <f t="shared" si="7"/>
        <v>153673450</v>
      </c>
      <c r="R48" s="219">
        <f t="shared" si="7"/>
        <v>153673450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153673450</v>
      </c>
      <c r="X48" s="219">
        <f t="shared" si="7"/>
        <v>259733192</v>
      </c>
      <c r="Y48" s="219">
        <f t="shared" si="7"/>
        <v>-106059742</v>
      </c>
      <c r="Z48" s="265">
        <f>+IF(X48&lt;&gt;0,+(Y48/X48)*100,0)</f>
        <v>-40.834111798849335</v>
      </c>
      <c r="AA48" s="232">
        <f>SUM(AA45:AA47)</f>
        <v>346310923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22217170</v>
      </c>
      <c r="D6" s="155"/>
      <c r="E6" s="59">
        <v>29890995</v>
      </c>
      <c r="F6" s="60">
        <v>70094808</v>
      </c>
      <c r="G6" s="60">
        <v>2117525</v>
      </c>
      <c r="H6" s="60">
        <v>8209942</v>
      </c>
      <c r="I6" s="60">
        <v>3515999</v>
      </c>
      <c r="J6" s="60">
        <v>13843466</v>
      </c>
      <c r="K6" s="60">
        <v>1472029</v>
      </c>
      <c r="L6" s="60">
        <v>1864851</v>
      </c>
      <c r="M6" s="60">
        <v>2081868</v>
      </c>
      <c r="N6" s="60">
        <v>5418748</v>
      </c>
      <c r="O6" s="60">
        <v>1442235</v>
      </c>
      <c r="P6" s="60">
        <v>1833757</v>
      </c>
      <c r="Q6" s="60">
        <v>1877444</v>
      </c>
      <c r="R6" s="60">
        <v>5153436</v>
      </c>
      <c r="S6" s="60"/>
      <c r="T6" s="60"/>
      <c r="U6" s="60"/>
      <c r="V6" s="60"/>
      <c r="W6" s="60">
        <v>24415650</v>
      </c>
      <c r="X6" s="60">
        <v>44678511</v>
      </c>
      <c r="Y6" s="60">
        <v>-20262861</v>
      </c>
      <c r="Z6" s="140">
        <v>-45.35</v>
      </c>
      <c r="AA6" s="62">
        <v>70094808</v>
      </c>
    </row>
    <row r="7" spans="1:27" ht="13.5">
      <c r="A7" s="249" t="s">
        <v>178</v>
      </c>
      <c r="B7" s="182"/>
      <c r="C7" s="155">
        <v>122480128</v>
      </c>
      <c r="D7" s="155"/>
      <c r="E7" s="59">
        <v>97489000</v>
      </c>
      <c r="F7" s="60">
        <v>97507000</v>
      </c>
      <c r="G7" s="60">
        <v>49108000</v>
      </c>
      <c r="H7" s="60">
        <v>1432000</v>
      </c>
      <c r="I7" s="60">
        <v>1304308</v>
      </c>
      <c r="J7" s="60">
        <v>51844308</v>
      </c>
      <c r="K7" s="60">
        <v>252000</v>
      </c>
      <c r="L7" s="60">
        <v>32166000</v>
      </c>
      <c r="M7" s="60"/>
      <c r="N7" s="60">
        <v>32418000</v>
      </c>
      <c r="O7" s="60">
        <v>3970000</v>
      </c>
      <c r="P7" s="60">
        <v>376000</v>
      </c>
      <c r="Q7" s="60">
        <v>46353000</v>
      </c>
      <c r="R7" s="60">
        <v>50699000</v>
      </c>
      <c r="S7" s="60"/>
      <c r="T7" s="60"/>
      <c r="U7" s="60"/>
      <c r="V7" s="60"/>
      <c r="W7" s="60">
        <v>134961308</v>
      </c>
      <c r="X7" s="60">
        <v>97507000</v>
      </c>
      <c r="Y7" s="60">
        <v>37454308</v>
      </c>
      <c r="Z7" s="140">
        <v>38.41</v>
      </c>
      <c r="AA7" s="62">
        <v>97507000</v>
      </c>
    </row>
    <row r="8" spans="1:27" ht="13.5">
      <c r="A8" s="249" t="s">
        <v>179</v>
      </c>
      <c r="B8" s="182"/>
      <c r="C8" s="155"/>
      <c r="D8" s="155"/>
      <c r="E8" s="59">
        <v>70691000</v>
      </c>
      <c r="F8" s="60">
        <v>40190000</v>
      </c>
      <c r="G8" s="60">
        <v>428210</v>
      </c>
      <c r="H8" s="60">
        <v>8346692</v>
      </c>
      <c r="I8" s="60">
        <v>2706140</v>
      </c>
      <c r="J8" s="60">
        <v>11481042</v>
      </c>
      <c r="K8" s="60">
        <v>3853321</v>
      </c>
      <c r="L8" s="60">
        <v>2886611</v>
      </c>
      <c r="M8" s="60">
        <v>743009</v>
      </c>
      <c r="N8" s="60">
        <v>7482941</v>
      </c>
      <c r="O8" s="60">
        <v>6857781</v>
      </c>
      <c r="P8" s="60">
        <v>2200428</v>
      </c>
      <c r="Q8" s="60">
        <v>2746230</v>
      </c>
      <c r="R8" s="60">
        <v>11804439</v>
      </c>
      <c r="S8" s="60"/>
      <c r="T8" s="60"/>
      <c r="U8" s="60"/>
      <c r="V8" s="60"/>
      <c r="W8" s="60">
        <v>30768422</v>
      </c>
      <c r="X8" s="60">
        <v>40190000</v>
      </c>
      <c r="Y8" s="60">
        <v>-9421578</v>
      </c>
      <c r="Z8" s="140">
        <v>-23.44</v>
      </c>
      <c r="AA8" s="62">
        <v>40190000</v>
      </c>
    </row>
    <row r="9" spans="1:27" ht="13.5">
      <c r="A9" s="249" t="s">
        <v>180</v>
      </c>
      <c r="B9" s="182"/>
      <c r="C9" s="155">
        <v>5949870</v>
      </c>
      <c r="D9" s="155"/>
      <c r="E9" s="59">
        <v>2344992</v>
      </c>
      <c r="F9" s="60">
        <v>4301985</v>
      </c>
      <c r="G9" s="60">
        <v>594912</v>
      </c>
      <c r="H9" s="60">
        <v>640738</v>
      </c>
      <c r="I9" s="60">
        <v>497440</v>
      </c>
      <c r="J9" s="60">
        <v>1733090</v>
      </c>
      <c r="K9" s="60">
        <v>585172</v>
      </c>
      <c r="L9" s="60">
        <v>586819</v>
      </c>
      <c r="M9" s="60">
        <v>687240</v>
      </c>
      <c r="N9" s="60">
        <v>1859231</v>
      </c>
      <c r="O9" s="60">
        <v>777000</v>
      </c>
      <c r="P9" s="60">
        <v>736760</v>
      </c>
      <c r="Q9" s="60">
        <v>557396</v>
      </c>
      <c r="R9" s="60">
        <v>2071156</v>
      </c>
      <c r="S9" s="60"/>
      <c r="T9" s="60"/>
      <c r="U9" s="60"/>
      <c r="V9" s="60"/>
      <c r="W9" s="60">
        <v>5663477</v>
      </c>
      <c r="X9" s="60">
        <v>3947152</v>
      </c>
      <c r="Y9" s="60">
        <v>1716325</v>
      </c>
      <c r="Z9" s="140">
        <v>43.48</v>
      </c>
      <c r="AA9" s="62">
        <v>4301985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-93728408</v>
      </c>
      <c r="D12" s="155"/>
      <c r="E12" s="59">
        <v>-137156004</v>
      </c>
      <c r="F12" s="60">
        <v>-123260779</v>
      </c>
      <c r="G12" s="60">
        <v>-37628302</v>
      </c>
      <c r="H12" s="60">
        <v>-4271479</v>
      </c>
      <c r="I12" s="60">
        <v>-10136493</v>
      </c>
      <c r="J12" s="60">
        <v>-52036274</v>
      </c>
      <c r="K12" s="60">
        <v>-8598346</v>
      </c>
      <c r="L12" s="60">
        <v>-5598043</v>
      </c>
      <c r="M12" s="60">
        <v>-26140656</v>
      </c>
      <c r="N12" s="60">
        <v>-40337045</v>
      </c>
      <c r="O12" s="60">
        <v>-7390213</v>
      </c>
      <c r="P12" s="60">
        <v>-8570971</v>
      </c>
      <c r="Q12" s="60">
        <v>-9880609</v>
      </c>
      <c r="R12" s="60">
        <v>-25841793</v>
      </c>
      <c r="S12" s="60"/>
      <c r="T12" s="60"/>
      <c r="U12" s="60"/>
      <c r="V12" s="60"/>
      <c r="W12" s="60">
        <v>-118215112</v>
      </c>
      <c r="X12" s="60">
        <v>-85290378</v>
      </c>
      <c r="Y12" s="60">
        <v>-32924734</v>
      </c>
      <c r="Z12" s="140">
        <v>38.6</v>
      </c>
      <c r="AA12" s="62">
        <v>-123260779</v>
      </c>
    </row>
    <row r="13" spans="1:27" ht="13.5">
      <c r="A13" s="249" t="s">
        <v>40</v>
      </c>
      <c r="B13" s="182"/>
      <c r="C13" s="155">
        <v>-45537</v>
      </c>
      <c r="D13" s="155"/>
      <c r="E13" s="59">
        <v>-147700</v>
      </c>
      <c r="F13" s="60">
        <v>-1462</v>
      </c>
      <c r="G13" s="60"/>
      <c r="H13" s="60"/>
      <c r="I13" s="60"/>
      <c r="J13" s="60"/>
      <c r="K13" s="60"/>
      <c r="L13" s="60"/>
      <c r="M13" s="60">
        <v>-1462</v>
      </c>
      <c r="N13" s="60">
        <v>-1462</v>
      </c>
      <c r="O13" s="60"/>
      <c r="P13" s="60"/>
      <c r="Q13" s="60"/>
      <c r="R13" s="60"/>
      <c r="S13" s="60"/>
      <c r="T13" s="60"/>
      <c r="U13" s="60"/>
      <c r="V13" s="60"/>
      <c r="W13" s="60">
        <v>-1462</v>
      </c>
      <c r="X13" s="60">
        <v>-1462</v>
      </c>
      <c r="Y13" s="60"/>
      <c r="Z13" s="140"/>
      <c r="AA13" s="62">
        <v>-1462</v>
      </c>
    </row>
    <row r="14" spans="1:27" ht="13.5">
      <c r="A14" s="249" t="s">
        <v>42</v>
      </c>
      <c r="B14" s="182"/>
      <c r="C14" s="155"/>
      <c r="D14" s="155"/>
      <c r="E14" s="59">
        <v>-3000000</v>
      </c>
      <c r="F14" s="60">
        <v>-5061598</v>
      </c>
      <c r="G14" s="60">
        <v>-362266</v>
      </c>
      <c r="H14" s="60">
        <v>-863717</v>
      </c>
      <c r="I14" s="60">
        <v>-596526</v>
      </c>
      <c r="J14" s="60">
        <v>-1822509</v>
      </c>
      <c r="K14" s="60">
        <v>-697866</v>
      </c>
      <c r="L14" s="60">
        <v>-676305</v>
      </c>
      <c r="M14" s="60">
        <v>-727228</v>
      </c>
      <c r="N14" s="60">
        <v>-2101399</v>
      </c>
      <c r="O14" s="60">
        <v>-317846</v>
      </c>
      <c r="P14" s="60">
        <v>-608741</v>
      </c>
      <c r="Q14" s="60">
        <v>-393679</v>
      </c>
      <c r="R14" s="60">
        <v>-1320266</v>
      </c>
      <c r="S14" s="60"/>
      <c r="T14" s="60"/>
      <c r="U14" s="60"/>
      <c r="V14" s="60"/>
      <c r="W14" s="60">
        <v>-5244174</v>
      </c>
      <c r="X14" s="60">
        <v>-4492753</v>
      </c>
      <c r="Y14" s="60">
        <v>-751421</v>
      </c>
      <c r="Z14" s="140">
        <v>16.73</v>
      </c>
      <c r="AA14" s="62">
        <v>-5061598</v>
      </c>
    </row>
    <row r="15" spans="1:27" ht="13.5">
      <c r="A15" s="250" t="s">
        <v>184</v>
      </c>
      <c r="B15" s="251"/>
      <c r="C15" s="168">
        <f aca="true" t="shared" si="0" ref="C15:Y15">SUM(C6:C14)</f>
        <v>56873223</v>
      </c>
      <c r="D15" s="168">
        <f>SUM(D6:D14)</f>
        <v>0</v>
      </c>
      <c r="E15" s="72">
        <f t="shared" si="0"/>
        <v>60112283</v>
      </c>
      <c r="F15" s="73">
        <f t="shared" si="0"/>
        <v>83769954</v>
      </c>
      <c r="G15" s="73">
        <f t="shared" si="0"/>
        <v>14258079</v>
      </c>
      <c r="H15" s="73">
        <f t="shared" si="0"/>
        <v>13494176</v>
      </c>
      <c r="I15" s="73">
        <f t="shared" si="0"/>
        <v>-2709132</v>
      </c>
      <c r="J15" s="73">
        <f t="shared" si="0"/>
        <v>25043123</v>
      </c>
      <c r="K15" s="73">
        <f t="shared" si="0"/>
        <v>-3133690</v>
      </c>
      <c r="L15" s="73">
        <f t="shared" si="0"/>
        <v>31229933</v>
      </c>
      <c r="M15" s="73">
        <f t="shared" si="0"/>
        <v>-23357229</v>
      </c>
      <c r="N15" s="73">
        <f t="shared" si="0"/>
        <v>4739014</v>
      </c>
      <c r="O15" s="73">
        <f t="shared" si="0"/>
        <v>5338957</v>
      </c>
      <c r="P15" s="73">
        <f t="shared" si="0"/>
        <v>-4032767</v>
      </c>
      <c r="Q15" s="73">
        <f t="shared" si="0"/>
        <v>41259782</v>
      </c>
      <c r="R15" s="73">
        <f t="shared" si="0"/>
        <v>42565972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72348109</v>
      </c>
      <c r="X15" s="73">
        <f t="shared" si="0"/>
        <v>96538070</v>
      </c>
      <c r="Y15" s="73">
        <f t="shared" si="0"/>
        <v>-24189961</v>
      </c>
      <c r="Z15" s="170">
        <f>+IF(X15&lt;&gt;0,+(Y15/X15)*100,0)</f>
        <v>-25.057431746874574</v>
      </c>
      <c r="AA15" s="74">
        <f>SUM(AA6:AA14)</f>
        <v>83769954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-42024782</v>
      </c>
      <c r="D24" s="155"/>
      <c r="E24" s="59">
        <v>-70690992</v>
      </c>
      <c r="F24" s="60">
        <v>-79928459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-49446221</v>
      </c>
      <c r="Y24" s="60">
        <v>49446221</v>
      </c>
      <c r="Z24" s="140">
        <v>-100</v>
      </c>
      <c r="AA24" s="62">
        <v>-79928459</v>
      </c>
    </row>
    <row r="25" spans="1:27" ht="13.5">
      <c r="A25" s="250" t="s">
        <v>191</v>
      </c>
      <c r="B25" s="251"/>
      <c r="C25" s="168">
        <f aca="true" t="shared" si="1" ref="C25:Y25">SUM(C19:C24)</f>
        <v>-42024782</v>
      </c>
      <c r="D25" s="168">
        <f>SUM(D19:D24)</f>
        <v>0</v>
      </c>
      <c r="E25" s="72">
        <f t="shared" si="1"/>
        <v>-70690992</v>
      </c>
      <c r="F25" s="73">
        <f t="shared" si="1"/>
        <v>-79928459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-49446221</v>
      </c>
      <c r="Y25" s="73">
        <f t="shared" si="1"/>
        <v>49446221</v>
      </c>
      <c r="Z25" s="170">
        <f>+IF(X25&lt;&gt;0,+(Y25/X25)*100,0)</f>
        <v>-100</v>
      </c>
      <c r="AA25" s="74">
        <f>SUM(AA19:AA24)</f>
        <v>-79928459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-828556</v>
      </c>
      <c r="D33" s="155"/>
      <c r="E33" s="59">
        <v>-550000</v>
      </c>
      <c r="F33" s="60">
        <v>-517702</v>
      </c>
      <c r="G33" s="60"/>
      <c r="H33" s="60"/>
      <c r="I33" s="60">
        <v>-113794</v>
      </c>
      <c r="J33" s="60">
        <v>-113794</v>
      </c>
      <c r="K33" s="60"/>
      <c r="L33" s="60"/>
      <c r="M33" s="60">
        <v>-290114</v>
      </c>
      <c r="N33" s="60">
        <v>-290114</v>
      </c>
      <c r="O33" s="60"/>
      <c r="P33" s="60"/>
      <c r="Q33" s="60"/>
      <c r="R33" s="60"/>
      <c r="S33" s="60"/>
      <c r="T33" s="60"/>
      <c r="U33" s="60"/>
      <c r="V33" s="60"/>
      <c r="W33" s="60">
        <v>-403908</v>
      </c>
      <c r="X33" s="60">
        <v>-517702</v>
      </c>
      <c r="Y33" s="60">
        <v>113794</v>
      </c>
      <c r="Z33" s="140">
        <v>-21.98</v>
      </c>
      <c r="AA33" s="62">
        <v>-517702</v>
      </c>
    </row>
    <row r="34" spans="1:27" ht="13.5">
      <c r="A34" s="250" t="s">
        <v>197</v>
      </c>
      <c r="B34" s="251"/>
      <c r="C34" s="168">
        <f aca="true" t="shared" si="2" ref="C34:Y34">SUM(C29:C33)</f>
        <v>-828556</v>
      </c>
      <c r="D34" s="168">
        <f>SUM(D29:D33)</f>
        <v>0</v>
      </c>
      <c r="E34" s="72">
        <f t="shared" si="2"/>
        <v>-550000</v>
      </c>
      <c r="F34" s="73">
        <f t="shared" si="2"/>
        <v>-517702</v>
      </c>
      <c r="G34" s="73">
        <f t="shared" si="2"/>
        <v>0</v>
      </c>
      <c r="H34" s="73">
        <f t="shared" si="2"/>
        <v>0</v>
      </c>
      <c r="I34" s="73">
        <f t="shared" si="2"/>
        <v>-113794</v>
      </c>
      <c r="J34" s="73">
        <f t="shared" si="2"/>
        <v>-113794</v>
      </c>
      <c r="K34" s="73">
        <f t="shared" si="2"/>
        <v>0</v>
      </c>
      <c r="L34" s="73">
        <f t="shared" si="2"/>
        <v>0</v>
      </c>
      <c r="M34" s="73">
        <f t="shared" si="2"/>
        <v>-290114</v>
      </c>
      <c r="N34" s="73">
        <f t="shared" si="2"/>
        <v>-290114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-403908</v>
      </c>
      <c r="X34" s="73">
        <f t="shared" si="2"/>
        <v>-517702</v>
      </c>
      <c r="Y34" s="73">
        <f t="shared" si="2"/>
        <v>113794</v>
      </c>
      <c r="Z34" s="170">
        <f>+IF(X34&lt;&gt;0,+(Y34/X34)*100,0)</f>
        <v>-21.980598877346427</v>
      </c>
      <c r="AA34" s="74">
        <f>SUM(AA29:AA33)</f>
        <v>-517702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14019885</v>
      </c>
      <c r="D36" s="153">
        <f>+D15+D25+D34</f>
        <v>0</v>
      </c>
      <c r="E36" s="99">
        <f t="shared" si="3"/>
        <v>-11128709</v>
      </c>
      <c r="F36" s="100">
        <f t="shared" si="3"/>
        <v>3323793</v>
      </c>
      <c r="G36" s="100">
        <f t="shared" si="3"/>
        <v>14258079</v>
      </c>
      <c r="H36" s="100">
        <f t="shared" si="3"/>
        <v>13494176</v>
      </c>
      <c r="I36" s="100">
        <f t="shared" si="3"/>
        <v>-2822926</v>
      </c>
      <c r="J36" s="100">
        <f t="shared" si="3"/>
        <v>24929329</v>
      </c>
      <c r="K36" s="100">
        <f t="shared" si="3"/>
        <v>-3133690</v>
      </c>
      <c r="L36" s="100">
        <f t="shared" si="3"/>
        <v>31229933</v>
      </c>
      <c r="M36" s="100">
        <f t="shared" si="3"/>
        <v>-23647343</v>
      </c>
      <c r="N36" s="100">
        <f t="shared" si="3"/>
        <v>4448900</v>
      </c>
      <c r="O36" s="100">
        <f t="shared" si="3"/>
        <v>5338957</v>
      </c>
      <c r="P36" s="100">
        <f t="shared" si="3"/>
        <v>-4032767</v>
      </c>
      <c r="Q36" s="100">
        <f t="shared" si="3"/>
        <v>41259782</v>
      </c>
      <c r="R36" s="100">
        <f t="shared" si="3"/>
        <v>42565972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71944201</v>
      </c>
      <c r="X36" s="100">
        <f t="shared" si="3"/>
        <v>46574147</v>
      </c>
      <c r="Y36" s="100">
        <f t="shared" si="3"/>
        <v>25370054</v>
      </c>
      <c r="Z36" s="137">
        <f>+IF(X36&lt;&gt;0,+(Y36/X36)*100,0)</f>
        <v>54.47239645634304</v>
      </c>
      <c r="AA36" s="102">
        <f>+AA15+AA25+AA34</f>
        <v>3323793</v>
      </c>
    </row>
    <row r="37" spans="1:27" ht="13.5">
      <c r="A37" s="249" t="s">
        <v>199</v>
      </c>
      <c r="B37" s="182"/>
      <c r="C37" s="153">
        <v>80939985</v>
      </c>
      <c r="D37" s="153"/>
      <c r="E37" s="99">
        <v>52483441</v>
      </c>
      <c r="F37" s="100">
        <v>94959870</v>
      </c>
      <c r="G37" s="100">
        <v>80995300</v>
      </c>
      <c r="H37" s="100">
        <v>95253379</v>
      </c>
      <c r="I37" s="100">
        <v>108747555</v>
      </c>
      <c r="J37" s="100">
        <v>80995300</v>
      </c>
      <c r="K37" s="100">
        <v>105924629</v>
      </c>
      <c r="L37" s="100">
        <v>102790939</v>
      </c>
      <c r="M37" s="100">
        <v>134020872</v>
      </c>
      <c r="N37" s="100">
        <v>105924629</v>
      </c>
      <c r="O37" s="100">
        <v>110373529</v>
      </c>
      <c r="P37" s="100">
        <v>115712486</v>
      </c>
      <c r="Q37" s="100">
        <v>111679719</v>
      </c>
      <c r="R37" s="100">
        <v>110373529</v>
      </c>
      <c r="S37" s="100"/>
      <c r="T37" s="100"/>
      <c r="U37" s="100"/>
      <c r="V37" s="100"/>
      <c r="W37" s="100">
        <v>80995300</v>
      </c>
      <c r="X37" s="100">
        <v>94959870</v>
      </c>
      <c r="Y37" s="100">
        <v>-13964570</v>
      </c>
      <c r="Z37" s="137">
        <v>-14.71</v>
      </c>
      <c r="AA37" s="102">
        <v>94959870</v>
      </c>
    </row>
    <row r="38" spans="1:27" ht="13.5">
      <c r="A38" s="269" t="s">
        <v>200</v>
      </c>
      <c r="B38" s="256"/>
      <c r="C38" s="257">
        <v>94959870</v>
      </c>
      <c r="D38" s="257"/>
      <c r="E38" s="258">
        <v>41354732</v>
      </c>
      <c r="F38" s="259">
        <v>98283663</v>
      </c>
      <c r="G38" s="259">
        <v>95253379</v>
      </c>
      <c r="H38" s="259">
        <v>108747555</v>
      </c>
      <c r="I38" s="259">
        <v>105924629</v>
      </c>
      <c r="J38" s="259">
        <v>105924629</v>
      </c>
      <c r="K38" s="259">
        <v>102790939</v>
      </c>
      <c r="L38" s="259">
        <v>134020872</v>
      </c>
      <c r="M38" s="259">
        <v>110373529</v>
      </c>
      <c r="N38" s="259">
        <v>110373529</v>
      </c>
      <c r="O38" s="259">
        <v>115712486</v>
      </c>
      <c r="P38" s="259">
        <v>111679719</v>
      </c>
      <c r="Q38" s="259">
        <v>152939501</v>
      </c>
      <c r="R38" s="259">
        <v>152939501</v>
      </c>
      <c r="S38" s="259"/>
      <c r="T38" s="259"/>
      <c r="U38" s="259"/>
      <c r="V38" s="259"/>
      <c r="W38" s="259">
        <v>152939501</v>
      </c>
      <c r="X38" s="259">
        <v>141534017</v>
      </c>
      <c r="Y38" s="259">
        <v>11405484</v>
      </c>
      <c r="Z38" s="260">
        <v>8.06</v>
      </c>
      <c r="AA38" s="261">
        <v>98283663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42006237</v>
      </c>
      <c r="D5" s="200">
        <f t="shared" si="0"/>
        <v>0</v>
      </c>
      <c r="E5" s="106">
        <f t="shared" si="0"/>
        <v>14840000</v>
      </c>
      <c r="F5" s="106">
        <f t="shared" si="0"/>
        <v>82374776</v>
      </c>
      <c r="G5" s="106">
        <f t="shared" si="0"/>
        <v>428410</v>
      </c>
      <c r="H5" s="106">
        <f t="shared" si="0"/>
        <v>6588960</v>
      </c>
      <c r="I5" s="106">
        <f t="shared" si="0"/>
        <v>2706141</v>
      </c>
      <c r="J5" s="106">
        <f t="shared" si="0"/>
        <v>9723511</v>
      </c>
      <c r="K5" s="106">
        <f t="shared" si="0"/>
        <v>3853320</v>
      </c>
      <c r="L5" s="106">
        <f t="shared" si="0"/>
        <v>2886610</v>
      </c>
      <c r="M5" s="106">
        <f t="shared" si="0"/>
        <v>2189533</v>
      </c>
      <c r="N5" s="106">
        <f t="shared" si="0"/>
        <v>8929463</v>
      </c>
      <c r="O5" s="106">
        <f t="shared" si="0"/>
        <v>4134393</v>
      </c>
      <c r="P5" s="106">
        <f t="shared" si="0"/>
        <v>1531147</v>
      </c>
      <c r="Q5" s="106">
        <f t="shared" si="0"/>
        <v>2233507</v>
      </c>
      <c r="R5" s="106">
        <f t="shared" si="0"/>
        <v>7899047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26552021</v>
      </c>
      <c r="X5" s="106">
        <f t="shared" si="0"/>
        <v>61781082</v>
      </c>
      <c r="Y5" s="106">
        <f t="shared" si="0"/>
        <v>-35229061</v>
      </c>
      <c r="Z5" s="201">
        <f>+IF(X5&lt;&gt;0,+(Y5/X5)*100,0)</f>
        <v>-57.02240857484496</v>
      </c>
      <c r="AA5" s="199">
        <f>SUM(AA11:AA18)</f>
        <v>82374776</v>
      </c>
    </row>
    <row r="6" spans="1:27" ht="13.5">
      <c r="A6" s="291" t="s">
        <v>204</v>
      </c>
      <c r="B6" s="142"/>
      <c r="C6" s="62">
        <v>15880944</v>
      </c>
      <c r="D6" s="156"/>
      <c r="E6" s="60"/>
      <c r="F6" s="60">
        <v>27377020</v>
      </c>
      <c r="G6" s="60"/>
      <c r="H6" s="60">
        <v>281183</v>
      </c>
      <c r="I6" s="60">
        <v>399120</v>
      </c>
      <c r="J6" s="60">
        <v>680303</v>
      </c>
      <c r="K6" s="60">
        <v>193024</v>
      </c>
      <c r="L6" s="60">
        <v>1025792</v>
      </c>
      <c r="M6" s="60">
        <v>743009</v>
      </c>
      <c r="N6" s="60">
        <v>1961825</v>
      </c>
      <c r="O6" s="60">
        <v>488385</v>
      </c>
      <c r="P6" s="60">
        <v>890860</v>
      </c>
      <c r="Q6" s="60">
        <v>939817</v>
      </c>
      <c r="R6" s="60">
        <v>2319062</v>
      </c>
      <c r="S6" s="60"/>
      <c r="T6" s="60"/>
      <c r="U6" s="60"/>
      <c r="V6" s="60"/>
      <c r="W6" s="60">
        <v>4961190</v>
      </c>
      <c r="X6" s="60">
        <v>20532765</v>
      </c>
      <c r="Y6" s="60">
        <v>-15571575</v>
      </c>
      <c r="Z6" s="140">
        <v>-75.84</v>
      </c>
      <c r="AA6" s="155">
        <v>27377020</v>
      </c>
    </row>
    <row r="7" spans="1:27" ht="13.5">
      <c r="A7" s="291" t="s">
        <v>205</v>
      </c>
      <c r="B7" s="142"/>
      <c r="C7" s="62">
        <v>3703024</v>
      </c>
      <c r="D7" s="156"/>
      <c r="E7" s="60"/>
      <c r="F7" s="60">
        <v>13392000</v>
      </c>
      <c r="G7" s="60"/>
      <c r="H7" s="60">
        <v>4310715</v>
      </c>
      <c r="I7" s="60">
        <v>1530116</v>
      </c>
      <c r="J7" s="60">
        <v>5840831</v>
      </c>
      <c r="K7" s="60">
        <v>1613610</v>
      </c>
      <c r="L7" s="60"/>
      <c r="M7" s="60"/>
      <c r="N7" s="60">
        <v>1613610</v>
      </c>
      <c r="O7" s="60">
        <v>3000000</v>
      </c>
      <c r="P7" s="60"/>
      <c r="Q7" s="60"/>
      <c r="R7" s="60">
        <v>3000000</v>
      </c>
      <c r="S7" s="60"/>
      <c r="T7" s="60"/>
      <c r="U7" s="60"/>
      <c r="V7" s="60"/>
      <c r="W7" s="60">
        <v>10454441</v>
      </c>
      <c r="X7" s="60">
        <v>10044000</v>
      </c>
      <c r="Y7" s="60">
        <v>410441</v>
      </c>
      <c r="Z7" s="140">
        <v>4.09</v>
      </c>
      <c r="AA7" s="155">
        <v>13392000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2400000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1500000</v>
      </c>
      <c r="Y10" s="60">
        <v>-1500000</v>
      </c>
      <c r="Z10" s="140">
        <v>-100</v>
      </c>
      <c r="AA10" s="155">
        <v>2000000</v>
      </c>
    </row>
    <row r="11" spans="1:27" ht="13.5">
      <c r="A11" s="292" t="s">
        <v>209</v>
      </c>
      <c r="B11" s="142"/>
      <c r="C11" s="293">
        <f aca="true" t="shared" si="1" ref="C11:Y11">SUM(C6:C10)</f>
        <v>19583968</v>
      </c>
      <c r="D11" s="294">
        <f t="shared" si="1"/>
        <v>0</v>
      </c>
      <c r="E11" s="295">
        <f t="shared" si="1"/>
        <v>2400000</v>
      </c>
      <c r="F11" s="295">
        <f t="shared" si="1"/>
        <v>42769020</v>
      </c>
      <c r="G11" s="295">
        <f t="shared" si="1"/>
        <v>0</v>
      </c>
      <c r="H11" s="295">
        <f t="shared" si="1"/>
        <v>4591898</v>
      </c>
      <c r="I11" s="295">
        <f t="shared" si="1"/>
        <v>1929236</v>
      </c>
      <c r="J11" s="295">
        <f t="shared" si="1"/>
        <v>6521134</v>
      </c>
      <c r="K11" s="295">
        <f t="shared" si="1"/>
        <v>1806634</v>
      </c>
      <c r="L11" s="295">
        <f t="shared" si="1"/>
        <v>1025792</v>
      </c>
      <c r="M11" s="295">
        <f t="shared" si="1"/>
        <v>743009</v>
      </c>
      <c r="N11" s="295">
        <f t="shared" si="1"/>
        <v>3575435</v>
      </c>
      <c r="O11" s="295">
        <f t="shared" si="1"/>
        <v>3488385</v>
      </c>
      <c r="P11" s="295">
        <f t="shared" si="1"/>
        <v>890860</v>
      </c>
      <c r="Q11" s="295">
        <f t="shared" si="1"/>
        <v>939817</v>
      </c>
      <c r="R11" s="295">
        <f t="shared" si="1"/>
        <v>5319062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15415631</v>
      </c>
      <c r="X11" s="295">
        <f t="shared" si="1"/>
        <v>32076765</v>
      </c>
      <c r="Y11" s="295">
        <f t="shared" si="1"/>
        <v>-16661134</v>
      </c>
      <c r="Z11" s="296">
        <f>+IF(X11&lt;&gt;0,+(Y11/X11)*100,0)</f>
        <v>-51.941441102305674</v>
      </c>
      <c r="AA11" s="297">
        <f>SUM(AA6:AA10)</f>
        <v>42769020</v>
      </c>
    </row>
    <row r="12" spans="1:27" ht="13.5">
      <c r="A12" s="298" t="s">
        <v>210</v>
      </c>
      <c r="B12" s="136"/>
      <c r="C12" s="62">
        <v>7792587</v>
      </c>
      <c r="D12" s="156"/>
      <c r="E12" s="60"/>
      <c r="F12" s="60">
        <v>29374161</v>
      </c>
      <c r="G12" s="60">
        <v>428410</v>
      </c>
      <c r="H12" s="60">
        <v>1975379</v>
      </c>
      <c r="I12" s="60">
        <v>266087</v>
      </c>
      <c r="J12" s="60">
        <v>2669876</v>
      </c>
      <c r="K12" s="60">
        <v>760655</v>
      </c>
      <c r="L12" s="60">
        <v>625503</v>
      </c>
      <c r="M12" s="60">
        <v>383495</v>
      </c>
      <c r="N12" s="60">
        <v>1769653</v>
      </c>
      <c r="O12" s="60">
        <v>629726</v>
      </c>
      <c r="P12" s="60">
        <v>640287</v>
      </c>
      <c r="Q12" s="60">
        <v>1007679</v>
      </c>
      <c r="R12" s="60">
        <v>2277692</v>
      </c>
      <c r="S12" s="60"/>
      <c r="T12" s="60"/>
      <c r="U12" s="60"/>
      <c r="V12" s="60"/>
      <c r="W12" s="60">
        <v>6717221</v>
      </c>
      <c r="X12" s="60">
        <v>22030621</v>
      </c>
      <c r="Y12" s="60">
        <v>-15313400</v>
      </c>
      <c r="Z12" s="140">
        <v>-69.51</v>
      </c>
      <c r="AA12" s="155">
        <v>29374161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14629682</v>
      </c>
      <c r="D15" s="156"/>
      <c r="E15" s="60">
        <v>12440000</v>
      </c>
      <c r="F15" s="60">
        <v>10231595</v>
      </c>
      <c r="G15" s="60"/>
      <c r="H15" s="60">
        <v>21683</v>
      </c>
      <c r="I15" s="60">
        <v>510818</v>
      </c>
      <c r="J15" s="60">
        <v>532501</v>
      </c>
      <c r="K15" s="60">
        <v>1286031</v>
      </c>
      <c r="L15" s="60">
        <v>1235315</v>
      </c>
      <c r="M15" s="60">
        <v>1063029</v>
      </c>
      <c r="N15" s="60">
        <v>3584375</v>
      </c>
      <c r="O15" s="60">
        <v>16282</v>
      </c>
      <c r="P15" s="60"/>
      <c r="Q15" s="60">
        <v>286011</v>
      </c>
      <c r="R15" s="60">
        <v>302293</v>
      </c>
      <c r="S15" s="60"/>
      <c r="T15" s="60"/>
      <c r="U15" s="60"/>
      <c r="V15" s="60"/>
      <c r="W15" s="60">
        <v>4419169</v>
      </c>
      <c r="X15" s="60">
        <v>7673696</v>
      </c>
      <c r="Y15" s="60">
        <v>-3254527</v>
      </c>
      <c r="Z15" s="140">
        <v>-42.41</v>
      </c>
      <c r="AA15" s="155">
        <v>10231595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15880944</v>
      </c>
      <c r="D36" s="156">
        <f t="shared" si="4"/>
        <v>0</v>
      </c>
      <c r="E36" s="60">
        <f t="shared" si="4"/>
        <v>0</v>
      </c>
      <c r="F36" s="60">
        <f t="shared" si="4"/>
        <v>27377020</v>
      </c>
      <c r="G36" s="60">
        <f t="shared" si="4"/>
        <v>0</v>
      </c>
      <c r="H36" s="60">
        <f t="shared" si="4"/>
        <v>281183</v>
      </c>
      <c r="I36" s="60">
        <f t="shared" si="4"/>
        <v>399120</v>
      </c>
      <c r="J36" s="60">
        <f t="shared" si="4"/>
        <v>680303</v>
      </c>
      <c r="K36" s="60">
        <f t="shared" si="4"/>
        <v>193024</v>
      </c>
      <c r="L36" s="60">
        <f t="shared" si="4"/>
        <v>1025792</v>
      </c>
      <c r="M36" s="60">
        <f t="shared" si="4"/>
        <v>743009</v>
      </c>
      <c r="N36" s="60">
        <f t="shared" si="4"/>
        <v>1961825</v>
      </c>
      <c r="O36" s="60">
        <f t="shared" si="4"/>
        <v>488385</v>
      </c>
      <c r="P36" s="60">
        <f t="shared" si="4"/>
        <v>890860</v>
      </c>
      <c r="Q36" s="60">
        <f t="shared" si="4"/>
        <v>939817</v>
      </c>
      <c r="R36" s="60">
        <f t="shared" si="4"/>
        <v>2319062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4961190</v>
      </c>
      <c r="X36" s="60">
        <f t="shared" si="4"/>
        <v>20532765</v>
      </c>
      <c r="Y36" s="60">
        <f t="shared" si="4"/>
        <v>-15571575</v>
      </c>
      <c r="Z36" s="140">
        <f aca="true" t="shared" si="5" ref="Z36:Z49">+IF(X36&lt;&gt;0,+(Y36/X36)*100,0)</f>
        <v>-75.83769161143178</v>
      </c>
      <c r="AA36" s="155">
        <f>AA6+AA21</f>
        <v>27377020</v>
      </c>
    </row>
    <row r="37" spans="1:27" ht="13.5">
      <c r="A37" s="291" t="s">
        <v>205</v>
      </c>
      <c r="B37" s="142"/>
      <c r="C37" s="62">
        <f t="shared" si="4"/>
        <v>3703024</v>
      </c>
      <c r="D37" s="156">
        <f t="shared" si="4"/>
        <v>0</v>
      </c>
      <c r="E37" s="60">
        <f t="shared" si="4"/>
        <v>0</v>
      </c>
      <c r="F37" s="60">
        <f t="shared" si="4"/>
        <v>13392000</v>
      </c>
      <c r="G37" s="60">
        <f t="shared" si="4"/>
        <v>0</v>
      </c>
      <c r="H37" s="60">
        <f t="shared" si="4"/>
        <v>4310715</v>
      </c>
      <c r="I37" s="60">
        <f t="shared" si="4"/>
        <v>1530116</v>
      </c>
      <c r="J37" s="60">
        <f t="shared" si="4"/>
        <v>5840831</v>
      </c>
      <c r="K37" s="60">
        <f t="shared" si="4"/>
        <v>1613610</v>
      </c>
      <c r="L37" s="60">
        <f t="shared" si="4"/>
        <v>0</v>
      </c>
      <c r="M37" s="60">
        <f t="shared" si="4"/>
        <v>0</v>
      </c>
      <c r="N37" s="60">
        <f t="shared" si="4"/>
        <v>1613610</v>
      </c>
      <c r="O37" s="60">
        <f t="shared" si="4"/>
        <v>3000000</v>
      </c>
      <c r="P37" s="60">
        <f t="shared" si="4"/>
        <v>0</v>
      </c>
      <c r="Q37" s="60">
        <f t="shared" si="4"/>
        <v>0</v>
      </c>
      <c r="R37" s="60">
        <f t="shared" si="4"/>
        <v>3000000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10454441</v>
      </c>
      <c r="X37" s="60">
        <f t="shared" si="4"/>
        <v>10044000</v>
      </c>
      <c r="Y37" s="60">
        <f t="shared" si="4"/>
        <v>410441</v>
      </c>
      <c r="Z37" s="140">
        <f t="shared" si="5"/>
        <v>4.086429709279172</v>
      </c>
      <c r="AA37" s="155">
        <f>AA7+AA22</f>
        <v>13392000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2400000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1500000</v>
      </c>
      <c r="Y40" s="60">
        <f t="shared" si="4"/>
        <v>-1500000</v>
      </c>
      <c r="Z40" s="140">
        <f t="shared" si="5"/>
        <v>-100</v>
      </c>
      <c r="AA40" s="155">
        <f>AA10+AA25</f>
        <v>2000000</v>
      </c>
    </row>
    <row r="41" spans="1:27" ht="13.5">
      <c r="A41" s="292" t="s">
        <v>209</v>
      </c>
      <c r="B41" s="142"/>
      <c r="C41" s="293">
        <f aca="true" t="shared" si="6" ref="C41:Y41">SUM(C36:C40)</f>
        <v>19583968</v>
      </c>
      <c r="D41" s="294">
        <f t="shared" si="6"/>
        <v>0</v>
      </c>
      <c r="E41" s="295">
        <f t="shared" si="6"/>
        <v>2400000</v>
      </c>
      <c r="F41" s="295">
        <f t="shared" si="6"/>
        <v>42769020</v>
      </c>
      <c r="G41" s="295">
        <f t="shared" si="6"/>
        <v>0</v>
      </c>
      <c r="H41" s="295">
        <f t="shared" si="6"/>
        <v>4591898</v>
      </c>
      <c r="I41" s="295">
        <f t="shared" si="6"/>
        <v>1929236</v>
      </c>
      <c r="J41" s="295">
        <f t="shared" si="6"/>
        <v>6521134</v>
      </c>
      <c r="K41" s="295">
        <f t="shared" si="6"/>
        <v>1806634</v>
      </c>
      <c r="L41" s="295">
        <f t="shared" si="6"/>
        <v>1025792</v>
      </c>
      <c r="M41" s="295">
        <f t="shared" si="6"/>
        <v>743009</v>
      </c>
      <c r="N41" s="295">
        <f t="shared" si="6"/>
        <v>3575435</v>
      </c>
      <c r="O41" s="295">
        <f t="shared" si="6"/>
        <v>3488385</v>
      </c>
      <c r="P41" s="295">
        <f t="shared" si="6"/>
        <v>890860</v>
      </c>
      <c r="Q41" s="295">
        <f t="shared" si="6"/>
        <v>939817</v>
      </c>
      <c r="R41" s="295">
        <f t="shared" si="6"/>
        <v>5319062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15415631</v>
      </c>
      <c r="X41" s="295">
        <f t="shared" si="6"/>
        <v>32076765</v>
      </c>
      <c r="Y41" s="295">
        <f t="shared" si="6"/>
        <v>-16661134</v>
      </c>
      <c r="Z41" s="296">
        <f t="shared" si="5"/>
        <v>-51.941441102305674</v>
      </c>
      <c r="AA41" s="297">
        <f>SUM(AA36:AA40)</f>
        <v>42769020</v>
      </c>
    </row>
    <row r="42" spans="1:27" ht="13.5">
      <c r="A42" s="298" t="s">
        <v>210</v>
      </c>
      <c r="B42" s="136"/>
      <c r="C42" s="95">
        <f aca="true" t="shared" si="7" ref="C42:Y48">C12+C27</f>
        <v>7792587</v>
      </c>
      <c r="D42" s="129">
        <f t="shared" si="7"/>
        <v>0</v>
      </c>
      <c r="E42" s="54">
        <f t="shared" si="7"/>
        <v>0</v>
      </c>
      <c r="F42" s="54">
        <f t="shared" si="7"/>
        <v>29374161</v>
      </c>
      <c r="G42" s="54">
        <f t="shared" si="7"/>
        <v>428410</v>
      </c>
      <c r="H42" s="54">
        <f t="shared" si="7"/>
        <v>1975379</v>
      </c>
      <c r="I42" s="54">
        <f t="shared" si="7"/>
        <v>266087</v>
      </c>
      <c r="J42" s="54">
        <f t="shared" si="7"/>
        <v>2669876</v>
      </c>
      <c r="K42" s="54">
        <f t="shared" si="7"/>
        <v>760655</v>
      </c>
      <c r="L42" s="54">
        <f t="shared" si="7"/>
        <v>625503</v>
      </c>
      <c r="M42" s="54">
        <f t="shared" si="7"/>
        <v>383495</v>
      </c>
      <c r="N42" s="54">
        <f t="shared" si="7"/>
        <v>1769653</v>
      </c>
      <c r="O42" s="54">
        <f t="shared" si="7"/>
        <v>629726</v>
      </c>
      <c r="P42" s="54">
        <f t="shared" si="7"/>
        <v>640287</v>
      </c>
      <c r="Q42" s="54">
        <f t="shared" si="7"/>
        <v>1007679</v>
      </c>
      <c r="R42" s="54">
        <f t="shared" si="7"/>
        <v>2277692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6717221</v>
      </c>
      <c r="X42" s="54">
        <f t="shared" si="7"/>
        <v>22030621</v>
      </c>
      <c r="Y42" s="54">
        <f t="shared" si="7"/>
        <v>-15313400</v>
      </c>
      <c r="Z42" s="184">
        <f t="shared" si="5"/>
        <v>-69.50961572985165</v>
      </c>
      <c r="AA42" s="130">
        <f aca="true" t="shared" si="8" ref="AA42:AA48">AA12+AA27</f>
        <v>29374161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14629682</v>
      </c>
      <c r="D45" s="129">
        <f t="shared" si="7"/>
        <v>0</v>
      </c>
      <c r="E45" s="54">
        <f t="shared" si="7"/>
        <v>12440000</v>
      </c>
      <c r="F45" s="54">
        <f t="shared" si="7"/>
        <v>10231595</v>
      </c>
      <c r="G45" s="54">
        <f t="shared" si="7"/>
        <v>0</v>
      </c>
      <c r="H45" s="54">
        <f t="shared" si="7"/>
        <v>21683</v>
      </c>
      <c r="I45" s="54">
        <f t="shared" si="7"/>
        <v>510818</v>
      </c>
      <c r="J45" s="54">
        <f t="shared" si="7"/>
        <v>532501</v>
      </c>
      <c r="K45" s="54">
        <f t="shared" si="7"/>
        <v>1286031</v>
      </c>
      <c r="L45" s="54">
        <f t="shared" si="7"/>
        <v>1235315</v>
      </c>
      <c r="M45" s="54">
        <f t="shared" si="7"/>
        <v>1063029</v>
      </c>
      <c r="N45" s="54">
        <f t="shared" si="7"/>
        <v>3584375</v>
      </c>
      <c r="O45" s="54">
        <f t="shared" si="7"/>
        <v>16282</v>
      </c>
      <c r="P45" s="54">
        <f t="shared" si="7"/>
        <v>0</v>
      </c>
      <c r="Q45" s="54">
        <f t="shared" si="7"/>
        <v>286011</v>
      </c>
      <c r="R45" s="54">
        <f t="shared" si="7"/>
        <v>302293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4419169</v>
      </c>
      <c r="X45" s="54">
        <f t="shared" si="7"/>
        <v>7673696</v>
      </c>
      <c r="Y45" s="54">
        <f t="shared" si="7"/>
        <v>-3254527</v>
      </c>
      <c r="Z45" s="184">
        <f t="shared" si="5"/>
        <v>-42.41146639116275</v>
      </c>
      <c r="AA45" s="130">
        <f t="shared" si="8"/>
        <v>10231595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42006237</v>
      </c>
      <c r="D49" s="218">
        <f t="shared" si="9"/>
        <v>0</v>
      </c>
      <c r="E49" s="220">
        <f t="shared" si="9"/>
        <v>14840000</v>
      </c>
      <c r="F49" s="220">
        <f t="shared" si="9"/>
        <v>82374776</v>
      </c>
      <c r="G49" s="220">
        <f t="shared" si="9"/>
        <v>428410</v>
      </c>
      <c r="H49" s="220">
        <f t="shared" si="9"/>
        <v>6588960</v>
      </c>
      <c r="I49" s="220">
        <f t="shared" si="9"/>
        <v>2706141</v>
      </c>
      <c r="J49" s="220">
        <f t="shared" si="9"/>
        <v>9723511</v>
      </c>
      <c r="K49" s="220">
        <f t="shared" si="9"/>
        <v>3853320</v>
      </c>
      <c r="L49" s="220">
        <f t="shared" si="9"/>
        <v>2886610</v>
      </c>
      <c r="M49" s="220">
        <f t="shared" si="9"/>
        <v>2189533</v>
      </c>
      <c r="N49" s="220">
        <f t="shared" si="9"/>
        <v>8929463</v>
      </c>
      <c r="O49" s="220">
        <f t="shared" si="9"/>
        <v>4134393</v>
      </c>
      <c r="P49" s="220">
        <f t="shared" si="9"/>
        <v>1531147</v>
      </c>
      <c r="Q49" s="220">
        <f t="shared" si="9"/>
        <v>2233507</v>
      </c>
      <c r="R49" s="220">
        <f t="shared" si="9"/>
        <v>7899047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26552021</v>
      </c>
      <c r="X49" s="220">
        <f t="shared" si="9"/>
        <v>61781082</v>
      </c>
      <c r="Y49" s="220">
        <f t="shared" si="9"/>
        <v>-35229061</v>
      </c>
      <c r="Z49" s="221">
        <f t="shared" si="5"/>
        <v>-57.02240857484496</v>
      </c>
      <c r="AA49" s="222">
        <f>SUM(AA41:AA48)</f>
        <v>82374776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157277</v>
      </c>
      <c r="H65" s="60">
        <v>172389</v>
      </c>
      <c r="I65" s="60">
        <v>171014</v>
      </c>
      <c r="J65" s="60">
        <v>500680</v>
      </c>
      <c r="K65" s="60">
        <v>185843</v>
      </c>
      <c r="L65" s="60">
        <v>171014</v>
      </c>
      <c r="M65" s="60">
        <v>160313</v>
      </c>
      <c r="N65" s="60">
        <v>517170</v>
      </c>
      <c r="O65" s="60">
        <v>144711</v>
      </c>
      <c r="P65" s="60">
        <v>171014</v>
      </c>
      <c r="Q65" s="60">
        <v>158959</v>
      </c>
      <c r="R65" s="60">
        <v>474684</v>
      </c>
      <c r="S65" s="60"/>
      <c r="T65" s="60"/>
      <c r="U65" s="60"/>
      <c r="V65" s="60"/>
      <c r="W65" s="60">
        <v>1492534</v>
      </c>
      <c r="X65" s="60"/>
      <c r="Y65" s="60">
        <v>1492534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76550</v>
      </c>
      <c r="H68" s="60">
        <v>73602</v>
      </c>
      <c r="I68" s="60">
        <v>185949</v>
      </c>
      <c r="J68" s="60">
        <v>336101</v>
      </c>
      <c r="K68" s="60">
        <v>273492</v>
      </c>
      <c r="L68" s="60">
        <v>185949</v>
      </c>
      <c r="M68" s="60">
        <v>332708</v>
      </c>
      <c r="N68" s="60">
        <v>792149</v>
      </c>
      <c r="O68" s="60">
        <v>57982</v>
      </c>
      <c r="P68" s="60">
        <v>185949</v>
      </c>
      <c r="Q68" s="60">
        <v>618949</v>
      </c>
      <c r="R68" s="60">
        <v>862880</v>
      </c>
      <c r="S68" s="60"/>
      <c r="T68" s="60"/>
      <c r="U68" s="60"/>
      <c r="V68" s="60"/>
      <c r="W68" s="60">
        <v>1991130</v>
      </c>
      <c r="X68" s="60"/>
      <c r="Y68" s="60">
        <v>1991130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233827</v>
      </c>
      <c r="H69" s="220">
        <f t="shared" si="12"/>
        <v>245991</v>
      </c>
      <c r="I69" s="220">
        <f t="shared" si="12"/>
        <v>356963</v>
      </c>
      <c r="J69" s="220">
        <f t="shared" si="12"/>
        <v>836781</v>
      </c>
      <c r="K69" s="220">
        <f t="shared" si="12"/>
        <v>459335</v>
      </c>
      <c r="L69" s="220">
        <f t="shared" si="12"/>
        <v>356963</v>
      </c>
      <c r="M69" s="220">
        <f t="shared" si="12"/>
        <v>493021</v>
      </c>
      <c r="N69" s="220">
        <f t="shared" si="12"/>
        <v>1309319</v>
      </c>
      <c r="O69" s="220">
        <f t="shared" si="12"/>
        <v>202693</v>
      </c>
      <c r="P69" s="220">
        <f t="shared" si="12"/>
        <v>356963</v>
      </c>
      <c r="Q69" s="220">
        <f t="shared" si="12"/>
        <v>777908</v>
      </c>
      <c r="R69" s="220">
        <f t="shared" si="12"/>
        <v>1337564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3483664</v>
      </c>
      <c r="X69" s="220">
        <f t="shared" si="12"/>
        <v>0</v>
      </c>
      <c r="Y69" s="220">
        <f t="shared" si="12"/>
        <v>3483664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19583968</v>
      </c>
      <c r="D5" s="357">
        <f t="shared" si="0"/>
        <v>0</v>
      </c>
      <c r="E5" s="356">
        <f t="shared" si="0"/>
        <v>2400000</v>
      </c>
      <c r="F5" s="358">
        <f t="shared" si="0"/>
        <v>42769020</v>
      </c>
      <c r="G5" s="358">
        <f t="shared" si="0"/>
        <v>0</v>
      </c>
      <c r="H5" s="356">
        <f t="shared" si="0"/>
        <v>4591898</v>
      </c>
      <c r="I5" s="356">
        <f t="shared" si="0"/>
        <v>1929236</v>
      </c>
      <c r="J5" s="358">
        <f t="shared" si="0"/>
        <v>6521134</v>
      </c>
      <c r="K5" s="358">
        <f t="shared" si="0"/>
        <v>1806634</v>
      </c>
      <c r="L5" s="356">
        <f t="shared" si="0"/>
        <v>1025792</v>
      </c>
      <c r="M5" s="356">
        <f t="shared" si="0"/>
        <v>743009</v>
      </c>
      <c r="N5" s="358">
        <f t="shared" si="0"/>
        <v>3575435</v>
      </c>
      <c r="O5" s="358">
        <f t="shared" si="0"/>
        <v>3488385</v>
      </c>
      <c r="P5" s="356">
        <f t="shared" si="0"/>
        <v>890860</v>
      </c>
      <c r="Q5" s="356">
        <f t="shared" si="0"/>
        <v>939817</v>
      </c>
      <c r="R5" s="358">
        <f t="shared" si="0"/>
        <v>5319062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15415631</v>
      </c>
      <c r="X5" s="356">
        <f t="shared" si="0"/>
        <v>32076765</v>
      </c>
      <c r="Y5" s="358">
        <f t="shared" si="0"/>
        <v>-16661134</v>
      </c>
      <c r="Z5" s="359">
        <f>+IF(X5&lt;&gt;0,+(Y5/X5)*100,0)</f>
        <v>-51.941441102305674</v>
      </c>
      <c r="AA5" s="360">
        <f>+AA6+AA8+AA11+AA13+AA15</f>
        <v>42769020</v>
      </c>
    </row>
    <row r="6" spans="1:27" ht="13.5">
      <c r="A6" s="361" t="s">
        <v>204</v>
      </c>
      <c r="B6" s="142"/>
      <c r="C6" s="60">
        <f>+C7</f>
        <v>15880944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27377020</v>
      </c>
      <c r="G6" s="59">
        <f t="shared" si="1"/>
        <v>0</v>
      </c>
      <c r="H6" s="60">
        <f t="shared" si="1"/>
        <v>281183</v>
      </c>
      <c r="I6" s="60">
        <f t="shared" si="1"/>
        <v>399120</v>
      </c>
      <c r="J6" s="59">
        <f t="shared" si="1"/>
        <v>680303</v>
      </c>
      <c r="K6" s="59">
        <f t="shared" si="1"/>
        <v>193024</v>
      </c>
      <c r="L6" s="60">
        <f t="shared" si="1"/>
        <v>1025792</v>
      </c>
      <c r="M6" s="60">
        <f t="shared" si="1"/>
        <v>743009</v>
      </c>
      <c r="N6" s="59">
        <f t="shared" si="1"/>
        <v>1961825</v>
      </c>
      <c r="O6" s="59">
        <f t="shared" si="1"/>
        <v>488385</v>
      </c>
      <c r="P6" s="60">
        <f t="shared" si="1"/>
        <v>890860</v>
      </c>
      <c r="Q6" s="60">
        <f t="shared" si="1"/>
        <v>939817</v>
      </c>
      <c r="R6" s="59">
        <f t="shared" si="1"/>
        <v>2319062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4961190</v>
      </c>
      <c r="X6" s="60">
        <f t="shared" si="1"/>
        <v>20532765</v>
      </c>
      <c r="Y6" s="59">
        <f t="shared" si="1"/>
        <v>-15571575</v>
      </c>
      <c r="Z6" s="61">
        <f>+IF(X6&lt;&gt;0,+(Y6/X6)*100,0)</f>
        <v>-75.83769161143178</v>
      </c>
      <c r="AA6" s="62">
        <f t="shared" si="1"/>
        <v>27377020</v>
      </c>
    </row>
    <row r="7" spans="1:27" ht="13.5">
      <c r="A7" s="291" t="s">
        <v>228</v>
      </c>
      <c r="B7" s="142"/>
      <c r="C7" s="60">
        <v>15880944</v>
      </c>
      <c r="D7" s="340"/>
      <c r="E7" s="60"/>
      <c r="F7" s="59">
        <v>27377020</v>
      </c>
      <c r="G7" s="59"/>
      <c r="H7" s="60">
        <v>281183</v>
      </c>
      <c r="I7" s="60">
        <v>399120</v>
      </c>
      <c r="J7" s="59">
        <v>680303</v>
      </c>
      <c r="K7" s="59">
        <v>193024</v>
      </c>
      <c r="L7" s="60">
        <v>1025792</v>
      </c>
      <c r="M7" s="60">
        <v>743009</v>
      </c>
      <c r="N7" s="59">
        <v>1961825</v>
      </c>
      <c r="O7" s="59">
        <v>488385</v>
      </c>
      <c r="P7" s="60">
        <v>890860</v>
      </c>
      <c r="Q7" s="60">
        <v>939817</v>
      </c>
      <c r="R7" s="59">
        <v>2319062</v>
      </c>
      <c r="S7" s="59"/>
      <c r="T7" s="60"/>
      <c r="U7" s="60"/>
      <c r="V7" s="59"/>
      <c r="W7" s="59">
        <v>4961190</v>
      </c>
      <c r="X7" s="60">
        <v>20532765</v>
      </c>
      <c r="Y7" s="59">
        <v>-15571575</v>
      </c>
      <c r="Z7" s="61">
        <v>-75.84</v>
      </c>
      <c r="AA7" s="62">
        <v>27377020</v>
      </c>
    </row>
    <row r="8" spans="1:27" ht="13.5">
      <c r="A8" s="361" t="s">
        <v>205</v>
      </c>
      <c r="B8" s="142"/>
      <c r="C8" s="60">
        <f aca="true" t="shared" si="2" ref="C8:Y8">SUM(C9:C10)</f>
        <v>3703024</v>
      </c>
      <c r="D8" s="340">
        <f t="shared" si="2"/>
        <v>0</v>
      </c>
      <c r="E8" s="60">
        <f t="shared" si="2"/>
        <v>0</v>
      </c>
      <c r="F8" s="59">
        <f t="shared" si="2"/>
        <v>13392000</v>
      </c>
      <c r="G8" s="59">
        <f t="shared" si="2"/>
        <v>0</v>
      </c>
      <c r="H8" s="60">
        <f t="shared" si="2"/>
        <v>4310715</v>
      </c>
      <c r="I8" s="60">
        <f t="shared" si="2"/>
        <v>1530116</v>
      </c>
      <c r="J8" s="59">
        <f t="shared" si="2"/>
        <v>5840831</v>
      </c>
      <c r="K8" s="59">
        <f t="shared" si="2"/>
        <v>1613610</v>
      </c>
      <c r="L8" s="60">
        <f t="shared" si="2"/>
        <v>0</v>
      </c>
      <c r="M8" s="60">
        <f t="shared" si="2"/>
        <v>0</v>
      </c>
      <c r="N8" s="59">
        <f t="shared" si="2"/>
        <v>1613610</v>
      </c>
      <c r="O8" s="59">
        <f t="shared" si="2"/>
        <v>3000000</v>
      </c>
      <c r="P8" s="60">
        <f t="shared" si="2"/>
        <v>0</v>
      </c>
      <c r="Q8" s="60">
        <f t="shared" si="2"/>
        <v>0</v>
      </c>
      <c r="R8" s="59">
        <f t="shared" si="2"/>
        <v>3000000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10454441</v>
      </c>
      <c r="X8" s="60">
        <f t="shared" si="2"/>
        <v>10044000</v>
      </c>
      <c r="Y8" s="59">
        <f t="shared" si="2"/>
        <v>410441</v>
      </c>
      <c r="Z8" s="61">
        <f>+IF(X8&lt;&gt;0,+(Y8/X8)*100,0)</f>
        <v>4.086429709279172</v>
      </c>
      <c r="AA8" s="62">
        <f>SUM(AA9:AA10)</f>
        <v>13392000</v>
      </c>
    </row>
    <row r="9" spans="1:27" ht="13.5">
      <c r="A9" s="291" t="s">
        <v>229</v>
      </c>
      <c r="B9" s="142"/>
      <c r="C9" s="60">
        <v>3703024</v>
      </c>
      <c r="D9" s="340"/>
      <c r="E9" s="60"/>
      <c r="F9" s="59">
        <v>13392000</v>
      </c>
      <c r="G9" s="59"/>
      <c r="H9" s="60">
        <v>4310715</v>
      </c>
      <c r="I9" s="60">
        <v>1530116</v>
      </c>
      <c r="J9" s="59">
        <v>5840831</v>
      </c>
      <c r="K9" s="59">
        <v>1613610</v>
      </c>
      <c r="L9" s="60"/>
      <c r="M9" s="60"/>
      <c r="N9" s="59">
        <v>1613610</v>
      </c>
      <c r="O9" s="59">
        <v>3000000</v>
      </c>
      <c r="P9" s="60"/>
      <c r="Q9" s="60"/>
      <c r="R9" s="59">
        <v>3000000</v>
      </c>
      <c r="S9" s="59"/>
      <c r="T9" s="60"/>
      <c r="U9" s="60"/>
      <c r="V9" s="59"/>
      <c r="W9" s="59">
        <v>10454441</v>
      </c>
      <c r="X9" s="60">
        <v>10044000</v>
      </c>
      <c r="Y9" s="59">
        <v>410441</v>
      </c>
      <c r="Z9" s="61">
        <v>4.09</v>
      </c>
      <c r="AA9" s="62">
        <v>13392000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2400000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2000000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2400000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7792587</v>
      </c>
      <c r="D22" s="344">
        <f t="shared" si="6"/>
        <v>0</v>
      </c>
      <c r="E22" s="343">
        <f t="shared" si="6"/>
        <v>0</v>
      </c>
      <c r="F22" s="345">
        <f t="shared" si="6"/>
        <v>29374161</v>
      </c>
      <c r="G22" s="345">
        <f t="shared" si="6"/>
        <v>428410</v>
      </c>
      <c r="H22" s="343">
        <f t="shared" si="6"/>
        <v>1975379</v>
      </c>
      <c r="I22" s="343">
        <f t="shared" si="6"/>
        <v>266087</v>
      </c>
      <c r="J22" s="345">
        <f t="shared" si="6"/>
        <v>2669876</v>
      </c>
      <c r="K22" s="345">
        <f t="shared" si="6"/>
        <v>760655</v>
      </c>
      <c r="L22" s="343">
        <f t="shared" si="6"/>
        <v>625503</v>
      </c>
      <c r="M22" s="343">
        <f t="shared" si="6"/>
        <v>383495</v>
      </c>
      <c r="N22" s="345">
        <f t="shared" si="6"/>
        <v>1769653</v>
      </c>
      <c r="O22" s="345">
        <f t="shared" si="6"/>
        <v>629726</v>
      </c>
      <c r="P22" s="343">
        <f t="shared" si="6"/>
        <v>640287</v>
      </c>
      <c r="Q22" s="343">
        <f t="shared" si="6"/>
        <v>1007679</v>
      </c>
      <c r="R22" s="345">
        <f t="shared" si="6"/>
        <v>2277692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6717221</v>
      </c>
      <c r="X22" s="343">
        <f t="shared" si="6"/>
        <v>22030621</v>
      </c>
      <c r="Y22" s="345">
        <f t="shared" si="6"/>
        <v>-15313400</v>
      </c>
      <c r="Z22" s="336">
        <f>+IF(X22&lt;&gt;0,+(Y22/X22)*100,0)</f>
        <v>-69.50961572985165</v>
      </c>
      <c r="AA22" s="350">
        <f>SUM(AA23:AA32)</f>
        <v>29374161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>
        <v>268822</v>
      </c>
      <c r="P23" s="60"/>
      <c r="Q23" s="60"/>
      <c r="R23" s="59">
        <v>268822</v>
      </c>
      <c r="S23" s="59"/>
      <c r="T23" s="60"/>
      <c r="U23" s="60"/>
      <c r="V23" s="59"/>
      <c r="W23" s="59">
        <v>268822</v>
      </c>
      <c r="X23" s="60"/>
      <c r="Y23" s="59">
        <v>268822</v>
      </c>
      <c r="Z23" s="61"/>
      <c r="AA23" s="62"/>
    </row>
    <row r="24" spans="1:27" ht="13.5">
      <c r="A24" s="361" t="s">
        <v>237</v>
      </c>
      <c r="B24" s="142"/>
      <c r="C24" s="60">
        <v>3247616</v>
      </c>
      <c r="D24" s="340"/>
      <c r="E24" s="60"/>
      <c r="F24" s="59">
        <v>6118598</v>
      </c>
      <c r="G24" s="59"/>
      <c r="H24" s="60">
        <v>1267425</v>
      </c>
      <c r="I24" s="60"/>
      <c r="J24" s="59">
        <v>1267425</v>
      </c>
      <c r="K24" s="59"/>
      <c r="L24" s="60">
        <v>449782</v>
      </c>
      <c r="M24" s="60"/>
      <c r="N24" s="59">
        <v>449782</v>
      </c>
      <c r="O24" s="59"/>
      <c r="P24" s="60"/>
      <c r="Q24" s="60"/>
      <c r="R24" s="59"/>
      <c r="S24" s="59"/>
      <c r="T24" s="60"/>
      <c r="U24" s="60"/>
      <c r="V24" s="59"/>
      <c r="W24" s="59">
        <v>1717207</v>
      </c>
      <c r="X24" s="60">
        <v>4588949</v>
      </c>
      <c r="Y24" s="59">
        <v>-2871742</v>
      </c>
      <c r="Z24" s="61">
        <v>-62.58</v>
      </c>
      <c r="AA24" s="62">
        <v>6118598</v>
      </c>
    </row>
    <row r="25" spans="1:27" ht="13.5">
      <c r="A25" s="361" t="s">
        <v>238</v>
      </c>
      <c r="B25" s="142"/>
      <c r="C25" s="60">
        <v>4544971</v>
      </c>
      <c r="D25" s="340"/>
      <c r="E25" s="60"/>
      <c r="F25" s="59">
        <v>23255563</v>
      </c>
      <c r="G25" s="59">
        <v>428410</v>
      </c>
      <c r="H25" s="60">
        <v>707954</v>
      </c>
      <c r="I25" s="60">
        <v>266087</v>
      </c>
      <c r="J25" s="59">
        <v>1402451</v>
      </c>
      <c r="K25" s="59">
        <v>760655</v>
      </c>
      <c r="L25" s="60">
        <v>175721</v>
      </c>
      <c r="M25" s="60">
        <v>383495</v>
      </c>
      <c r="N25" s="59">
        <v>1319871</v>
      </c>
      <c r="O25" s="59">
        <v>232837</v>
      </c>
      <c r="P25" s="60">
        <v>640287</v>
      </c>
      <c r="Q25" s="60">
        <v>1007679</v>
      </c>
      <c r="R25" s="59">
        <v>1880803</v>
      </c>
      <c r="S25" s="59"/>
      <c r="T25" s="60"/>
      <c r="U25" s="60"/>
      <c r="V25" s="59"/>
      <c r="W25" s="59">
        <v>4603125</v>
      </c>
      <c r="X25" s="60">
        <v>17441672</v>
      </c>
      <c r="Y25" s="59">
        <v>-12838547</v>
      </c>
      <c r="Z25" s="61">
        <v>-73.61</v>
      </c>
      <c r="AA25" s="62">
        <v>23255563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>
        <v>128067</v>
      </c>
      <c r="P32" s="60"/>
      <c r="Q32" s="60"/>
      <c r="R32" s="59">
        <v>128067</v>
      </c>
      <c r="S32" s="59"/>
      <c r="T32" s="60"/>
      <c r="U32" s="60"/>
      <c r="V32" s="59"/>
      <c r="W32" s="59">
        <v>128067</v>
      </c>
      <c r="X32" s="60"/>
      <c r="Y32" s="59">
        <v>128067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14629682</v>
      </c>
      <c r="D40" s="344">
        <f t="shared" si="9"/>
        <v>0</v>
      </c>
      <c r="E40" s="343">
        <f t="shared" si="9"/>
        <v>12440000</v>
      </c>
      <c r="F40" s="345">
        <f t="shared" si="9"/>
        <v>10231595</v>
      </c>
      <c r="G40" s="345">
        <f t="shared" si="9"/>
        <v>0</v>
      </c>
      <c r="H40" s="343">
        <f t="shared" si="9"/>
        <v>21683</v>
      </c>
      <c r="I40" s="343">
        <f t="shared" si="9"/>
        <v>510818</v>
      </c>
      <c r="J40" s="345">
        <f t="shared" si="9"/>
        <v>532501</v>
      </c>
      <c r="K40" s="345">
        <f t="shared" si="9"/>
        <v>1286031</v>
      </c>
      <c r="L40" s="343">
        <f t="shared" si="9"/>
        <v>1235315</v>
      </c>
      <c r="M40" s="343">
        <f t="shared" si="9"/>
        <v>1063029</v>
      </c>
      <c r="N40" s="345">
        <f t="shared" si="9"/>
        <v>3584375</v>
      </c>
      <c r="O40" s="345">
        <f t="shared" si="9"/>
        <v>16282</v>
      </c>
      <c r="P40" s="343">
        <f t="shared" si="9"/>
        <v>0</v>
      </c>
      <c r="Q40" s="343">
        <f t="shared" si="9"/>
        <v>286011</v>
      </c>
      <c r="R40" s="345">
        <f t="shared" si="9"/>
        <v>302293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4419169</v>
      </c>
      <c r="X40" s="343">
        <f t="shared" si="9"/>
        <v>7673696</v>
      </c>
      <c r="Y40" s="345">
        <f t="shared" si="9"/>
        <v>-3254527</v>
      </c>
      <c r="Z40" s="336">
        <f>+IF(X40&lt;&gt;0,+(Y40/X40)*100,0)</f>
        <v>-42.41146639116275</v>
      </c>
      <c r="AA40" s="350">
        <f>SUM(AA41:AA49)</f>
        <v>10231595</v>
      </c>
    </row>
    <row r="41" spans="1:27" ht="13.5">
      <c r="A41" s="361" t="s">
        <v>247</v>
      </c>
      <c r="B41" s="142"/>
      <c r="C41" s="362">
        <v>4578516</v>
      </c>
      <c r="D41" s="363"/>
      <c r="E41" s="362"/>
      <c r="F41" s="364">
        <v>6735000</v>
      </c>
      <c r="G41" s="364"/>
      <c r="H41" s="362"/>
      <c r="I41" s="362"/>
      <c r="J41" s="364"/>
      <c r="K41" s="364"/>
      <c r="L41" s="362">
        <v>483752</v>
      </c>
      <c r="M41" s="362">
        <v>885165</v>
      </c>
      <c r="N41" s="364">
        <v>1368917</v>
      </c>
      <c r="O41" s="364"/>
      <c r="P41" s="362"/>
      <c r="Q41" s="362"/>
      <c r="R41" s="364"/>
      <c r="S41" s="364"/>
      <c r="T41" s="362"/>
      <c r="U41" s="362"/>
      <c r="V41" s="364"/>
      <c r="W41" s="364">
        <v>1368917</v>
      </c>
      <c r="X41" s="362">
        <v>5051250</v>
      </c>
      <c r="Y41" s="364">
        <v>-3682333</v>
      </c>
      <c r="Z41" s="365">
        <v>-72.9</v>
      </c>
      <c r="AA41" s="366">
        <v>6735000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279885</v>
      </c>
      <c r="D43" s="369"/>
      <c r="E43" s="305">
        <v>6962000</v>
      </c>
      <c r="F43" s="370">
        <v>76820</v>
      </c>
      <c r="G43" s="370"/>
      <c r="H43" s="305"/>
      <c r="I43" s="305"/>
      <c r="J43" s="370"/>
      <c r="K43" s="370">
        <v>1261248</v>
      </c>
      <c r="L43" s="305"/>
      <c r="M43" s="305"/>
      <c r="N43" s="370">
        <v>1261248</v>
      </c>
      <c r="O43" s="370"/>
      <c r="P43" s="305"/>
      <c r="Q43" s="305"/>
      <c r="R43" s="370"/>
      <c r="S43" s="370"/>
      <c r="T43" s="305"/>
      <c r="U43" s="305"/>
      <c r="V43" s="370"/>
      <c r="W43" s="370">
        <v>1261248</v>
      </c>
      <c r="X43" s="305">
        <v>57615</v>
      </c>
      <c r="Y43" s="370">
        <v>1203633</v>
      </c>
      <c r="Z43" s="371">
        <v>2089.1</v>
      </c>
      <c r="AA43" s="303">
        <v>76820</v>
      </c>
    </row>
    <row r="44" spans="1:27" ht="13.5">
      <c r="A44" s="361" t="s">
        <v>250</v>
      </c>
      <c r="B44" s="136"/>
      <c r="C44" s="60">
        <v>2281846</v>
      </c>
      <c r="D44" s="368"/>
      <c r="E44" s="54"/>
      <c r="F44" s="53">
        <v>3019775</v>
      </c>
      <c r="G44" s="53"/>
      <c r="H44" s="54"/>
      <c r="I44" s="54">
        <v>510818</v>
      </c>
      <c r="J44" s="53">
        <v>510818</v>
      </c>
      <c r="K44" s="53">
        <v>24783</v>
      </c>
      <c r="L44" s="54">
        <v>40733</v>
      </c>
      <c r="M44" s="54">
        <v>177864</v>
      </c>
      <c r="N44" s="53">
        <v>243380</v>
      </c>
      <c r="O44" s="53">
        <v>16282</v>
      </c>
      <c r="P44" s="54"/>
      <c r="Q44" s="54"/>
      <c r="R44" s="53">
        <v>16282</v>
      </c>
      <c r="S44" s="53"/>
      <c r="T44" s="54"/>
      <c r="U44" s="54"/>
      <c r="V44" s="53"/>
      <c r="W44" s="53">
        <v>770480</v>
      </c>
      <c r="X44" s="54">
        <v>2264831</v>
      </c>
      <c r="Y44" s="53">
        <v>-1494351</v>
      </c>
      <c r="Z44" s="94">
        <v>-65.98</v>
      </c>
      <c r="AA44" s="95">
        <v>3019775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5478000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7489435</v>
      </c>
      <c r="D48" s="368"/>
      <c r="E48" s="54"/>
      <c r="F48" s="53">
        <v>400000</v>
      </c>
      <c r="G48" s="53"/>
      <c r="H48" s="54"/>
      <c r="I48" s="54"/>
      <c r="J48" s="53"/>
      <c r="K48" s="53"/>
      <c r="L48" s="54">
        <v>710830</v>
      </c>
      <c r="M48" s="54"/>
      <c r="N48" s="53">
        <v>710830</v>
      </c>
      <c r="O48" s="53"/>
      <c r="P48" s="54"/>
      <c r="Q48" s="54">
        <v>286011</v>
      </c>
      <c r="R48" s="53">
        <v>286011</v>
      </c>
      <c r="S48" s="53"/>
      <c r="T48" s="54"/>
      <c r="U48" s="54"/>
      <c r="V48" s="53"/>
      <c r="W48" s="53">
        <v>996841</v>
      </c>
      <c r="X48" s="54">
        <v>300000</v>
      </c>
      <c r="Y48" s="53">
        <v>696841</v>
      </c>
      <c r="Z48" s="94">
        <v>232.28</v>
      </c>
      <c r="AA48" s="95">
        <v>400000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21683</v>
      </c>
      <c r="I49" s="54"/>
      <c r="J49" s="53">
        <v>21683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21683</v>
      </c>
      <c r="X49" s="54"/>
      <c r="Y49" s="53">
        <v>21683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42006237</v>
      </c>
      <c r="D60" s="346">
        <f t="shared" si="14"/>
        <v>0</v>
      </c>
      <c r="E60" s="219">
        <f t="shared" si="14"/>
        <v>14840000</v>
      </c>
      <c r="F60" s="264">
        <f t="shared" si="14"/>
        <v>82374776</v>
      </c>
      <c r="G60" s="264">
        <f t="shared" si="14"/>
        <v>428410</v>
      </c>
      <c r="H60" s="219">
        <f t="shared" si="14"/>
        <v>6588960</v>
      </c>
      <c r="I60" s="219">
        <f t="shared" si="14"/>
        <v>2706141</v>
      </c>
      <c r="J60" s="264">
        <f t="shared" si="14"/>
        <v>9723511</v>
      </c>
      <c r="K60" s="264">
        <f t="shared" si="14"/>
        <v>3853320</v>
      </c>
      <c r="L60" s="219">
        <f t="shared" si="14"/>
        <v>2886610</v>
      </c>
      <c r="M60" s="219">
        <f t="shared" si="14"/>
        <v>2189533</v>
      </c>
      <c r="N60" s="264">
        <f t="shared" si="14"/>
        <v>8929463</v>
      </c>
      <c r="O60" s="264">
        <f t="shared" si="14"/>
        <v>4134393</v>
      </c>
      <c r="P60" s="219">
        <f t="shared" si="14"/>
        <v>1531147</v>
      </c>
      <c r="Q60" s="219">
        <f t="shared" si="14"/>
        <v>2233507</v>
      </c>
      <c r="R60" s="264">
        <f t="shared" si="14"/>
        <v>7899047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26552021</v>
      </c>
      <c r="X60" s="219">
        <f t="shared" si="14"/>
        <v>61781082</v>
      </c>
      <c r="Y60" s="264">
        <f t="shared" si="14"/>
        <v>-35229061</v>
      </c>
      <c r="Z60" s="337">
        <f>+IF(X60&lt;&gt;0,+(Y60/X60)*100,0)</f>
        <v>-57.02240857484496</v>
      </c>
      <c r="AA60" s="232">
        <f>+AA57+AA54+AA51+AA40+AA37+AA34+AA22+AA5</f>
        <v>82374776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2015-05-07T13:41:58Z</dcterms:created>
  <dcterms:modified xsi:type="dcterms:W3CDTF">2015-05-07T13:42:02Z</dcterms:modified>
  <cp:category/>
  <cp:version/>
  <cp:contentType/>
  <cp:contentStatus/>
</cp:coreProperties>
</file>