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<sst xmlns="http://schemas.openxmlformats.org/spreadsheetml/2006/main" count="855" uniqueCount="302">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</sst>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6683879</v>
      </c>
      <c r="C5" s="19">
        <v>0</v>
      </c>
      <c r="D5" s="59">
        <v>6562796</v>
      </c>
      <c r="E5" s="60">
        <v>7768028</v>
      </c>
      <c r="F5" s="60">
        <v>1732186</v>
      </c>
      <c r="G5" s="60">
        <v>682416</v>
      </c>
      <c r="H5" s="60">
        <v>681916</v>
      </c>
      <c r="I5" s="60">
        <v>3096518</v>
      </c>
      <c r="J5" s="60">
        <v>684882</v>
      </c>
      <c r="K5" s="60">
        <v>683639</v>
      </c>
      <c r="L5" s="60">
        <v>683814</v>
      </c>
      <c r="M5" s="60">
        <v>2052335</v>
      </c>
      <c r="N5" s="60">
        <v>684107</v>
      </c>
      <c r="O5" s="60">
        <v>-842824</v>
      </c>
      <c r="P5" s="60">
        <v>-592990</v>
      </c>
      <c r="Q5" s="60">
        <v>-751707</v>
      </c>
      <c r="R5" s="60">
        <v>0</v>
      </c>
      <c r="S5" s="60">
        <v>0</v>
      </c>
      <c r="T5" s="60">
        <v>0</v>
      </c>
      <c r="U5" s="60">
        <v>0</v>
      </c>
      <c r="V5" s="60">
        <v>4397146</v>
      </c>
      <c r="W5" s="60">
        <v>4922100</v>
      </c>
      <c r="X5" s="60">
        <v>-524954</v>
      </c>
      <c r="Y5" s="61">
        <v>-10.67</v>
      </c>
      <c r="Z5" s="62">
        <v>7768028</v>
      </c>
    </row>
    <row r="6" spans="1:26" ht="13.5">
      <c r="A6" s="58" t="s">
        <v>32</v>
      </c>
      <c r="B6" s="19">
        <v>14589044</v>
      </c>
      <c r="C6" s="19">
        <v>0</v>
      </c>
      <c r="D6" s="59">
        <v>26043175</v>
      </c>
      <c r="E6" s="60">
        <v>26195314</v>
      </c>
      <c r="F6" s="60">
        <v>1399438</v>
      </c>
      <c r="G6" s="60">
        <v>1269334</v>
      </c>
      <c r="H6" s="60">
        <v>2402259</v>
      </c>
      <c r="I6" s="60">
        <v>5071031</v>
      </c>
      <c r="J6" s="60">
        <v>1803666</v>
      </c>
      <c r="K6" s="60">
        <v>1414727</v>
      </c>
      <c r="L6" s="60">
        <v>1622061</v>
      </c>
      <c r="M6" s="60">
        <v>4840454</v>
      </c>
      <c r="N6" s="60">
        <v>562972</v>
      </c>
      <c r="O6" s="60">
        <v>11282133</v>
      </c>
      <c r="P6" s="60">
        <v>9198675</v>
      </c>
      <c r="Q6" s="60">
        <v>21043780</v>
      </c>
      <c r="R6" s="60">
        <v>0</v>
      </c>
      <c r="S6" s="60">
        <v>0</v>
      </c>
      <c r="T6" s="60">
        <v>0</v>
      </c>
      <c r="U6" s="60">
        <v>0</v>
      </c>
      <c r="V6" s="60">
        <v>30955265</v>
      </c>
      <c r="W6" s="60">
        <v>19532376</v>
      </c>
      <c r="X6" s="60">
        <v>11422889</v>
      </c>
      <c r="Y6" s="61">
        <v>58.48</v>
      </c>
      <c r="Z6" s="62">
        <v>26195314</v>
      </c>
    </row>
    <row r="7" spans="1:26" ht="13.5">
      <c r="A7" s="58" t="s">
        <v>33</v>
      </c>
      <c r="B7" s="19">
        <v>197661</v>
      </c>
      <c r="C7" s="19">
        <v>0</v>
      </c>
      <c r="D7" s="59">
        <v>134075</v>
      </c>
      <c r="E7" s="60">
        <v>134075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10055</v>
      </c>
      <c r="L7" s="60">
        <v>0</v>
      </c>
      <c r="M7" s="60">
        <v>10055</v>
      </c>
      <c r="N7" s="60">
        <v>0</v>
      </c>
      <c r="O7" s="60">
        <v>-5873</v>
      </c>
      <c r="P7" s="60">
        <v>20618</v>
      </c>
      <c r="Q7" s="60">
        <v>14745</v>
      </c>
      <c r="R7" s="60">
        <v>0</v>
      </c>
      <c r="S7" s="60">
        <v>0</v>
      </c>
      <c r="T7" s="60">
        <v>0</v>
      </c>
      <c r="U7" s="60">
        <v>0</v>
      </c>
      <c r="V7" s="60">
        <v>24800</v>
      </c>
      <c r="W7" s="60">
        <v>100557</v>
      </c>
      <c r="X7" s="60">
        <v>-75757</v>
      </c>
      <c r="Y7" s="61">
        <v>-75.34</v>
      </c>
      <c r="Z7" s="62">
        <v>134075</v>
      </c>
    </row>
    <row r="8" spans="1:26" ht="13.5">
      <c r="A8" s="58" t="s">
        <v>34</v>
      </c>
      <c r="B8" s="19">
        <v>44035634</v>
      </c>
      <c r="C8" s="19">
        <v>0</v>
      </c>
      <c r="D8" s="59">
        <v>52186550</v>
      </c>
      <c r="E8" s="60">
        <v>52187000</v>
      </c>
      <c r="F8" s="60">
        <v>18365000</v>
      </c>
      <c r="G8" s="60">
        <v>0</v>
      </c>
      <c r="H8" s="60">
        <v>0</v>
      </c>
      <c r="I8" s="60">
        <v>18365000</v>
      </c>
      <c r="J8" s="60">
        <v>0</v>
      </c>
      <c r="K8" s="60">
        <v>11213000</v>
      </c>
      <c r="L8" s="60">
        <v>0</v>
      </c>
      <c r="M8" s="60">
        <v>11213000</v>
      </c>
      <c r="N8" s="60">
        <v>0</v>
      </c>
      <c r="O8" s="60">
        <v>-4902000</v>
      </c>
      <c r="P8" s="60">
        <v>11041000</v>
      </c>
      <c r="Q8" s="60">
        <v>6139000</v>
      </c>
      <c r="R8" s="60">
        <v>0</v>
      </c>
      <c r="S8" s="60">
        <v>0</v>
      </c>
      <c r="T8" s="60">
        <v>0</v>
      </c>
      <c r="U8" s="60">
        <v>0</v>
      </c>
      <c r="V8" s="60">
        <v>35717000</v>
      </c>
      <c r="W8" s="60">
        <v>39139911</v>
      </c>
      <c r="X8" s="60">
        <v>-3422911</v>
      </c>
      <c r="Y8" s="61">
        <v>-8.75</v>
      </c>
      <c r="Z8" s="62">
        <v>52187000</v>
      </c>
    </row>
    <row r="9" spans="1:26" ht="13.5">
      <c r="A9" s="58" t="s">
        <v>35</v>
      </c>
      <c r="B9" s="19">
        <v>4268436</v>
      </c>
      <c r="C9" s="19">
        <v>0</v>
      </c>
      <c r="D9" s="59">
        <v>7514689</v>
      </c>
      <c r="E9" s="60">
        <v>8118982</v>
      </c>
      <c r="F9" s="60">
        <v>256832</v>
      </c>
      <c r="G9" s="60">
        <v>251087</v>
      </c>
      <c r="H9" s="60">
        <v>1456624</v>
      </c>
      <c r="I9" s="60">
        <v>1964543</v>
      </c>
      <c r="J9" s="60">
        <v>1707206</v>
      </c>
      <c r="K9" s="60">
        <v>176723</v>
      </c>
      <c r="L9" s="60">
        <v>8617708</v>
      </c>
      <c r="M9" s="60">
        <v>10501637</v>
      </c>
      <c r="N9" s="60">
        <v>1644626</v>
      </c>
      <c r="O9" s="60">
        <v>-606984</v>
      </c>
      <c r="P9" s="60">
        <v>1071642</v>
      </c>
      <c r="Q9" s="60">
        <v>2109284</v>
      </c>
      <c r="R9" s="60">
        <v>0</v>
      </c>
      <c r="S9" s="60">
        <v>0</v>
      </c>
      <c r="T9" s="60">
        <v>0</v>
      </c>
      <c r="U9" s="60">
        <v>0</v>
      </c>
      <c r="V9" s="60">
        <v>14575464</v>
      </c>
      <c r="W9" s="60">
        <v>5636025</v>
      </c>
      <c r="X9" s="60">
        <v>8939439</v>
      </c>
      <c r="Y9" s="61">
        <v>158.61</v>
      </c>
      <c r="Z9" s="62">
        <v>8118982</v>
      </c>
    </row>
    <row r="10" spans="1:26" ht="25.5">
      <c r="A10" s="63" t="s">
        <v>277</v>
      </c>
      <c r="B10" s="64">
        <f>SUM(B5:B9)</f>
        <v>69774654</v>
      </c>
      <c r="C10" s="64">
        <f>SUM(C5:C9)</f>
        <v>0</v>
      </c>
      <c r="D10" s="65">
        <f aca="true" t="shared" si="0" ref="D10:Z10">SUM(D5:D9)</f>
        <v>92441285</v>
      </c>
      <c r="E10" s="66">
        <f t="shared" si="0"/>
        <v>94403399</v>
      </c>
      <c r="F10" s="66">
        <f t="shared" si="0"/>
        <v>21753456</v>
      </c>
      <c r="G10" s="66">
        <f t="shared" si="0"/>
        <v>2202837</v>
      </c>
      <c r="H10" s="66">
        <f t="shared" si="0"/>
        <v>4540799</v>
      </c>
      <c r="I10" s="66">
        <f t="shared" si="0"/>
        <v>28497092</v>
      </c>
      <c r="J10" s="66">
        <f t="shared" si="0"/>
        <v>4195754</v>
      </c>
      <c r="K10" s="66">
        <f t="shared" si="0"/>
        <v>13498144</v>
      </c>
      <c r="L10" s="66">
        <f t="shared" si="0"/>
        <v>10923583</v>
      </c>
      <c r="M10" s="66">
        <f t="shared" si="0"/>
        <v>28617481</v>
      </c>
      <c r="N10" s="66">
        <f t="shared" si="0"/>
        <v>2891705</v>
      </c>
      <c r="O10" s="66">
        <f t="shared" si="0"/>
        <v>4924452</v>
      </c>
      <c r="P10" s="66">
        <f t="shared" si="0"/>
        <v>20738945</v>
      </c>
      <c r="Q10" s="66">
        <f t="shared" si="0"/>
        <v>28555102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85669675</v>
      </c>
      <c r="W10" s="66">
        <f t="shared" si="0"/>
        <v>69330969</v>
      </c>
      <c r="X10" s="66">
        <f t="shared" si="0"/>
        <v>16338706</v>
      </c>
      <c r="Y10" s="67">
        <f>+IF(W10&lt;&gt;0,(X10/W10)*100,0)</f>
        <v>23.56624497776744</v>
      </c>
      <c r="Z10" s="68">
        <f t="shared" si="0"/>
        <v>94403399</v>
      </c>
    </row>
    <row r="11" spans="1:26" ht="13.5">
      <c r="A11" s="58" t="s">
        <v>37</v>
      </c>
      <c r="B11" s="19">
        <v>27988855</v>
      </c>
      <c r="C11" s="19">
        <v>0</v>
      </c>
      <c r="D11" s="59">
        <v>35788701</v>
      </c>
      <c r="E11" s="60">
        <v>36195000</v>
      </c>
      <c r="F11" s="60">
        <v>2572950</v>
      </c>
      <c r="G11" s="60">
        <v>2850349</v>
      </c>
      <c r="H11" s="60">
        <v>2898633</v>
      </c>
      <c r="I11" s="60">
        <v>8321932</v>
      </c>
      <c r="J11" s="60">
        <v>2612410</v>
      </c>
      <c r="K11" s="60">
        <v>3021141</v>
      </c>
      <c r="L11" s="60">
        <v>2615017</v>
      </c>
      <c r="M11" s="60">
        <v>8248568</v>
      </c>
      <c r="N11" s="60">
        <v>2626661</v>
      </c>
      <c r="O11" s="60">
        <v>2632775</v>
      </c>
      <c r="P11" s="60">
        <v>2921090</v>
      </c>
      <c r="Q11" s="60">
        <v>8180526</v>
      </c>
      <c r="R11" s="60">
        <v>0</v>
      </c>
      <c r="S11" s="60">
        <v>0</v>
      </c>
      <c r="T11" s="60">
        <v>0</v>
      </c>
      <c r="U11" s="60">
        <v>0</v>
      </c>
      <c r="V11" s="60">
        <v>24751026</v>
      </c>
      <c r="W11" s="60">
        <v>26841528</v>
      </c>
      <c r="X11" s="60">
        <v>-2090502</v>
      </c>
      <c r="Y11" s="61">
        <v>-7.79</v>
      </c>
      <c r="Z11" s="62">
        <v>36195000</v>
      </c>
    </row>
    <row r="12" spans="1:26" ht="13.5">
      <c r="A12" s="58" t="s">
        <v>38</v>
      </c>
      <c r="B12" s="19">
        <v>4450998</v>
      </c>
      <c r="C12" s="19">
        <v>0</v>
      </c>
      <c r="D12" s="59">
        <v>4630391</v>
      </c>
      <c r="E12" s="60">
        <v>4630391</v>
      </c>
      <c r="F12" s="60">
        <v>370581</v>
      </c>
      <c r="G12" s="60">
        <v>370581</v>
      </c>
      <c r="H12" s="60">
        <v>370581</v>
      </c>
      <c r="I12" s="60">
        <v>1111743</v>
      </c>
      <c r="J12" s="60">
        <v>370308</v>
      </c>
      <c r="K12" s="60">
        <v>343461</v>
      </c>
      <c r="L12" s="60">
        <v>362325</v>
      </c>
      <c r="M12" s="60">
        <v>1076094</v>
      </c>
      <c r="N12" s="60">
        <v>362471</v>
      </c>
      <c r="O12" s="60">
        <v>362577</v>
      </c>
      <c r="P12" s="60">
        <v>362502</v>
      </c>
      <c r="Q12" s="60">
        <v>1087550</v>
      </c>
      <c r="R12" s="60">
        <v>0</v>
      </c>
      <c r="S12" s="60">
        <v>0</v>
      </c>
      <c r="T12" s="60">
        <v>0</v>
      </c>
      <c r="U12" s="60">
        <v>0</v>
      </c>
      <c r="V12" s="60">
        <v>3275387</v>
      </c>
      <c r="W12" s="60">
        <v>3472794</v>
      </c>
      <c r="X12" s="60">
        <v>-197407</v>
      </c>
      <c r="Y12" s="61">
        <v>-5.68</v>
      </c>
      <c r="Z12" s="62">
        <v>4630391</v>
      </c>
    </row>
    <row r="13" spans="1:26" ht="13.5">
      <c r="A13" s="58" t="s">
        <v>278</v>
      </c>
      <c r="B13" s="19">
        <v>7427736</v>
      </c>
      <c r="C13" s="19">
        <v>0</v>
      </c>
      <c r="D13" s="59">
        <v>3106349</v>
      </c>
      <c r="E13" s="60">
        <v>3869841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2329758</v>
      </c>
      <c r="X13" s="60">
        <v>-2329758</v>
      </c>
      <c r="Y13" s="61">
        <v>-100</v>
      </c>
      <c r="Z13" s="62">
        <v>3869841</v>
      </c>
    </row>
    <row r="14" spans="1:26" ht="13.5">
      <c r="A14" s="58" t="s">
        <v>40</v>
      </c>
      <c r="B14" s="19">
        <v>560119</v>
      </c>
      <c r="C14" s="19">
        <v>0</v>
      </c>
      <c r="D14" s="59">
        <v>150000</v>
      </c>
      <c r="E14" s="60">
        <v>150000</v>
      </c>
      <c r="F14" s="60">
        <v>69</v>
      </c>
      <c r="G14" s="60">
        <v>12161</v>
      </c>
      <c r="H14" s="60">
        <v>26632</v>
      </c>
      <c r="I14" s="60">
        <v>38862</v>
      </c>
      <c r="J14" s="60">
        <v>49941</v>
      </c>
      <c r="K14" s="60">
        <v>0</v>
      </c>
      <c r="L14" s="60">
        <v>56938</v>
      </c>
      <c r="M14" s="60">
        <v>106879</v>
      </c>
      <c r="N14" s="60">
        <v>13596</v>
      </c>
      <c r="O14" s="60">
        <v>0</v>
      </c>
      <c r="P14" s="60">
        <v>34485</v>
      </c>
      <c r="Q14" s="60">
        <v>48081</v>
      </c>
      <c r="R14" s="60">
        <v>0</v>
      </c>
      <c r="S14" s="60">
        <v>0</v>
      </c>
      <c r="T14" s="60">
        <v>0</v>
      </c>
      <c r="U14" s="60">
        <v>0</v>
      </c>
      <c r="V14" s="60">
        <v>193822</v>
      </c>
      <c r="W14" s="60">
        <v>112500</v>
      </c>
      <c r="X14" s="60">
        <v>81322</v>
      </c>
      <c r="Y14" s="61">
        <v>72.29</v>
      </c>
      <c r="Z14" s="62">
        <v>150000</v>
      </c>
    </row>
    <row r="15" spans="1:26" ht="13.5">
      <c r="A15" s="58" t="s">
        <v>41</v>
      </c>
      <c r="B15" s="19">
        <v>17267551</v>
      </c>
      <c r="C15" s="19">
        <v>0</v>
      </c>
      <c r="D15" s="59">
        <v>18263335</v>
      </c>
      <c r="E15" s="60">
        <v>17913335</v>
      </c>
      <c r="F15" s="60">
        <v>15726</v>
      </c>
      <c r="G15" s="60">
        <v>2009006</v>
      </c>
      <c r="H15" s="60">
        <v>1831335</v>
      </c>
      <c r="I15" s="60">
        <v>3856067</v>
      </c>
      <c r="J15" s="60">
        <v>1071522</v>
      </c>
      <c r="K15" s="60">
        <v>1192161</v>
      </c>
      <c r="L15" s="60">
        <v>1030979</v>
      </c>
      <c r="M15" s="60">
        <v>3294662</v>
      </c>
      <c r="N15" s="60">
        <v>1066558</v>
      </c>
      <c r="O15" s="60">
        <v>1082071</v>
      </c>
      <c r="P15" s="60">
        <v>948471</v>
      </c>
      <c r="Q15" s="60">
        <v>3097100</v>
      </c>
      <c r="R15" s="60">
        <v>0</v>
      </c>
      <c r="S15" s="60">
        <v>0</v>
      </c>
      <c r="T15" s="60">
        <v>0</v>
      </c>
      <c r="U15" s="60">
        <v>0</v>
      </c>
      <c r="V15" s="60">
        <v>10247829</v>
      </c>
      <c r="W15" s="60">
        <v>13697505</v>
      </c>
      <c r="X15" s="60">
        <v>-3449676</v>
      </c>
      <c r="Y15" s="61">
        <v>-25.18</v>
      </c>
      <c r="Z15" s="62">
        <v>17913335</v>
      </c>
    </row>
    <row r="16" spans="1:26" ht="13.5">
      <c r="A16" s="69" t="s">
        <v>42</v>
      </c>
      <c r="B16" s="19">
        <v>3781428</v>
      </c>
      <c r="C16" s="19">
        <v>0</v>
      </c>
      <c r="D16" s="59">
        <v>200000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150003</v>
      </c>
      <c r="X16" s="60">
        <v>-150003</v>
      </c>
      <c r="Y16" s="61">
        <v>-100</v>
      </c>
      <c r="Z16" s="62">
        <v>0</v>
      </c>
    </row>
    <row r="17" spans="1:26" ht="13.5">
      <c r="A17" s="58" t="s">
        <v>43</v>
      </c>
      <c r="B17" s="19">
        <v>37105026</v>
      </c>
      <c r="C17" s="19">
        <v>0</v>
      </c>
      <c r="D17" s="59">
        <v>28472508</v>
      </c>
      <c r="E17" s="60">
        <v>31560350</v>
      </c>
      <c r="F17" s="60">
        <v>3541730</v>
      </c>
      <c r="G17" s="60">
        <v>4034931</v>
      </c>
      <c r="H17" s="60">
        <v>-1518256</v>
      </c>
      <c r="I17" s="60">
        <v>6058405</v>
      </c>
      <c r="J17" s="60">
        <v>2167330</v>
      </c>
      <c r="K17" s="60">
        <v>2109815</v>
      </c>
      <c r="L17" s="60">
        <v>3169121</v>
      </c>
      <c r="M17" s="60">
        <v>7446266</v>
      </c>
      <c r="N17" s="60">
        <v>2132577</v>
      </c>
      <c r="O17" s="60">
        <v>1521368</v>
      </c>
      <c r="P17" s="60">
        <v>1135450</v>
      </c>
      <c r="Q17" s="60">
        <v>4789395</v>
      </c>
      <c r="R17" s="60">
        <v>0</v>
      </c>
      <c r="S17" s="60">
        <v>0</v>
      </c>
      <c r="T17" s="60">
        <v>0</v>
      </c>
      <c r="U17" s="60">
        <v>0</v>
      </c>
      <c r="V17" s="60">
        <v>18294066</v>
      </c>
      <c r="W17" s="60">
        <v>21354147</v>
      </c>
      <c r="X17" s="60">
        <v>-3060081</v>
      </c>
      <c r="Y17" s="61">
        <v>-14.33</v>
      </c>
      <c r="Z17" s="62">
        <v>31560350</v>
      </c>
    </row>
    <row r="18" spans="1:26" ht="13.5">
      <c r="A18" s="70" t="s">
        <v>44</v>
      </c>
      <c r="B18" s="71">
        <f>SUM(B11:B17)</f>
        <v>98581713</v>
      </c>
      <c r="C18" s="71">
        <f>SUM(C11:C17)</f>
        <v>0</v>
      </c>
      <c r="D18" s="72">
        <f aca="true" t="shared" si="1" ref="D18:Z18">SUM(D11:D17)</f>
        <v>90611284</v>
      </c>
      <c r="E18" s="73">
        <f t="shared" si="1"/>
        <v>94318917</v>
      </c>
      <c r="F18" s="73">
        <f t="shared" si="1"/>
        <v>6501056</v>
      </c>
      <c r="G18" s="73">
        <f t="shared" si="1"/>
        <v>9277028</v>
      </c>
      <c r="H18" s="73">
        <f t="shared" si="1"/>
        <v>3608925</v>
      </c>
      <c r="I18" s="73">
        <f t="shared" si="1"/>
        <v>19387009</v>
      </c>
      <c r="J18" s="73">
        <f t="shared" si="1"/>
        <v>6271511</v>
      </c>
      <c r="K18" s="73">
        <f t="shared" si="1"/>
        <v>6666578</v>
      </c>
      <c r="L18" s="73">
        <f t="shared" si="1"/>
        <v>7234380</v>
      </c>
      <c r="M18" s="73">
        <f t="shared" si="1"/>
        <v>20172469</v>
      </c>
      <c r="N18" s="73">
        <f t="shared" si="1"/>
        <v>6201863</v>
      </c>
      <c r="O18" s="73">
        <f t="shared" si="1"/>
        <v>5598791</v>
      </c>
      <c r="P18" s="73">
        <f t="shared" si="1"/>
        <v>5401998</v>
      </c>
      <c r="Q18" s="73">
        <f t="shared" si="1"/>
        <v>17202652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56762130</v>
      </c>
      <c r="W18" s="73">
        <f t="shared" si="1"/>
        <v>67958235</v>
      </c>
      <c r="X18" s="73">
        <f t="shared" si="1"/>
        <v>-11196105</v>
      </c>
      <c r="Y18" s="67">
        <f>+IF(W18&lt;&gt;0,(X18/W18)*100,0)</f>
        <v>-16.474979080901676</v>
      </c>
      <c r="Z18" s="74">
        <f t="shared" si="1"/>
        <v>94318917</v>
      </c>
    </row>
    <row r="19" spans="1:26" ht="13.5">
      <c r="A19" s="70" t="s">
        <v>45</v>
      </c>
      <c r="B19" s="75">
        <f>+B10-B18</f>
        <v>-28807059</v>
      </c>
      <c r="C19" s="75">
        <f>+C10-C18</f>
        <v>0</v>
      </c>
      <c r="D19" s="76">
        <f aca="true" t="shared" si="2" ref="D19:Z19">+D10-D18</f>
        <v>1830001</v>
      </c>
      <c r="E19" s="77">
        <f t="shared" si="2"/>
        <v>84482</v>
      </c>
      <c r="F19" s="77">
        <f t="shared" si="2"/>
        <v>15252400</v>
      </c>
      <c r="G19" s="77">
        <f t="shared" si="2"/>
        <v>-7074191</v>
      </c>
      <c r="H19" s="77">
        <f t="shared" si="2"/>
        <v>931874</v>
      </c>
      <c r="I19" s="77">
        <f t="shared" si="2"/>
        <v>9110083</v>
      </c>
      <c r="J19" s="77">
        <f t="shared" si="2"/>
        <v>-2075757</v>
      </c>
      <c r="K19" s="77">
        <f t="shared" si="2"/>
        <v>6831566</v>
      </c>
      <c r="L19" s="77">
        <f t="shared" si="2"/>
        <v>3689203</v>
      </c>
      <c r="M19" s="77">
        <f t="shared" si="2"/>
        <v>8445012</v>
      </c>
      <c r="N19" s="77">
        <f t="shared" si="2"/>
        <v>-3310158</v>
      </c>
      <c r="O19" s="77">
        <f t="shared" si="2"/>
        <v>-674339</v>
      </c>
      <c r="P19" s="77">
        <f t="shared" si="2"/>
        <v>15336947</v>
      </c>
      <c r="Q19" s="77">
        <f t="shared" si="2"/>
        <v>11352450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28907545</v>
      </c>
      <c r="W19" s="77">
        <f>IF(E10=E18,0,W10-W18)</f>
        <v>1372734</v>
      </c>
      <c r="X19" s="77">
        <f t="shared" si="2"/>
        <v>27534811</v>
      </c>
      <c r="Y19" s="78">
        <f>+IF(W19&lt;&gt;0,(X19/W19)*100,0)</f>
        <v>2005.837329009116</v>
      </c>
      <c r="Z19" s="79">
        <f t="shared" si="2"/>
        <v>84482</v>
      </c>
    </row>
    <row r="20" spans="1:26" ht="13.5">
      <c r="A20" s="58" t="s">
        <v>46</v>
      </c>
      <c r="B20" s="19">
        <v>24047065</v>
      </c>
      <c r="C20" s="19">
        <v>0</v>
      </c>
      <c r="D20" s="59">
        <v>24198450</v>
      </c>
      <c r="E20" s="60">
        <v>34613950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7041000</v>
      </c>
      <c r="L20" s="60">
        <v>0</v>
      </c>
      <c r="M20" s="60">
        <v>7041000</v>
      </c>
      <c r="N20" s="60">
        <v>0</v>
      </c>
      <c r="O20" s="60">
        <v>-3500000</v>
      </c>
      <c r="P20" s="60">
        <v>8500000</v>
      </c>
      <c r="Q20" s="60">
        <v>5000000</v>
      </c>
      <c r="R20" s="60">
        <v>0</v>
      </c>
      <c r="S20" s="60">
        <v>0</v>
      </c>
      <c r="T20" s="60">
        <v>0</v>
      </c>
      <c r="U20" s="60">
        <v>0</v>
      </c>
      <c r="V20" s="60">
        <v>12041000</v>
      </c>
      <c r="W20" s="60">
        <v>18148914</v>
      </c>
      <c r="X20" s="60">
        <v>-6107914</v>
      </c>
      <c r="Y20" s="61">
        <v>-33.65</v>
      </c>
      <c r="Z20" s="62">
        <v>34613950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-4759994</v>
      </c>
      <c r="C22" s="86">
        <f>SUM(C19:C21)</f>
        <v>0</v>
      </c>
      <c r="D22" s="87">
        <f aca="true" t="shared" si="3" ref="D22:Z22">SUM(D19:D21)</f>
        <v>26028451</v>
      </c>
      <c r="E22" s="88">
        <f t="shared" si="3"/>
        <v>34698432</v>
      </c>
      <c r="F22" s="88">
        <f t="shared" si="3"/>
        <v>15252400</v>
      </c>
      <c r="G22" s="88">
        <f t="shared" si="3"/>
        <v>-7074191</v>
      </c>
      <c r="H22" s="88">
        <f t="shared" si="3"/>
        <v>931874</v>
      </c>
      <c r="I22" s="88">
        <f t="shared" si="3"/>
        <v>9110083</v>
      </c>
      <c r="J22" s="88">
        <f t="shared" si="3"/>
        <v>-2075757</v>
      </c>
      <c r="K22" s="88">
        <f t="shared" si="3"/>
        <v>13872566</v>
      </c>
      <c r="L22" s="88">
        <f t="shared" si="3"/>
        <v>3689203</v>
      </c>
      <c r="M22" s="88">
        <f t="shared" si="3"/>
        <v>15486012</v>
      </c>
      <c r="N22" s="88">
        <f t="shared" si="3"/>
        <v>-3310158</v>
      </c>
      <c r="O22" s="88">
        <f t="shared" si="3"/>
        <v>-4174339</v>
      </c>
      <c r="P22" s="88">
        <f t="shared" si="3"/>
        <v>23836947</v>
      </c>
      <c r="Q22" s="88">
        <f t="shared" si="3"/>
        <v>16352450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40948545</v>
      </c>
      <c r="W22" s="88">
        <f t="shared" si="3"/>
        <v>19521648</v>
      </c>
      <c r="X22" s="88">
        <f t="shared" si="3"/>
        <v>21426897</v>
      </c>
      <c r="Y22" s="89">
        <f>+IF(W22&lt;&gt;0,(X22/W22)*100,0)</f>
        <v>109.75967295384079</v>
      </c>
      <c r="Z22" s="90">
        <f t="shared" si="3"/>
        <v>34698432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-4759994</v>
      </c>
      <c r="C24" s="75">
        <f>SUM(C22:C23)</f>
        <v>0</v>
      </c>
      <c r="D24" s="76">
        <f aca="true" t="shared" si="4" ref="D24:Z24">SUM(D22:D23)</f>
        <v>26028451</v>
      </c>
      <c r="E24" s="77">
        <f t="shared" si="4"/>
        <v>34698432</v>
      </c>
      <c r="F24" s="77">
        <f t="shared" si="4"/>
        <v>15252400</v>
      </c>
      <c r="G24" s="77">
        <f t="shared" si="4"/>
        <v>-7074191</v>
      </c>
      <c r="H24" s="77">
        <f t="shared" si="4"/>
        <v>931874</v>
      </c>
      <c r="I24" s="77">
        <f t="shared" si="4"/>
        <v>9110083</v>
      </c>
      <c r="J24" s="77">
        <f t="shared" si="4"/>
        <v>-2075757</v>
      </c>
      <c r="K24" s="77">
        <f t="shared" si="4"/>
        <v>13872566</v>
      </c>
      <c r="L24" s="77">
        <f t="shared" si="4"/>
        <v>3689203</v>
      </c>
      <c r="M24" s="77">
        <f t="shared" si="4"/>
        <v>15486012</v>
      </c>
      <c r="N24" s="77">
        <f t="shared" si="4"/>
        <v>-3310158</v>
      </c>
      <c r="O24" s="77">
        <f t="shared" si="4"/>
        <v>-4174339</v>
      </c>
      <c r="P24" s="77">
        <f t="shared" si="4"/>
        <v>23836947</v>
      </c>
      <c r="Q24" s="77">
        <f t="shared" si="4"/>
        <v>16352450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40948545</v>
      </c>
      <c r="W24" s="77">
        <f t="shared" si="4"/>
        <v>19521648</v>
      </c>
      <c r="X24" s="77">
        <f t="shared" si="4"/>
        <v>21426897</v>
      </c>
      <c r="Y24" s="78">
        <f>+IF(W24&lt;&gt;0,(X24/W24)*100,0)</f>
        <v>109.75967295384079</v>
      </c>
      <c r="Z24" s="79">
        <f t="shared" si="4"/>
        <v>34698432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26028000</v>
      </c>
      <c r="E27" s="100">
        <v>34698450</v>
      </c>
      <c r="F27" s="100">
        <v>3459938</v>
      </c>
      <c r="G27" s="100">
        <v>2284877</v>
      </c>
      <c r="H27" s="100">
        <v>1196062</v>
      </c>
      <c r="I27" s="100">
        <v>6940877</v>
      </c>
      <c r="J27" s="100">
        <v>1299465</v>
      </c>
      <c r="K27" s="100">
        <v>4103506</v>
      </c>
      <c r="L27" s="100">
        <v>4498114</v>
      </c>
      <c r="M27" s="100">
        <v>9901085</v>
      </c>
      <c r="N27" s="100">
        <v>901621</v>
      </c>
      <c r="O27" s="100">
        <v>2199593</v>
      </c>
      <c r="P27" s="100">
        <v>4387002</v>
      </c>
      <c r="Q27" s="100">
        <v>7488216</v>
      </c>
      <c r="R27" s="100">
        <v>0</v>
      </c>
      <c r="S27" s="100">
        <v>0</v>
      </c>
      <c r="T27" s="100">
        <v>0</v>
      </c>
      <c r="U27" s="100">
        <v>0</v>
      </c>
      <c r="V27" s="100">
        <v>24330178</v>
      </c>
      <c r="W27" s="100">
        <v>26023838</v>
      </c>
      <c r="X27" s="100">
        <v>-1693660</v>
      </c>
      <c r="Y27" s="101">
        <v>-6.51</v>
      </c>
      <c r="Z27" s="102">
        <v>34698450</v>
      </c>
    </row>
    <row r="28" spans="1:26" ht="13.5">
      <c r="A28" s="103" t="s">
        <v>46</v>
      </c>
      <c r="B28" s="19">
        <v>0</v>
      </c>
      <c r="C28" s="19">
        <v>0</v>
      </c>
      <c r="D28" s="59">
        <v>24198000</v>
      </c>
      <c r="E28" s="60">
        <v>34614450</v>
      </c>
      <c r="F28" s="60">
        <v>3459938</v>
      </c>
      <c r="G28" s="60">
        <v>2284877</v>
      </c>
      <c r="H28" s="60">
        <v>1196062</v>
      </c>
      <c r="I28" s="60">
        <v>6940877</v>
      </c>
      <c r="J28" s="60">
        <v>1299465</v>
      </c>
      <c r="K28" s="60">
        <v>4103506</v>
      </c>
      <c r="L28" s="60">
        <v>4498114</v>
      </c>
      <c r="M28" s="60">
        <v>9901085</v>
      </c>
      <c r="N28" s="60">
        <v>901621</v>
      </c>
      <c r="O28" s="60">
        <v>2199593</v>
      </c>
      <c r="P28" s="60">
        <v>4387002</v>
      </c>
      <c r="Q28" s="60">
        <v>7488216</v>
      </c>
      <c r="R28" s="60">
        <v>0</v>
      </c>
      <c r="S28" s="60">
        <v>0</v>
      </c>
      <c r="T28" s="60">
        <v>0</v>
      </c>
      <c r="U28" s="60">
        <v>0</v>
      </c>
      <c r="V28" s="60">
        <v>24330178</v>
      </c>
      <c r="W28" s="60">
        <v>25960838</v>
      </c>
      <c r="X28" s="60">
        <v>-1630660</v>
      </c>
      <c r="Y28" s="61">
        <v>-6.28</v>
      </c>
      <c r="Z28" s="62">
        <v>34614450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1830000</v>
      </c>
      <c r="E31" s="60">
        <v>84000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63000</v>
      </c>
      <c r="X31" s="60">
        <v>-63000</v>
      </c>
      <c r="Y31" s="61">
        <v>-100</v>
      </c>
      <c r="Z31" s="62">
        <v>84000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26028000</v>
      </c>
      <c r="E32" s="100">
        <f t="shared" si="5"/>
        <v>34698450</v>
      </c>
      <c r="F32" s="100">
        <f t="shared" si="5"/>
        <v>3459938</v>
      </c>
      <c r="G32" s="100">
        <f t="shared" si="5"/>
        <v>2284877</v>
      </c>
      <c r="H32" s="100">
        <f t="shared" si="5"/>
        <v>1196062</v>
      </c>
      <c r="I32" s="100">
        <f t="shared" si="5"/>
        <v>6940877</v>
      </c>
      <c r="J32" s="100">
        <f t="shared" si="5"/>
        <v>1299465</v>
      </c>
      <c r="K32" s="100">
        <f t="shared" si="5"/>
        <v>4103506</v>
      </c>
      <c r="L32" s="100">
        <f t="shared" si="5"/>
        <v>4498114</v>
      </c>
      <c r="M32" s="100">
        <f t="shared" si="5"/>
        <v>9901085</v>
      </c>
      <c r="N32" s="100">
        <f t="shared" si="5"/>
        <v>901621</v>
      </c>
      <c r="O32" s="100">
        <f t="shared" si="5"/>
        <v>2199593</v>
      </c>
      <c r="P32" s="100">
        <f t="shared" si="5"/>
        <v>4387002</v>
      </c>
      <c r="Q32" s="100">
        <f t="shared" si="5"/>
        <v>7488216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24330178</v>
      </c>
      <c r="W32" s="100">
        <f t="shared" si="5"/>
        <v>26023838</v>
      </c>
      <c r="X32" s="100">
        <f t="shared" si="5"/>
        <v>-1693660</v>
      </c>
      <c r="Y32" s="101">
        <f>+IF(W32&lt;&gt;0,(X32/W32)*100,0)</f>
        <v>-6.508109987466107</v>
      </c>
      <c r="Z32" s="102">
        <f t="shared" si="5"/>
        <v>34698450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5419595</v>
      </c>
      <c r="C35" s="19">
        <v>0</v>
      </c>
      <c r="D35" s="59">
        <v>18429899</v>
      </c>
      <c r="E35" s="60">
        <v>18429899</v>
      </c>
      <c r="F35" s="60">
        <v>112679553</v>
      </c>
      <c r="G35" s="60">
        <v>110674627</v>
      </c>
      <c r="H35" s="60">
        <v>114083322</v>
      </c>
      <c r="I35" s="60">
        <v>114083322</v>
      </c>
      <c r="J35" s="60">
        <v>114850844</v>
      </c>
      <c r="K35" s="60">
        <v>125651343</v>
      </c>
      <c r="L35" s="60">
        <v>124089700</v>
      </c>
      <c r="M35" s="60">
        <v>124089700</v>
      </c>
      <c r="N35" s="60">
        <v>119570466</v>
      </c>
      <c r="O35" s="60">
        <v>112038439</v>
      </c>
      <c r="P35" s="60">
        <v>133281801</v>
      </c>
      <c r="Q35" s="60">
        <v>133281801</v>
      </c>
      <c r="R35" s="60">
        <v>0</v>
      </c>
      <c r="S35" s="60">
        <v>0</v>
      </c>
      <c r="T35" s="60">
        <v>0</v>
      </c>
      <c r="U35" s="60">
        <v>0</v>
      </c>
      <c r="V35" s="60">
        <v>133281801</v>
      </c>
      <c r="W35" s="60">
        <v>13822424</v>
      </c>
      <c r="X35" s="60">
        <v>119459377</v>
      </c>
      <c r="Y35" s="61">
        <v>864.24</v>
      </c>
      <c r="Z35" s="62">
        <v>18429899</v>
      </c>
    </row>
    <row r="36" spans="1:26" ht="13.5">
      <c r="A36" s="58" t="s">
        <v>57</v>
      </c>
      <c r="B36" s="19">
        <v>207104115</v>
      </c>
      <c r="C36" s="19">
        <v>0</v>
      </c>
      <c r="D36" s="59">
        <v>199584957</v>
      </c>
      <c r="E36" s="60">
        <v>199584957</v>
      </c>
      <c r="F36" s="60">
        <v>208952531</v>
      </c>
      <c r="G36" s="60">
        <v>210706981</v>
      </c>
      <c r="H36" s="60">
        <v>216978226</v>
      </c>
      <c r="I36" s="60">
        <v>216978226</v>
      </c>
      <c r="J36" s="60">
        <v>219353016</v>
      </c>
      <c r="K36" s="60">
        <v>222602575</v>
      </c>
      <c r="L36" s="60">
        <v>225584376</v>
      </c>
      <c r="M36" s="60">
        <v>225584376</v>
      </c>
      <c r="N36" s="60">
        <v>226348202</v>
      </c>
      <c r="O36" s="60">
        <v>227779004</v>
      </c>
      <c r="P36" s="60">
        <v>231667484</v>
      </c>
      <c r="Q36" s="60">
        <v>231667484</v>
      </c>
      <c r="R36" s="60">
        <v>0</v>
      </c>
      <c r="S36" s="60">
        <v>0</v>
      </c>
      <c r="T36" s="60">
        <v>0</v>
      </c>
      <c r="U36" s="60">
        <v>0</v>
      </c>
      <c r="V36" s="60">
        <v>231667484</v>
      </c>
      <c r="W36" s="60">
        <v>149688718</v>
      </c>
      <c r="X36" s="60">
        <v>81978766</v>
      </c>
      <c r="Y36" s="61">
        <v>54.77</v>
      </c>
      <c r="Z36" s="62">
        <v>199584957</v>
      </c>
    </row>
    <row r="37" spans="1:26" ht="13.5">
      <c r="A37" s="58" t="s">
        <v>58</v>
      </c>
      <c r="B37" s="19">
        <v>26482805</v>
      </c>
      <c r="C37" s="19">
        <v>0</v>
      </c>
      <c r="D37" s="59">
        <v>13836003</v>
      </c>
      <c r="E37" s="60">
        <v>13836003</v>
      </c>
      <c r="F37" s="60">
        <v>85466954</v>
      </c>
      <c r="G37" s="60">
        <v>89537509</v>
      </c>
      <c r="H37" s="60">
        <v>92200129</v>
      </c>
      <c r="I37" s="60">
        <v>92200129</v>
      </c>
      <c r="J37" s="60">
        <v>95234728</v>
      </c>
      <c r="K37" s="60">
        <v>95241223</v>
      </c>
      <c r="L37" s="60">
        <v>91611662</v>
      </c>
      <c r="M37" s="60">
        <v>91611662</v>
      </c>
      <c r="N37" s="60">
        <v>91115249</v>
      </c>
      <c r="O37" s="60">
        <v>90760818</v>
      </c>
      <c r="P37" s="60">
        <v>88296993</v>
      </c>
      <c r="Q37" s="60">
        <v>88296993</v>
      </c>
      <c r="R37" s="60">
        <v>0</v>
      </c>
      <c r="S37" s="60">
        <v>0</v>
      </c>
      <c r="T37" s="60">
        <v>0</v>
      </c>
      <c r="U37" s="60">
        <v>0</v>
      </c>
      <c r="V37" s="60">
        <v>88296993</v>
      </c>
      <c r="W37" s="60">
        <v>10377002</v>
      </c>
      <c r="X37" s="60">
        <v>77919991</v>
      </c>
      <c r="Y37" s="61">
        <v>750.89</v>
      </c>
      <c r="Z37" s="62">
        <v>13836003</v>
      </c>
    </row>
    <row r="38" spans="1:26" ht="13.5">
      <c r="A38" s="58" t="s">
        <v>59</v>
      </c>
      <c r="B38" s="19">
        <v>1900877</v>
      </c>
      <c r="C38" s="19">
        <v>0</v>
      </c>
      <c r="D38" s="59">
        <v>7783653</v>
      </c>
      <c r="E38" s="60">
        <v>7783653</v>
      </c>
      <c r="F38" s="60">
        <v>25130142</v>
      </c>
      <c r="G38" s="60">
        <v>27723484</v>
      </c>
      <c r="H38" s="60">
        <v>33807241</v>
      </c>
      <c r="I38" s="60">
        <v>33807241</v>
      </c>
      <c r="J38" s="60">
        <v>35986812</v>
      </c>
      <c r="K38" s="60">
        <v>36157810</v>
      </c>
      <c r="L38" s="60">
        <v>37499187</v>
      </c>
      <c r="M38" s="60">
        <v>37499187</v>
      </c>
      <c r="N38" s="60">
        <v>37535695</v>
      </c>
      <c r="O38" s="60">
        <v>39081287</v>
      </c>
      <c r="P38" s="60">
        <v>39347024</v>
      </c>
      <c r="Q38" s="60">
        <v>39347024</v>
      </c>
      <c r="R38" s="60">
        <v>0</v>
      </c>
      <c r="S38" s="60">
        <v>0</v>
      </c>
      <c r="T38" s="60">
        <v>0</v>
      </c>
      <c r="U38" s="60">
        <v>0</v>
      </c>
      <c r="V38" s="60">
        <v>39347024</v>
      </c>
      <c r="W38" s="60">
        <v>5837740</v>
      </c>
      <c r="X38" s="60">
        <v>33509284</v>
      </c>
      <c r="Y38" s="61">
        <v>574.01</v>
      </c>
      <c r="Z38" s="62">
        <v>7783653</v>
      </c>
    </row>
    <row r="39" spans="1:26" ht="13.5">
      <c r="A39" s="58" t="s">
        <v>60</v>
      </c>
      <c r="B39" s="19">
        <v>184140028</v>
      </c>
      <c r="C39" s="19">
        <v>0</v>
      </c>
      <c r="D39" s="59">
        <v>196395200</v>
      </c>
      <c r="E39" s="60">
        <v>196395200</v>
      </c>
      <c r="F39" s="60">
        <v>211034988</v>
      </c>
      <c r="G39" s="60">
        <v>204120615</v>
      </c>
      <c r="H39" s="60">
        <v>205054178</v>
      </c>
      <c r="I39" s="60">
        <v>205054178</v>
      </c>
      <c r="J39" s="60">
        <v>202982320</v>
      </c>
      <c r="K39" s="60">
        <v>216854885</v>
      </c>
      <c r="L39" s="60">
        <v>220563227</v>
      </c>
      <c r="M39" s="60">
        <v>220563227</v>
      </c>
      <c r="N39" s="60">
        <v>217267724</v>
      </c>
      <c r="O39" s="60">
        <v>209975338</v>
      </c>
      <c r="P39" s="60">
        <v>237305268</v>
      </c>
      <c r="Q39" s="60">
        <v>237305268</v>
      </c>
      <c r="R39" s="60">
        <v>0</v>
      </c>
      <c r="S39" s="60">
        <v>0</v>
      </c>
      <c r="T39" s="60">
        <v>0</v>
      </c>
      <c r="U39" s="60">
        <v>0</v>
      </c>
      <c r="V39" s="60">
        <v>237305268</v>
      </c>
      <c r="W39" s="60">
        <v>147296400</v>
      </c>
      <c r="X39" s="60">
        <v>90008868</v>
      </c>
      <c r="Y39" s="61">
        <v>61.11</v>
      </c>
      <c r="Z39" s="62">
        <v>196395200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18417169</v>
      </c>
      <c r="C42" s="19">
        <v>0</v>
      </c>
      <c r="D42" s="59">
        <v>30553758</v>
      </c>
      <c r="E42" s="60">
        <v>36756670</v>
      </c>
      <c r="F42" s="60">
        <v>9262669</v>
      </c>
      <c r="G42" s="60">
        <v>-9697454</v>
      </c>
      <c r="H42" s="60">
        <v>-3017371</v>
      </c>
      <c r="I42" s="60">
        <v>-3452156</v>
      </c>
      <c r="J42" s="60">
        <v>-2717715</v>
      </c>
      <c r="K42" s="60">
        <v>11604008</v>
      </c>
      <c r="L42" s="60">
        <v>-5350080</v>
      </c>
      <c r="M42" s="60">
        <v>3536213</v>
      </c>
      <c r="N42" s="60">
        <v>-4401805</v>
      </c>
      <c r="O42" s="60">
        <v>2536087</v>
      </c>
      <c r="P42" s="60">
        <v>1873049</v>
      </c>
      <c r="Q42" s="60">
        <v>7331</v>
      </c>
      <c r="R42" s="60">
        <v>0</v>
      </c>
      <c r="S42" s="60">
        <v>0</v>
      </c>
      <c r="T42" s="60">
        <v>0</v>
      </c>
      <c r="U42" s="60">
        <v>0</v>
      </c>
      <c r="V42" s="60">
        <v>91388</v>
      </c>
      <c r="W42" s="60">
        <v>30728069</v>
      </c>
      <c r="X42" s="60">
        <v>-30636681</v>
      </c>
      <c r="Y42" s="61">
        <v>-99.7</v>
      </c>
      <c r="Z42" s="62">
        <v>36756670</v>
      </c>
    </row>
    <row r="43" spans="1:26" ht="13.5">
      <c r="A43" s="58" t="s">
        <v>63</v>
      </c>
      <c r="B43" s="19">
        <v>-19090351</v>
      </c>
      <c r="C43" s="19">
        <v>0</v>
      </c>
      <c r="D43" s="59">
        <v>-25528456</v>
      </c>
      <c r="E43" s="60">
        <v>-34613949</v>
      </c>
      <c r="F43" s="60">
        <v>0</v>
      </c>
      <c r="G43" s="60">
        <v>0</v>
      </c>
      <c r="H43" s="60">
        <v>4603374</v>
      </c>
      <c r="I43" s="60">
        <v>4603374</v>
      </c>
      <c r="J43" s="60">
        <v>1433207</v>
      </c>
      <c r="K43" s="60">
        <v>0</v>
      </c>
      <c r="L43" s="60">
        <v>0</v>
      </c>
      <c r="M43" s="60">
        <v>1433207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6036581</v>
      </c>
      <c r="W43" s="60">
        <v>-35304188</v>
      </c>
      <c r="X43" s="60">
        <v>41340769</v>
      </c>
      <c r="Y43" s="61">
        <v>-117.1</v>
      </c>
      <c r="Z43" s="62">
        <v>-34613949</v>
      </c>
    </row>
    <row r="44" spans="1:26" ht="13.5">
      <c r="A44" s="58" t="s">
        <v>64</v>
      </c>
      <c r="B44" s="19">
        <v>-247982</v>
      </c>
      <c r="C44" s="19">
        <v>0</v>
      </c>
      <c r="D44" s="59">
        <v>-1418963</v>
      </c>
      <c r="E44" s="60">
        <v>-1418963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-1518963</v>
      </c>
      <c r="X44" s="60">
        <v>1518963</v>
      </c>
      <c r="Y44" s="61">
        <v>-100</v>
      </c>
      <c r="Z44" s="62">
        <v>-1418963</v>
      </c>
    </row>
    <row r="45" spans="1:26" ht="13.5">
      <c r="A45" s="70" t="s">
        <v>65</v>
      </c>
      <c r="B45" s="22">
        <v>1464740</v>
      </c>
      <c r="C45" s="22">
        <v>0</v>
      </c>
      <c r="D45" s="99">
        <v>55370</v>
      </c>
      <c r="E45" s="100">
        <v>2188497</v>
      </c>
      <c r="F45" s="100">
        <v>9768142</v>
      </c>
      <c r="G45" s="100">
        <v>70688</v>
      </c>
      <c r="H45" s="100">
        <v>1656691</v>
      </c>
      <c r="I45" s="100">
        <v>1656691</v>
      </c>
      <c r="J45" s="100">
        <v>372183</v>
      </c>
      <c r="K45" s="100">
        <v>11976191</v>
      </c>
      <c r="L45" s="100">
        <v>6626111</v>
      </c>
      <c r="M45" s="100">
        <v>6626111</v>
      </c>
      <c r="N45" s="100">
        <v>2224306</v>
      </c>
      <c r="O45" s="100">
        <v>4760393</v>
      </c>
      <c r="P45" s="100">
        <v>6633442</v>
      </c>
      <c r="Q45" s="100">
        <v>6633442</v>
      </c>
      <c r="R45" s="100">
        <v>0</v>
      </c>
      <c r="S45" s="100">
        <v>0</v>
      </c>
      <c r="T45" s="100">
        <v>0</v>
      </c>
      <c r="U45" s="100">
        <v>0</v>
      </c>
      <c r="V45" s="100">
        <v>6633442</v>
      </c>
      <c r="W45" s="100">
        <v>-4630343</v>
      </c>
      <c r="X45" s="100">
        <v>11263785</v>
      </c>
      <c r="Y45" s="101">
        <v>-243.26</v>
      </c>
      <c r="Z45" s="102">
        <v>2188497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9088913</v>
      </c>
      <c r="C49" s="52">
        <v>0</v>
      </c>
      <c r="D49" s="129">
        <v>1224230</v>
      </c>
      <c r="E49" s="54">
        <v>1354031</v>
      </c>
      <c r="F49" s="54">
        <v>0</v>
      </c>
      <c r="G49" s="54">
        <v>0</v>
      </c>
      <c r="H49" s="54">
        <v>0</v>
      </c>
      <c r="I49" s="54">
        <v>1177495</v>
      </c>
      <c r="J49" s="54">
        <v>0</v>
      </c>
      <c r="K49" s="54">
        <v>0</v>
      </c>
      <c r="L49" s="54">
        <v>0</v>
      </c>
      <c r="M49" s="54">
        <v>1015684</v>
      </c>
      <c r="N49" s="54">
        <v>0</v>
      </c>
      <c r="O49" s="54">
        <v>0</v>
      </c>
      <c r="P49" s="54">
        <v>0</v>
      </c>
      <c r="Q49" s="54">
        <v>1065032</v>
      </c>
      <c r="R49" s="54">
        <v>0</v>
      </c>
      <c r="S49" s="54">
        <v>0</v>
      </c>
      <c r="T49" s="54">
        <v>0</v>
      </c>
      <c r="U49" s="54">
        <v>0</v>
      </c>
      <c r="V49" s="54">
        <v>-2220629</v>
      </c>
      <c r="W49" s="54">
        <v>66678987</v>
      </c>
      <c r="X49" s="54">
        <v>79383743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-1333547</v>
      </c>
      <c r="C51" s="52">
        <v>0</v>
      </c>
      <c r="D51" s="129">
        <v>1075197</v>
      </c>
      <c r="E51" s="54">
        <v>1664061</v>
      </c>
      <c r="F51" s="54">
        <v>0</v>
      </c>
      <c r="G51" s="54">
        <v>0</v>
      </c>
      <c r="H51" s="54">
        <v>0</v>
      </c>
      <c r="I51" s="54">
        <v>529917</v>
      </c>
      <c r="J51" s="54">
        <v>0</v>
      </c>
      <c r="K51" s="54">
        <v>0</v>
      </c>
      <c r="L51" s="54">
        <v>0</v>
      </c>
      <c r="M51" s="54">
        <v>-277855</v>
      </c>
      <c r="N51" s="54">
        <v>0</v>
      </c>
      <c r="O51" s="54">
        <v>0</v>
      </c>
      <c r="P51" s="54">
        <v>0</v>
      </c>
      <c r="Q51" s="54">
        <v>-9022</v>
      </c>
      <c r="R51" s="54">
        <v>0</v>
      </c>
      <c r="S51" s="54">
        <v>0</v>
      </c>
      <c r="T51" s="54">
        <v>0</v>
      </c>
      <c r="U51" s="54">
        <v>0</v>
      </c>
      <c r="V51" s="54">
        <v>1091495</v>
      </c>
      <c r="W51" s="54">
        <v>647490</v>
      </c>
      <c r="X51" s="54">
        <v>3387736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99.99999687877639</v>
      </c>
      <c r="E58" s="7">
        <f t="shared" si="6"/>
        <v>97.11191849141348</v>
      </c>
      <c r="F58" s="7">
        <f t="shared" si="6"/>
        <v>28.3599499812238</v>
      </c>
      <c r="G58" s="7">
        <f t="shared" si="6"/>
        <v>126.76008710131931</v>
      </c>
      <c r="H58" s="7">
        <f t="shared" si="6"/>
        <v>64.21587620676517</v>
      </c>
      <c r="I58" s="7">
        <f t="shared" si="6"/>
        <v>65.41371224096727</v>
      </c>
      <c r="J58" s="7">
        <f t="shared" si="6"/>
        <v>33.726936350032226</v>
      </c>
      <c r="K58" s="7">
        <f t="shared" si="6"/>
        <v>35.42828086234718</v>
      </c>
      <c r="L58" s="7">
        <f t="shared" si="6"/>
        <v>102.27622919715944</v>
      </c>
      <c r="M58" s="7">
        <f t="shared" si="6"/>
        <v>57.17697146974904</v>
      </c>
      <c r="N58" s="7">
        <f t="shared" si="6"/>
        <v>120.60799676684478</v>
      </c>
      <c r="O58" s="7">
        <f t="shared" si="6"/>
        <v>9.619975804911991</v>
      </c>
      <c r="P58" s="7">
        <f t="shared" si="6"/>
        <v>25.515004385105865</v>
      </c>
      <c r="Q58" s="7">
        <f t="shared" si="6"/>
        <v>23.181534490986984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39.56799816552955</v>
      </c>
      <c r="W58" s="7">
        <f t="shared" si="6"/>
        <v>85.90811608471867</v>
      </c>
      <c r="X58" s="7">
        <f t="shared" si="6"/>
        <v>0</v>
      </c>
      <c r="Y58" s="7">
        <f t="shared" si="6"/>
        <v>0</v>
      </c>
      <c r="Z58" s="8">
        <f t="shared" si="6"/>
        <v>97.11191849141348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100.00010007435525</v>
      </c>
      <c r="E59" s="10">
        <f t="shared" si="7"/>
        <v>104.3660630471466</v>
      </c>
      <c r="F59" s="10">
        <f t="shared" si="7"/>
        <v>8.734050500350424</v>
      </c>
      <c r="G59" s="10">
        <f t="shared" si="7"/>
        <v>46.62024337061265</v>
      </c>
      <c r="H59" s="10">
        <f t="shared" si="7"/>
        <v>193.16778019580124</v>
      </c>
      <c r="I59" s="10">
        <f t="shared" si="7"/>
        <v>57.699519266479314</v>
      </c>
      <c r="J59" s="10">
        <f t="shared" si="7"/>
        <v>33.08686751878426</v>
      </c>
      <c r="K59" s="10">
        <f t="shared" si="7"/>
        <v>29.88507092193394</v>
      </c>
      <c r="L59" s="10">
        <f t="shared" si="7"/>
        <v>38.19869145703364</v>
      </c>
      <c r="M59" s="10">
        <f t="shared" si="7"/>
        <v>33.72353928574039</v>
      </c>
      <c r="N59" s="10">
        <f t="shared" si="7"/>
        <v>31.441572736428657</v>
      </c>
      <c r="O59" s="10">
        <f t="shared" si="7"/>
        <v>-29.464514536842806</v>
      </c>
      <c r="P59" s="10">
        <f t="shared" si="7"/>
        <v>-64.59584683308432</v>
      </c>
      <c r="Q59" s="10">
        <f t="shared" si="7"/>
        <v>-112.4351974464712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75.70954336451057</v>
      </c>
      <c r="W59" s="10">
        <f t="shared" si="7"/>
        <v>121.47795886770206</v>
      </c>
      <c r="X59" s="10">
        <f t="shared" si="7"/>
        <v>0</v>
      </c>
      <c r="Y59" s="10">
        <f t="shared" si="7"/>
        <v>0</v>
      </c>
      <c r="Z59" s="11">
        <f t="shared" si="7"/>
        <v>104.3660630471466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99.99997312155679</v>
      </c>
      <c r="E60" s="13">
        <f t="shared" si="7"/>
        <v>94.96075519461229</v>
      </c>
      <c r="F60" s="13">
        <f t="shared" si="7"/>
        <v>52.65235044353519</v>
      </c>
      <c r="G60" s="13">
        <f t="shared" si="7"/>
        <v>169.8446586950322</v>
      </c>
      <c r="H60" s="13">
        <f t="shared" si="7"/>
        <v>27.61101113576846</v>
      </c>
      <c r="I60" s="13">
        <f t="shared" si="7"/>
        <v>70.12422128754487</v>
      </c>
      <c r="J60" s="13">
        <f t="shared" si="7"/>
        <v>33.96998113841476</v>
      </c>
      <c r="K60" s="13">
        <f t="shared" si="7"/>
        <v>38.10692805042952</v>
      </c>
      <c r="L60" s="13">
        <f t="shared" si="7"/>
        <v>129.28946568593906</v>
      </c>
      <c r="M60" s="13">
        <f t="shared" si="7"/>
        <v>67.12114194247069</v>
      </c>
      <c r="N60" s="13">
        <f t="shared" si="7"/>
        <v>228.96041010920615</v>
      </c>
      <c r="O60" s="13">
        <f t="shared" si="7"/>
        <v>6.700195787445512</v>
      </c>
      <c r="P60" s="13">
        <f t="shared" si="7"/>
        <v>19.679584287954516</v>
      </c>
      <c r="Q60" s="13">
        <f t="shared" si="7"/>
        <v>18.31975529111215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34.43730169972701</v>
      </c>
      <c r="W60" s="13">
        <f t="shared" si="7"/>
        <v>77.71937730463515</v>
      </c>
      <c r="X60" s="13">
        <f t="shared" si="7"/>
        <v>0</v>
      </c>
      <c r="Y60" s="13">
        <f t="shared" si="7"/>
        <v>0</v>
      </c>
      <c r="Z60" s="14">
        <f t="shared" si="7"/>
        <v>94.96075519461229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99.999975936773</v>
      </c>
      <c r="E61" s="13">
        <f t="shared" si="7"/>
        <v>93.69325449296278</v>
      </c>
      <c r="F61" s="13">
        <f t="shared" si="7"/>
        <v>61.19722184732619</v>
      </c>
      <c r="G61" s="13">
        <f t="shared" si="7"/>
        <v>206.8606238260982</v>
      </c>
      <c r="H61" s="13">
        <f t="shared" si="7"/>
        <v>26.982169689234436</v>
      </c>
      <c r="I61" s="13">
        <f t="shared" si="7"/>
        <v>75.58799686362703</v>
      </c>
      <c r="J61" s="13">
        <f t="shared" si="7"/>
        <v>35.82219136535546</v>
      </c>
      <c r="K61" s="13">
        <f t="shared" si="7"/>
        <v>44.00905717982522</v>
      </c>
      <c r="L61" s="13">
        <f t="shared" si="7"/>
        <v>141.3287092064995</v>
      </c>
      <c r="M61" s="13">
        <f t="shared" si="7"/>
        <v>73.51794464489166</v>
      </c>
      <c r="N61" s="13">
        <f t="shared" si="7"/>
        <v>802.4481537683359</v>
      </c>
      <c r="O61" s="13">
        <f t="shared" si="7"/>
        <v>5.161482608865982</v>
      </c>
      <c r="P61" s="13">
        <f t="shared" si="7"/>
        <v>16.52340839674189</v>
      </c>
      <c r="Q61" s="13">
        <f t="shared" si="7"/>
        <v>14.964630867246825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30.557442574767613</v>
      </c>
      <c r="W61" s="13">
        <f t="shared" si="7"/>
        <v>76.151738510817</v>
      </c>
      <c r="X61" s="13">
        <f t="shared" si="7"/>
        <v>0</v>
      </c>
      <c r="Y61" s="13">
        <f t="shared" si="7"/>
        <v>0</v>
      </c>
      <c r="Z61" s="14">
        <f t="shared" si="7"/>
        <v>93.69325449296278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99.99996201027926</v>
      </c>
      <c r="E64" s="13">
        <f t="shared" si="7"/>
        <v>100.00003798972075</v>
      </c>
      <c r="F64" s="13">
        <f t="shared" si="7"/>
        <v>33.7836536698089</v>
      </c>
      <c r="G64" s="13">
        <f t="shared" si="7"/>
        <v>98.99053207706578</v>
      </c>
      <c r="H64" s="13">
        <f t="shared" si="7"/>
        <v>30.44961254544787</v>
      </c>
      <c r="I64" s="13">
        <f t="shared" si="7"/>
        <v>54.39635075352901</v>
      </c>
      <c r="J64" s="13">
        <f t="shared" si="7"/>
        <v>28.148279165068303</v>
      </c>
      <c r="K64" s="13">
        <f t="shared" si="7"/>
        <v>24.802003997874547</v>
      </c>
      <c r="L64" s="13">
        <f t="shared" si="7"/>
        <v>96.43111685373626</v>
      </c>
      <c r="M64" s="13">
        <f t="shared" si="7"/>
        <v>49.791651660579944</v>
      </c>
      <c r="N64" s="13">
        <f t="shared" si="7"/>
        <v>59.33638227989698</v>
      </c>
      <c r="O64" s="13">
        <f t="shared" si="7"/>
        <v>-34.8137555610821</v>
      </c>
      <c r="P64" s="13">
        <f t="shared" si="7"/>
        <v>83.40578458136079</v>
      </c>
      <c r="Q64" s="13">
        <f t="shared" si="7"/>
        <v>177.54142450562304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69.97707070925883</v>
      </c>
      <c r="W64" s="13">
        <f t="shared" si="7"/>
        <v>83.90663642683747</v>
      </c>
      <c r="X64" s="13">
        <f t="shared" si="7"/>
        <v>0</v>
      </c>
      <c r="Y64" s="13">
        <f t="shared" si="7"/>
        <v>0</v>
      </c>
      <c r="Z64" s="14">
        <f t="shared" si="7"/>
        <v>100.00003798972075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19751130</v>
      </c>
      <c r="C67" s="24"/>
      <c r="D67" s="25">
        <v>32038717</v>
      </c>
      <c r="E67" s="26">
        <v>33963342</v>
      </c>
      <c r="F67" s="26">
        <v>3131624</v>
      </c>
      <c r="G67" s="26">
        <v>1951750</v>
      </c>
      <c r="H67" s="26">
        <v>3084175</v>
      </c>
      <c r="I67" s="26">
        <v>8167549</v>
      </c>
      <c r="J67" s="26">
        <v>2488548</v>
      </c>
      <c r="K67" s="26">
        <v>2098366</v>
      </c>
      <c r="L67" s="26">
        <v>2305875</v>
      </c>
      <c r="M67" s="26">
        <v>6892789</v>
      </c>
      <c r="N67" s="26">
        <v>1247079</v>
      </c>
      <c r="O67" s="26">
        <v>10439309</v>
      </c>
      <c r="P67" s="26">
        <v>8602985</v>
      </c>
      <c r="Q67" s="26">
        <v>20289373</v>
      </c>
      <c r="R67" s="26"/>
      <c r="S67" s="26"/>
      <c r="T67" s="26"/>
      <c r="U67" s="26"/>
      <c r="V67" s="26">
        <v>35349711</v>
      </c>
      <c r="W67" s="26">
        <v>24029037</v>
      </c>
      <c r="X67" s="26"/>
      <c r="Y67" s="25"/>
      <c r="Z67" s="27">
        <v>33963342</v>
      </c>
    </row>
    <row r="68" spans="1:26" ht="13.5" hidden="1">
      <c r="A68" s="37" t="s">
        <v>31</v>
      </c>
      <c r="B68" s="19">
        <v>5162086</v>
      </c>
      <c r="C68" s="19"/>
      <c r="D68" s="20">
        <v>5995542</v>
      </c>
      <c r="E68" s="21">
        <v>7768028</v>
      </c>
      <c r="F68" s="21">
        <v>1732186</v>
      </c>
      <c r="G68" s="21">
        <v>682416</v>
      </c>
      <c r="H68" s="21">
        <v>681916</v>
      </c>
      <c r="I68" s="21">
        <v>3096518</v>
      </c>
      <c r="J68" s="21">
        <v>684882</v>
      </c>
      <c r="K68" s="21">
        <v>683639</v>
      </c>
      <c r="L68" s="21">
        <v>683814</v>
      </c>
      <c r="M68" s="21">
        <v>2052335</v>
      </c>
      <c r="N68" s="21">
        <v>684107</v>
      </c>
      <c r="O68" s="21">
        <v>-842824</v>
      </c>
      <c r="P68" s="21">
        <v>-595690</v>
      </c>
      <c r="Q68" s="21">
        <v>-754407</v>
      </c>
      <c r="R68" s="21"/>
      <c r="S68" s="21"/>
      <c r="T68" s="21"/>
      <c r="U68" s="21"/>
      <c r="V68" s="21">
        <v>4394446</v>
      </c>
      <c r="W68" s="21">
        <v>4496661</v>
      </c>
      <c r="X68" s="21"/>
      <c r="Y68" s="20"/>
      <c r="Z68" s="23">
        <v>7768028</v>
      </c>
    </row>
    <row r="69" spans="1:26" ht="13.5" hidden="1">
      <c r="A69" s="38" t="s">
        <v>32</v>
      </c>
      <c r="B69" s="19">
        <v>14589044</v>
      </c>
      <c r="C69" s="19"/>
      <c r="D69" s="20">
        <v>26043175</v>
      </c>
      <c r="E69" s="21">
        <v>26195314</v>
      </c>
      <c r="F69" s="21">
        <v>1399438</v>
      </c>
      <c r="G69" s="21">
        <v>1269334</v>
      </c>
      <c r="H69" s="21">
        <v>2402259</v>
      </c>
      <c r="I69" s="21">
        <v>5071031</v>
      </c>
      <c r="J69" s="21">
        <v>1803666</v>
      </c>
      <c r="K69" s="21">
        <v>1414727</v>
      </c>
      <c r="L69" s="21">
        <v>1622061</v>
      </c>
      <c r="M69" s="21">
        <v>4840454</v>
      </c>
      <c r="N69" s="21">
        <v>562972</v>
      </c>
      <c r="O69" s="21">
        <v>11282133</v>
      </c>
      <c r="P69" s="21">
        <v>9198675</v>
      </c>
      <c r="Q69" s="21">
        <v>21043780</v>
      </c>
      <c r="R69" s="21"/>
      <c r="S69" s="21"/>
      <c r="T69" s="21"/>
      <c r="U69" s="21"/>
      <c r="V69" s="21">
        <v>30955265</v>
      </c>
      <c r="W69" s="21">
        <v>19532376</v>
      </c>
      <c r="X69" s="21"/>
      <c r="Y69" s="20"/>
      <c r="Z69" s="23">
        <v>26195314</v>
      </c>
    </row>
    <row r="70" spans="1:26" ht="13.5" hidden="1">
      <c r="A70" s="39" t="s">
        <v>103</v>
      </c>
      <c r="B70" s="19"/>
      <c r="C70" s="19"/>
      <c r="D70" s="20">
        <v>20778593</v>
      </c>
      <c r="E70" s="21">
        <v>20930732</v>
      </c>
      <c r="F70" s="21">
        <v>963230</v>
      </c>
      <c r="G70" s="21">
        <v>833758</v>
      </c>
      <c r="H70" s="21">
        <v>1966595</v>
      </c>
      <c r="I70" s="21">
        <v>3763583</v>
      </c>
      <c r="J70" s="21">
        <v>1368325</v>
      </c>
      <c r="K70" s="21">
        <v>979996</v>
      </c>
      <c r="L70" s="21">
        <v>1187107</v>
      </c>
      <c r="M70" s="21">
        <v>3535428</v>
      </c>
      <c r="N70" s="21">
        <v>128505</v>
      </c>
      <c r="O70" s="21">
        <v>11716401</v>
      </c>
      <c r="P70" s="21">
        <v>8764590</v>
      </c>
      <c r="Q70" s="21">
        <v>20609496</v>
      </c>
      <c r="R70" s="21"/>
      <c r="S70" s="21"/>
      <c r="T70" s="21"/>
      <c r="U70" s="21"/>
      <c r="V70" s="21">
        <v>27908507</v>
      </c>
      <c r="W70" s="21">
        <v>15583941</v>
      </c>
      <c r="X70" s="21"/>
      <c r="Y70" s="20"/>
      <c r="Z70" s="23">
        <v>20930732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5264582</v>
      </c>
      <c r="E73" s="21">
        <v>5264582</v>
      </c>
      <c r="F73" s="21">
        <v>436208</v>
      </c>
      <c r="G73" s="21">
        <v>435576</v>
      </c>
      <c r="H73" s="21">
        <v>435664</v>
      </c>
      <c r="I73" s="21">
        <v>1307448</v>
      </c>
      <c r="J73" s="21">
        <v>435341</v>
      </c>
      <c r="K73" s="21">
        <v>434731</v>
      </c>
      <c r="L73" s="21">
        <v>434954</v>
      </c>
      <c r="M73" s="21">
        <v>1305026</v>
      </c>
      <c r="N73" s="21">
        <v>434467</v>
      </c>
      <c r="O73" s="21">
        <v>-434268</v>
      </c>
      <c r="P73" s="21">
        <v>434085</v>
      </c>
      <c r="Q73" s="21">
        <v>434284</v>
      </c>
      <c r="R73" s="21"/>
      <c r="S73" s="21"/>
      <c r="T73" s="21"/>
      <c r="U73" s="21"/>
      <c r="V73" s="21">
        <v>3046758</v>
      </c>
      <c r="W73" s="21">
        <v>3948435</v>
      </c>
      <c r="X73" s="21"/>
      <c r="Y73" s="20"/>
      <c r="Z73" s="23">
        <v>5264582</v>
      </c>
    </row>
    <row r="74" spans="1:26" ht="13.5" hidden="1">
      <c r="A74" s="39" t="s">
        <v>107</v>
      </c>
      <c r="B74" s="19">
        <v>14589044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19751130</v>
      </c>
      <c r="C76" s="32"/>
      <c r="D76" s="33">
        <v>32038716</v>
      </c>
      <c r="E76" s="34">
        <v>32982453</v>
      </c>
      <c r="F76" s="34">
        <v>888127</v>
      </c>
      <c r="G76" s="34">
        <v>2474040</v>
      </c>
      <c r="H76" s="34">
        <v>1980530</v>
      </c>
      <c r="I76" s="34">
        <v>5342697</v>
      </c>
      <c r="J76" s="34">
        <v>839311</v>
      </c>
      <c r="K76" s="34">
        <v>743415</v>
      </c>
      <c r="L76" s="34">
        <v>2358362</v>
      </c>
      <c r="M76" s="34">
        <v>3941088</v>
      </c>
      <c r="N76" s="34">
        <v>1504077</v>
      </c>
      <c r="O76" s="34">
        <v>1004259</v>
      </c>
      <c r="P76" s="34">
        <v>2195052</v>
      </c>
      <c r="Q76" s="34">
        <v>4703388</v>
      </c>
      <c r="R76" s="34"/>
      <c r="S76" s="34"/>
      <c r="T76" s="34"/>
      <c r="U76" s="34"/>
      <c r="V76" s="34">
        <v>13987173</v>
      </c>
      <c r="W76" s="34">
        <v>20642893</v>
      </c>
      <c r="X76" s="34"/>
      <c r="Y76" s="33"/>
      <c r="Z76" s="35">
        <v>32982453</v>
      </c>
    </row>
    <row r="77" spans="1:26" ht="13.5" hidden="1">
      <c r="A77" s="37" t="s">
        <v>31</v>
      </c>
      <c r="B77" s="19">
        <v>5162086</v>
      </c>
      <c r="C77" s="19"/>
      <c r="D77" s="20">
        <v>5995548</v>
      </c>
      <c r="E77" s="21">
        <v>8107185</v>
      </c>
      <c r="F77" s="21">
        <v>151290</v>
      </c>
      <c r="G77" s="21">
        <v>318144</v>
      </c>
      <c r="H77" s="21">
        <v>1317242</v>
      </c>
      <c r="I77" s="21">
        <v>1786676</v>
      </c>
      <c r="J77" s="21">
        <v>226606</v>
      </c>
      <c r="K77" s="21">
        <v>204306</v>
      </c>
      <c r="L77" s="21">
        <v>261208</v>
      </c>
      <c r="M77" s="21">
        <v>692120</v>
      </c>
      <c r="N77" s="21">
        <v>215094</v>
      </c>
      <c r="O77" s="21">
        <v>248334</v>
      </c>
      <c r="P77" s="21">
        <v>384791</v>
      </c>
      <c r="Q77" s="21">
        <v>848219</v>
      </c>
      <c r="R77" s="21"/>
      <c r="S77" s="21"/>
      <c r="T77" s="21"/>
      <c r="U77" s="21"/>
      <c r="V77" s="21">
        <v>3327015</v>
      </c>
      <c r="W77" s="21">
        <v>5462452</v>
      </c>
      <c r="X77" s="21"/>
      <c r="Y77" s="20"/>
      <c r="Z77" s="23">
        <v>8107185</v>
      </c>
    </row>
    <row r="78" spans="1:26" ht="13.5" hidden="1">
      <c r="A78" s="38" t="s">
        <v>32</v>
      </c>
      <c r="B78" s="19">
        <v>14589044</v>
      </c>
      <c r="C78" s="19"/>
      <c r="D78" s="20">
        <v>26043168</v>
      </c>
      <c r="E78" s="21">
        <v>24875268</v>
      </c>
      <c r="F78" s="21">
        <v>736837</v>
      </c>
      <c r="G78" s="21">
        <v>2155896</v>
      </c>
      <c r="H78" s="21">
        <v>663288</v>
      </c>
      <c r="I78" s="21">
        <v>3556021</v>
      </c>
      <c r="J78" s="21">
        <v>612705</v>
      </c>
      <c r="K78" s="21">
        <v>539109</v>
      </c>
      <c r="L78" s="21">
        <v>2097154</v>
      </c>
      <c r="M78" s="21">
        <v>3248968</v>
      </c>
      <c r="N78" s="21">
        <v>1288983</v>
      </c>
      <c r="O78" s="21">
        <v>755925</v>
      </c>
      <c r="P78" s="21">
        <v>1810261</v>
      </c>
      <c r="Q78" s="21">
        <v>3855169</v>
      </c>
      <c r="R78" s="21"/>
      <c r="S78" s="21"/>
      <c r="T78" s="21"/>
      <c r="U78" s="21"/>
      <c r="V78" s="21">
        <v>10660158</v>
      </c>
      <c r="W78" s="21">
        <v>15180441</v>
      </c>
      <c r="X78" s="21"/>
      <c r="Y78" s="20"/>
      <c r="Z78" s="23">
        <v>24875268</v>
      </c>
    </row>
    <row r="79" spans="1:26" ht="13.5" hidden="1">
      <c r="A79" s="39" t="s">
        <v>103</v>
      </c>
      <c r="B79" s="19">
        <v>10315449</v>
      </c>
      <c r="C79" s="19"/>
      <c r="D79" s="20">
        <v>20778588</v>
      </c>
      <c r="E79" s="21">
        <v>19610684</v>
      </c>
      <c r="F79" s="21">
        <v>589470</v>
      </c>
      <c r="G79" s="21">
        <v>1724717</v>
      </c>
      <c r="H79" s="21">
        <v>530630</v>
      </c>
      <c r="I79" s="21">
        <v>2844817</v>
      </c>
      <c r="J79" s="21">
        <v>490164</v>
      </c>
      <c r="K79" s="21">
        <v>431287</v>
      </c>
      <c r="L79" s="21">
        <v>1677723</v>
      </c>
      <c r="M79" s="21">
        <v>2599174</v>
      </c>
      <c r="N79" s="21">
        <v>1031186</v>
      </c>
      <c r="O79" s="21">
        <v>604740</v>
      </c>
      <c r="P79" s="21">
        <v>1448209</v>
      </c>
      <c r="Q79" s="21">
        <v>3084135</v>
      </c>
      <c r="R79" s="21"/>
      <c r="S79" s="21"/>
      <c r="T79" s="21"/>
      <c r="U79" s="21"/>
      <c r="V79" s="21">
        <v>8528126</v>
      </c>
      <c r="W79" s="21">
        <v>11867442</v>
      </c>
      <c r="X79" s="21"/>
      <c r="Y79" s="20"/>
      <c r="Z79" s="23">
        <v>19610684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4273595</v>
      </c>
      <c r="C82" s="19"/>
      <c r="D82" s="20">
        <v>5264580</v>
      </c>
      <c r="E82" s="21">
        <v>5264584</v>
      </c>
      <c r="F82" s="21">
        <v>147367</v>
      </c>
      <c r="G82" s="21">
        <v>431179</v>
      </c>
      <c r="H82" s="21">
        <v>132658</v>
      </c>
      <c r="I82" s="21">
        <v>711204</v>
      </c>
      <c r="J82" s="21">
        <v>122541</v>
      </c>
      <c r="K82" s="21">
        <v>107822</v>
      </c>
      <c r="L82" s="21">
        <v>419431</v>
      </c>
      <c r="M82" s="21">
        <v>649794</v>
      </c>
      <c r="N82" s="21">
        <v>257797</v>
      </c>
      <c r="O82" s="21">
        <v>151185</v>
      </c>
      <c r="P82" s="21">
        <v>362052</v>
      </c>
      <c r="Q82" s="21">
        <v>771034</v>
      </c>
      <c r="R82" s="21"/>
      <c r="S82" s="21"/>
      <c r="T82" s="21"/>
      <c r="U82" s="21"/>
      <c r="V82" s="21">
        <v>2132032</v>
      </c>
      <c r="W82" s="21">
        <v>3312999</v>
      </c>
      <c r="X82" s="21"/>
      <c r="Y82" s="20"/>
      <c r="Z82" s="23">
        <v>5264584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1240000</v>
      </c>
      <c r="F5" s="358">
        <f t="shared" si="0"/>
        <v>1240000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930000</v>
      </c>
      <c r="Y5" s="358">
        <f t="shared" si="0"/>
        <v>-930000</v>
      </c>
      <c r="Z5" s="359">
        <f>+IF(X5&lt;&gt;0,+(Y5/X5)*100,0)</f>
        <v>-100</v>
      </c>
      <c r="AA5" s="360">
        <f>+AA6+AA8+AA11+AA13+AA15</f>
        <v>1240000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640000</v>
      </c>
      <c r="F6" s="59">
        <f t="shared" si="1"/>
        <v>640000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480000</v>
      </c>
      <c r="Y6" s="59">
        <f t="shared" si="1"/>
        <v>-480000</v>
      </c>
      <c r="Z6" s="61">
        <f>+IF(X6&lt;&gt;0,+(Y6/X6)*100,0)</f>
        <v>-100</v>
      </c>
      <c r="AA6" s="62">
        <f t="shared" si="1"/>
        <v>640000</v>
      </c>
    </row>
    <row r="7" spans="1:27" ht="13.5">
      <c r="A7" s="291" t="s">
        <v>228</v>
      </c>
      <c r="B7" s="142"/>
      <c r="C7" s="60"/>
      <c r="D7" s="340"/>
      <c r="E7" s="60">
        <v>640000</v>
      </c>
      <c r="F7" s="59">
        <v>640000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480000</v>
      </c>
      <c r="Y7" s="59">
        <v>-480000</v>
      </c>
      <c r="Z7" s="61">
        <v>-100</v>
      </c>
      <c r="AA7" s="62">
        <v>640000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450000</v>
      </c>
      <c r="Y8" s="59">
        <f t="shared" si="2"/>
        <v>-450000</v>
      </c>
      <c r="Z8" s="61">
        <f>+IF(X8&lt;&gt;0,+(Y8/X8)*100,0)</f>
        <v>-100</v>
      </c>
      <c r="AA8" s="62">
        <f>SUM(AA9:AA10)</f>
        <v>600000</v>
      </c>
    </row>
    <row r="9" spans="1:27" ht="13.5">
      <c r="A9" s="291" t="s">
        <v>229</v>
      </c>
      <c r="B9" s="142"/>
      <c r="C9" s="60"/>
      <c r="D9" s="340"/>
      <c r="E9" s="60">
        <v>600000</v>
      </c>
      <c r="F9" s="59">
        <v>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450000</v>
      </c>
      <c r="Y9" s="59">
        <v>-450000</v>
      </c>
      <c r="Z9" s="61">
        <v>-100</v>
      </c>
      <c r="AA9" s="62">
        <v>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</v>
      </c>
      <c r="F22" s="345">
        <f t="shared" si="6"/>
        <v>150000</v>
      </c>
      <c r="G22" s="345">
        <f t="shared" si="6"/>
        <v>0</v>
      </c>
      <c r="H22" s="343">
        <f t="shared" si="6"/>
        <v>245884</v>
      </c>
      <c r="I22" s="343">
        <f t="shared" si="6"/>
        <v>0</v>
      </c>
      <c r="J22" s="345">
        <f t="shared" si="6"/>
        <v>245884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245884</v>
      </c>
      <c r="X22" s="343">
        <f t="shared" si="6"/>
        <v>112500</v>
      </c>
      <c r="Y22" s="345">
        <f t="shared" si="6"/>
        <v>133384</v>
      </c>
      <c r="Z22" s="336">
        <f>+IF(X22&lt;&gt;0,+(Y22/X22)*100,0)</f>
        <v>118.56355555555555</v>
      </c>
      <c r="AA22" s="350">
        <f>SUM(AA23:AA32)</f>
        <v>150000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112500</v>
      </c>
      <c r="Y24" s="59">
        <v>-112500</v>
      </c>
      <c r="Z24" s="61">
        <v>-100</v>
      </c>
      <c r="AA24" s="62">
        <v>150000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245884</v>
      </c>
      <c r="I25" s="60"/>
      <c r="J25" s="59">
        <v>245884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245884</v>
      </c>
      <c r="X25" s="60"/>
      <c r="Y25" s="59">
        <v>245884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1073335</v>
      </c>
      <c r="F40" s="345">
        <f t="shared" si="9"/>
        <v>1073000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804750</v>
      </c>
      <c r="Y40" s="345">
        <f t="shared" si="9"/>
        <v>-804750</v>
      </c>
      <c r="Z40" s="336">
        <f>+IF(X40&lt;&gt;0,+(Y40/X40)*100,0)</f>
        <v>-100</v>
      </c>
      <c r="AA40" s="350">
        <f>SUM(AA41:AA49)</f>
        <v>1073000</v>
      </c>
    </row>
    <row r="41" spans="1:27" ht="13.5">
      <c r="A41" s="361" t="s">
        <v>247</v>
      </c>
      <c r="B41" s="142"/>
      <c r="C41" s="362"/>
      <c r="D41" s="363"/>
      <c r="E41" s="362">
        <v>836667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1073000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804750</v>
      </c>
      <c r="Y43" s="370">
        <v>-804750</v>
      </c>
      <c r="Z43" s="371">
        <v>-100</v>
      </c>
      <c r="AA43" s="303">
        <v>1073000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236668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2463335</v>
      </c>
      <c r="F60" s="264">
        <f t="shared" si="14"/>
        <v>2463000</v>
      </c>
      <c r="G60" s="264">
        <f t="shared" si="14"/>
        <v>0</v>
      </c>
      <c r="H60" s="219">
        <f t="shared" si="14"/>
        <v>245884</v>
      </c>
      <c r="I60" s="219">
        <f t="shared" si="14"/>
        <v>0</v>
      </c>
      <c r="J60" s="264">
        <f t="shared" si="14"/>
        <v>245884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245884</v>
      </c>
      <c r="X60" s="219">
        <f t="shared" si="14"/>
        <v>1847250</v>
      </c>
      <c r="Y60" s="264">
        <f t="shared" si="14"/>
        <v>-1601366</v>
      </c>
      <c r="Z60" s="337">
        <f>+IF(X60&lt;&gt;0,+(Y60/X60)*100,0)</f>
        <v>-86.68918662877249</v>
      </c>
      <c r="AA60" s="232">
        <f>+AA57+AA54+AA51+AA40+AA37+AA34+AA22+AA5</f>
        <v>2463000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31728170</v>
      </c>
      <c r="D5" s="153">
        <f>SUM(D6:D8)</f>
        <v>0</v>
      </c>
      <c r="E5" s="154">
        <f t="shared" si="0"/>
        <v>32676131</v>
      </c>
      <c r="F5" s="100">
        <f t="shared" si="0"/>
        <v>35418040</v>
      </c>
      <c r="G5" s="100">
        <f t="shared" si="0"/>
        <v>8180636</v>
      </c>
      <c r="H5" s="100">
        <f t="shared" si="0"/>
        <v>772349</v>
      </c>
      <c r="I5" s="100">
        <f t="shared" si="0"/>
        <v>765835</v>
      </c>
      <c r="J5" s="100">
        <f t="shared" si="0"/>
        <v>9718820</v>
      </c>
      <c r="K5" s="100">
        <f t="shared" si="0"/>
        <v>755014</v>
      </c>
      <c r="L5" s="100">
        <f t="shared" si="0"/>
        <v>4567428</v>
      </c>
      <c r="M5" s="100">
        <f t="shared" si="0"/>
        <v>701964</v>
      </c>
      <c r="N5" s="100">
        <f t="shared" si="0"/>
        <v>6024406</v>
      </c>
      <c r="O5" s="100">
        <f t="shared" si="0"/>
        <v>695179</v>
      </c>
      <c r="P5" s="100">
        <f t="shared" si="0"/>
        <v>-2470995</v>
      </c>
      <c r="Q5" s="100">
        <f t="shared" si="0"/>
        <v>3697197</v>
      </c>
      <c r="R5" s="100">
        <f t="shared" si="0"/>
        <v>1921381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17664607</v>
      </c>
      <c r="X5" s="100">
        <f t="shared" si="0"/>
        <v>23532093</v>
      </c>
      <c r="Y5" s="100">
        <f t="shared" si="0"/>
        <v>-5867486</v>
      </c>
      <c r="Z5" s="137">
        <f>+IF(X5&lt;&gt;0,+(Y5/X5)*100,0)</f>
        <v>-24.933974211303685</v>
      </c>
      <c r="AA5" s="153">
        <f>SUM(AA6:AA8)</f>
        <v>35418040</v>
      </c>
    </row>
    <row r="6" spans="1:27" ht="13.5">
      <c r="A6" s="138" t="s">
        <v>75</v>
      </c>
      <c r="B6" s="136"/>
      <c r="C6" s="155">
        <v>11460244</v>
      </c>
      <c r="D6" s="155"/>
      <c r="E6" s="156">
        <v>6550552</v>
      </c>
      <c r="F6" s="60">
        <v>7523760</v>
      </c>
      <c r="G6" s="60">
        <v>2203800</v>
      </c>
      <c r="H6" s="60"/>
      <c r="I6" s="60"/>
      <c r="J6" s="60">
        <v>2203800</v>
      </c>
      <c r="K6" s="60"/>
      <c r="L6" s="60">
        <v>1306560</v>
      </c>
      <c r="M6" s="60"/>
      <c r="N6" s="60">
        <v>1306560</v>
      </c>
      <c r="O6" s="60"/>
      <c r="P6" s="60">
        <v>-554772</v>
      </c>
      <c r="Q6" s="60">
        <v>1324920</v>
      </c>
      <c r="R6" s="60">
        <v>770148</v>
      </c>
      <c r="S6" s="60"/>
      <c r="T6" s="60"/>
      <c r="U6" s="60"/>
      <c r="V6" s="60"/>
      <c r="W6" s="60">
        <v>4280508</v>
      </c>
      <c r="X6" s="60">
        <v>4912911</v>
      </c>
      <c r="Y6" s="60">
        <v>-632403</v>
      </c>
      <c r="Z6" s="140">
        <v>-12.87</v>
      </c>
      <c r="AA6" s="155">
        <v>7523760</v>
      </c>
    </row>
    <row r="7" spans="1:27" ht="13.5">
      <c r="A7" s="138" t="s">
        <v>76</v>
      </c>
      <c r="B7" s="136"/>
      <c r="C7" s="157">
        <v>14572451</v>
      </c>
      <c r="D7" s="157"/>
      <c r="E7" s="158">
        <v>20921799</v>
      </c>
      <c r="F7" s="159">
        <v>22668000</v>
      </c>
      <c r="G7" s="159">
        <v>4140336</v>
      </c>
      <c r="H7" s="159">
        <v>772349</v>
      </c>
      <c r="I7" s="159">
        <v>765835</v>
      </c>
      <c r="J7" s="159">
        <v>5678520</v>
      </c>
      <c r="K7" s="159">
        <v>755014</v>
      </c>
      <c r="L7" s="159">
        <v>2159015</v>
      </c>
      <c r="M7" s="159">
        <v>701964</v>
      </c>
      <c r="N7" s="159">
        <v>3615993</v>
      </c>
      <c r="O7" s="159">
        <v>690188</v>
      </c>
      <c r="P7" s="159">
        <v>-1458423</v>
      </c>
      <c r="Q7" s="159">
        <v>1257991</v>
      </c>
      <c r="R7" s="159">
        <v>489756</v>
      </c>
      <c r="S7" s="159"/>
      <c r="T7" s="159"/>
      <c r="U7" s="159"/>
      <c r="V7" s="159"/>
      <c r="W7" s="159">
        <v>9784269</v>
      </c>
      <c r="X7" s="159">
        <v>14716350</v>
      </c>
      <c r="Y7" s="159">
        <v>-4932081</v>
      </c>
      <c r="Z7" s="141">
        <v>-33.51</v>
      </c>
      <c r="AA7" s="157">
        <v>22668000</v>
      </c>
    </row>
    <row r="8" spans="1:27" ht="13.5">
      <c r="A8" s="138" t="s">
        <v>77</v>
      </c>
      <c r="B8" s="136"/>
      <c r="C8" s="155">
        <v>5695475</v>
      </c>
      <c r="D8" s="155"/>
      <c r="E8" s="156">
        <v>5203780</v>
      </c>
      <c r="F8" s="60">
        <v>5226280</v>
      </c>
      <c r="G8" s="60">
        <v>1836500</v>
      </c>
      <c r="H8" s="60"/>
      <c r="I8" s="60"/>
      <c r="J8" s="60">
        <v>1836500</v>
      </c>
      <c r="K8" s="60"/>
      <c r="L8" s="60">
        <v>1101853</v>
      </c>
      <c r="M8" s="60"/>
      <c r="N8" s="60">
        <v>1101853</v>
      </c>
      <c r="O8" s="60">
        <v>4991</v>
      </c>
      <c r="P8" s="60">
        <v>-457800</v>
      </c>
      <c r="Q8" s="60">
        <v>1114286</v>
      </c>
      <c r="R8" s="60">
        <v>661477</v>
      </c>
      <c r="S8" s="60"/>
      <c r="T8" s="60"/>
      <c r="U8" s="60"/>
      <c r="V8" s="60"/>
      <c r="W8" s="60">
        <v>3599830</v>
      </c>
      <c r="X8" s="60">
        <v>3902832</v>
      </c>
      <c r="Y8" s="60">
        <v>-303002</v>
      </c>
      <c r="Z8" s="140">
        <v>-7.76</v>
      </c>
      <c r="AA8" s="155">
        <v>5226280</v>
      </c>
    </row>
    <row r="9" spans="1:27" ht="13.5">
      <c r="A9" s="135" t="s">
        <v>78</v>
      </c>
      <c r="B9" s="136"/>
      <c r="C9" s="153">
        <f aca="true" t="shared" si="1" ref="C9:Y9">SUM(C10:C14)</f>
        <v>13369440</v>
      </c>
      <c r="D9" s="153">
        <f>SUM(D10:D14)</f>
        <v>0</v>
      </c>
      <c r="E9" s="154">
        <f t="shared" si="1"/>
        <v>10338645</v>
      </c>
      <c r="F9" s="100">
        <f t="shared" si="1"/>
        <v>10846845</v>
      </c>
      <c r="G9" s="100">
        <f t="shared" si="1"/>
        <v>3079620</v>
      </c>
      <c r="H9" s="100">
        <f t="shared" si="1"/>
        <v>111532</v>
      </c>
      <c r="I9" s="100">
        <f t="shared" si="1"/>
        <v>160660</v>
      </c>
      <c r="J9" s="100">
        <f t="shared" si="1"/>
        <v>3351812</v>
      </c>
      <c r="K9" s="100">
        <f t="shared" si="1"/>
        <v>124806</v>
      </c>
      <c r="L9" s="100">
        <f t="shared" si="1"/>
        <v>1844304</v>
      </c>
      <c r="M9" s="100">
        <f t="shared" si="1"/>
        <v>97760</v>
      </c>
      <c r="N9" s="100">
        <f t="shared" si="1"/>
        <v>2066870</v>
      </c>
      <c r="O9" s="100">
        <f t="shared" si="1"/>
        <v>1625914</v>
      </c>
      <c r="P9" s="100">
        <f t="shared" si="1"/>
        <v>-891135</v>
      </c>
      <c r="Q9" s="100">
        <f t="shared" si="1"/>
        <v>1926388</v>
      </c>
      <c r="R9" s="100">
        <f t="shared" si="1"/>
        <v>2661167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8079849</v>
      </c>
      <c r="X9" s="100">
        <f t="shared" si="1"/>
        <v>7753986</v>
      </c>
      <c r="Y9" s="100">
        <f t="shared" si="1"/>
        <v>325863</v>
      </c>
      <c r="Z9" s="137">
        <f>+IF(X9&lt;&gt;0,+(Y9/X9)*100,0)</f>
        <v>4.202522418792089</v>
      </c>
      <c r="AA9" s="153">
        <f>SUM(AA10:AA14)</f>
        <v>10846845</v>
      </c>
    </row>
    <row r="10" spans="1:27" ht="13.5">
      <c r="A10" s="138" t="s">
        <v>79</v>
      </c>
      <c r="B10" s="136"/>
      <c r="C10" s="155">
        <v>5695749</v>
      </c>
      <c r="D10" s="155"/>
      <c r="E10" s="156">
        <v>8930160</v>
      </c>
      <c r="F10" s="60">
        <v>9438360</v>
      </c>
      <c r="G10" s="60">
        <v>1471753</v>
      </c>
      <c r="H10" s="60">
        <v>2905</v>
      </c>
      <c r="I10" s="60">
        <v>4974</v>
      </c>
      <c r="J10" s="60">
        <v>1479632</v>
      </c>
      <c r="K10" s="60">
        <v>3772</v>
      </c>
      <c r="L10" s="60">
        <v>875514</v>
      </c>
      <c r="M10" s="60">
        <v>1758</v>
      </c>
      <c r="N10" s="60">
        <v>881044</v>
      </c>
      <c r="O10" s="60">
        <v>-4584</v>
      </c>
      <c r="P10" s="60">
        <v>-369907</v>
      </c>
      <c r="Q10" s="60">
        <v>886356</v>
      </c>
      <c r="R10" s="60">
        <v>511865</v>
      </c>
      <c r="S10" s="60"/>
      <c r="T10" s="60"/>
      <c r="U10" s="60"/>
      <c r="V10" s="60"/>
      <c r="W10" s="60">
        <v>2872541</v>
      </c>
      <c r="X10" s="60">
        <v>6810120</v>
      </c>
      <c r="Y10" s="60">
        <v>-3937579</v>
      </c>
      <c r="Z10" s="140">
        <v>-57.82</v>
      </c>
      <c r="AA10" s="155">
        <v>9438360</v>
      </c>
    </row>
    <row r="11" spans="1:27" ht="13.5">
      <c r="A11" s="138" t="s">
        <v>80</v>
      </c>
      <c r="B11" s="136"/>
      <c r="C11" s="155"/>
      <c r="D11" s="155"/>
      <c r="E11" s="156">
        <v>150000</v>
      </c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150000</v>
      </c>
    </row>
    <row r="12" spans="1:27" ht="13.5">
      <c r="A12" s="138" t="s">
        <v>81</v>
      </c>
      <c r="B12" s="136"/>
      <c r="C12" s="155">
        <v>7673691</v>
      </c>
      <c r="D12" s="155"/>
      <c r="E12" s="156">
        <v>1258485</v>
      </c>
      <c r="F12" s="60">
        <v>1258485</v>
      </c>
      <c r="G12" s="60">
        <v>1607867</v>
      </c>
      <c r="H12" s="60">
        <v>108627</v>
      </c>
      <c r="I12" s="60">
        <v>155686</v>
      </c>
      <c r="J12" s="60">
        <v>1872180</v>
      </c>
      <c r="K12" s="60">
        <v>121034</v>
      </c>
      <c r="L12" s="60">
        <v>968790</v>
      </c>
      <c r="M12" s="60">
        <v>96002</v>
      </c>
      <c r="N12" s="60">
        <v>1185826</v>
      </c>
      <c r="O12" s="60">
        <v>1630498</v>
      </c>
      <c r="P12" s="60">
        <v>-521228</v>
      </c>
      <c r="Q12" s="60">
        <v>1040032</v>
      </c>
      <c r="R12" s="60">
        <v>2149302</v>
      </c>
      <c r="S12" s="60"/>
      <c r="T12" s="60"/>
      <c r="U12" s="60"/>
      <c r="V12" s="60"/>
      <c r="W12" s="60">
        <v>5207308</v>
      </c>
      <c r="X12" s="60">
        <v>943866</v>
      </c>
      <c r="Y12" s="60">
        <v>4263442</v>
      </c>
      <c r="Z12" s="140">
        <v>451.7</v>
      </c>
      <c r="AA12" s="155">
        <v>1258485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48724109</v>
      </c>
      <c r="D15" s="153">
        <f>SUM(D16:D18)</f>
        <v>0</v>
      </c>
      <c r="E15" s="154">
        <f t="shared" si="2"/>
        <v>39489284</v>
      </c>
      <c r="F15" s="100">
        <f t="shared" si="2"/>
        <v>56510150</v>
      </c>
      <c r="G15" s="100">
        <f t="shared" si="2"/>
        <v>9093762</v>
      </c>
      <c r="H15" s="100">
        <f t="shared" si="2"/>
        <v>49622</v>
      </c>
      <c r="I15" s="100">
        <f t="shared" si="2"/>
        <v>1212045</v>
      </c>
      <c r="J15" s="100">
        <f t="shared" si="2"/>
        <v>10355429</v>
      </c>
      <c r="K15" s="100">
        <f t="shared" si="2"/>
        <v>1512268</v>
      </c>
      <c r="L15" s="100">
        <f t="shared" si="2"/>
        <v>12712427</v>
      </c>
      <c r="M15" s="100">
        <f t="shared" si="2"/>
        <v>8501798</v>
      </c>
      <c r="N15" s="100">
        <f t="shared" si="2"/>
        <v>22726493</v>
      </c>
      <c r="O15" s="100">
        <f t="shared" si="2"/>
        <v>7640</v>
      </c>
      <c r="P15" s="100">
        <f t="shared" si="2"/>
        <v>-4099901</v>
      </c>
      <c r="Q15" s="100">
        <f t="shared" si="2"/>
        <v>13919729</v>
      </c>
      <c r="R15" s="100">
        <f t="shared" si="2"/>
        <v>9827468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42909390</v>
      </c>
      <c r="X15" s="100">
        <f t="shared" si="2"/>
        <v>16836210</v>
      </c>
      <c r="Y15" s="100">
        <f t="shared" si="2"/>
        <v>26073180</v>
      </c>
      <c r="Z15" s="137">
        <f>+IF(X15&lt;&gt;0,+(Y15/X15)*100,0)</f>
        <v>154.86371338917726</v>
      </c>
      <c r="AA15" s="153">
        <f>SUM(AA16:AA18)</f>
        <v>56510150</v>
      </c>
    </row>
    <row r="16" spans="1:27" ht="13.5">
      <c r="A16" s="138" t="s">
        <v>85</v>
      </c>
      <c r="B16" s="136"/>
      <c r="C16" s="155">
        <v>5044000</v>
      </c>
      <c r="D16" s="155"/>
      <c r="E16" s="156">
        <v>4649800</v>
      </c>
      <c r="F16" s="60">
        <v>4674800</v>
      </c>
      <c r="G16" s="60">
        <v>1104823</v>
      </c>
      <c r="H16" s="60">
        <v>4717</v>
      </c>
      <c r="I16" s="60"/>
      <c r="J16" s="60">
        <v>1109540</v>
      </c>
      <c r="K16" s="60">
        <v>1507927</v>
      </c>
      <c r="L16" s="60">
        <v>662139</v>
      </c>
      <c r="M16" s="60">
        <v>8500000</v>
      </c>
      <c r="N16" s="60">
        <v>10670066</v>
      </c>
      <c r="O16" s="60">
        <v>6640</v>
      </c>
      <c r="P16" s="60">
        <v>-275901</v>
      </c>
      <c r="Q16" s="60">
        <v>671353</v>
      </c>
      <c r="R16" s="60">
        <v>402092</v>
      </c>
      <c r="S16" s="60"/>
      <c r="T16" s="60"/>
      <c r="U16" s="60"/>
      <c r="V16" s="60"/>
      <c r="W16" s="60">
        <v>12181698</v>
      </c>
      <c r="X16" s="60">
        <v>3487347</v>
      </c>
      <c r="Y16" s="60">
        <v>8694351</v>
      </c>
      <c r="Z16" s="140">
        <v>249.31</v>
      </c>
      <c r="AA16" s="155">
        <v>4674800</v>
      </c>
    </row>
    <row r="17" spans="1:27" ht="13.5">
      <c r="A17" s="138" t="s">
        <v>86</v>
      </c>
      <c r="B17" s="136"/>
      <c r="C17" s="155">
        <v>43680109</v>
      </c>
      <c r="D17" s="155"/>
      <c r="E17" s="156">
        <v>34839484</v>
      </c>
      <c r="F17" s="60">
        <v>51835350</v>
      </c>
      <c r="G17" s="60">
        <v>7988939</v>
      </c>
      <c r="H17" s="60">
        <v>44905</v>
      </c>
      <c r="I17" s="60">
        <v>1212045</v>
      </c>
      <c r="J17" s="60">
        <v>9245889</v>
      </c>
      <c r="K17" s="60">
        <v>4341</v>
      </c>
      <c r="L17" s="60">
        <v>12050288</v>
      </c>
      <c r="M17" s="60">
        <v>1798</v>
      </c>
      <c r="N17" s="60">
        <v>12056427</v>
      </c>
      <c r="O17" s="60">
        <v>1000</v>
      </c>
      <c r="P17" s="60">
        <v>-3824000</v>
      </c>
      <c r="Q17" s="60">
        <v>13248376</v>
      </c>
      <c r="R17" s="60">
        <v>9425376</v>
      </c>
      <c r="S17" s="60"/>
      <c r="T17" s="60"/>
      <c r="U17" s="60"/>
      <c r="V17" s="60"/>
      <c r="W17" s="60">
        <v>30727692</v>
      </c>
      <c r="X17" s="60">
        <v>13348863</v>
      </c>
      <c r="Y17" s="60">
        <v>17378829</v>
      </c>
      <c r="Z17" s="140">
        <v>130.19</v>
      </c>
      <c r="AA17" s="155">
        <v>51835350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34135675</v>
      </c>
      <c r="F19" s="100">
        <f t="shared" si="3"/>
        <v>26242314</v>
      </c>
      <c r="G19" s="100">
        <f t="shared" si="3"/>
        <v>1399438</v>
      </c>
      <c r="H19" s="100">
        <f t="shared" si="3"/>
        <v>1269334</v>
      </c>
      <c r="I19" s="100">
        <f t="shared" si="3"/>
        <v>2402259</v>
      </c>
      <c r="J19" s="100">
        <f t="shared" si="3"/>
        <v>5071031</v>
      </c>
      <c r="K19" s="100">
        <f t="shared" si="3"/>
        <v>1803666</v>
      </c>
      <c r="L19" s="100">
        <f t="shared" si="3"/>
        <v>1414985</v>
      </c>
      <c r="M19" s="100">
        <f t="shared" si="3"/>
        <v>1622061</v>
      </c>
      <c r="N19" s="100">
        <f t="shared" si="3"/>
        <v>4840712</v>
      </c>
      <c r="O19" s="100">
        <f t="shared" si="3"/>
        <v>562972</v>
      </c>
      <c r="P19" s="100">
        <f t="shared" si="3"/>
        <v>8886483</v>
      </c>
      <c r="Q19" s="100">
        <f t="shared" si="3"/>
        <v>9695631</v>
      </c>
      <c r="R19" s="100">
        <f t="shared" si="3"/>
        <v>19145086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29056829</v>
      </c>
      <c r="X19" s="100">
        <f t="shared" si="3"/>
        <v>19378260</v>
      </c>
      <c r="Y19" s="100">
        <f t="shared" si="3"/>
        <v>9678569</v>
      </c>
      <c r="Z19" s="137">
        <f>+IF(X19&lt;&gt;0,+(Y19/X19)*100,0)</f>
        <v>49.94550078283602</v>
      </c>
      <c r="AA19" s="153">
        <f>SUM(AA20:AA23)</f>
        <v>26242314</v>
      </c>
    </row>
    <row r="20" spans="1:27" ht="13.5">
      <c r="A20" s="138" t="s">
        <v>89</v>
      </c>
      <c r="B20" s="136"/>
      <c r="C20" s="155"/>
      <c r="D20" s="155"/>
      <c r="E20" s="156">
        <v>28871093</v>
      </c>
      <c r="F20" s="60">
        <v>20977732</v>
      </c>
      <c r="G20" s="60">
        <v>963230</v>
      </c>
      <c r="H20" s="60">
        <v>833758</v>
      </c>
      <c r="I20" s="60">
        <v>1966595</v>
      </c>
      <c r="J20" s="60">
        <v>3763583</v>
      </c>
      <c r="K20" s="60">
        <v>1368325</v>
      </c>
      <c r="L20" s="60">
        <v>980254</v>
      </c>
      <c r="M20" s="60">
        <v>1187107</v>
      </c>
      <c r="N20" s="60">
        <v>3535686</v>
      </c>
      <c r="O20" s="60">
        <v>128505</v>
      </c>
      <c r="P20" s="60">
        <v>9320751</v>
      </c>
      <c r="Q20" s="60">
        <v>9261546</v>
      </c>
      <c r="R20" s="60">
        <v>18710802</v>
      </c>
      <c r="S20" s="60"/>
      <c r="T20" s="60"/>
      <c r="U20" s="60"/>
      <c r="V20" s="60"/>
      <c r="W20" s="60">
        <v>26010071</v>
      </c>
      <c r="X20" s="60">
        <v>15653322</v>
      </c>
      <c r="Y20" s="60">
        <v>10356749</v>
      </c>
      <c r="Z20" s="140">
        <v>66.16</v>
      </c>
      <c r="AA20" s="155">
        <v>20977732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5264582</v>
      </c>
      <c r="F23" s="60">
        <v>5264582</v>
      </c>
      <c r="G23" s="60">
        <v>436208</v>
      </c>
      <c r="H23" s="60">
        <v>435576</v>
      </c>
      <c r="I23" s="60">
        <v>435664</v>
      </c>
      <c r="J23" s="60">
        <v>1307448</v>
      </c>
      <c r="K23" s="60">
        <v>435341</v>
      </c>
      <c r="L23" s="60">
        <v>434731</v>
      </c>
      <c r="M23" s="60">
        <v>434954</v>
      </c>
      <c r="N23" s="60">
        <v>1305026</v>
      </c>
      <c r="O23" s="60">
        <v>434467</v>
      </c>
      <c r="P23" s="60">
        <v>-434268</v>
      </c>
      <c r="Q23" s="60">
        <v>434085</v>
      </c>
      <c r="R23" s="60">
        <v>434284</v>
      </c>
      <c r="S23" s="60"/>
      <c r="T23" s="60"/>
      <c r="U23" s="60"/>
      <c r="V23" s="60"/>
      <c r="W23" s="60">
        <v>3046758</v>
      </c>
      <c r="X23" s="60">
        <v>3724938</v>
      </c>
      <c r="Y23" s="60">
        <v>-678180</v>
      </c>
      <c r="Z23" s="140">
        <v>-18.21</v>
      </c>
      <c r="AA23" s="155">
        <v>5264582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93821719</v>
      </c>
      <c r="D25" s="168">
        <f>+D5+D9+D15+D19+D24</f>
        <v>0</v>
      </c>
      <c r="E25" s="169">
        <f t="shared" si="4"/>
        <v>116639735</v>
      </c>
      <c r="F25" s="73">
        <f t="shared" si="4"/>
        <v>129017349</v>
      </c>
      <c r="G25" s="73">
        <f t="shared" si="4"/>
        <v>21753456</v>
      </c>
      <c r="H25" s="73">
        <f t="shared" si="4"/>
        <v>2202837</v>
      </c>
      <c r="I25" s="73">
        <f t="shared" si="4"/>
        <v>4540799</v>
      </c>
      <c r="J25" s="73">
        <f t="shared" si="4"/>
        <v>28497092</v>
      </c>
      <c r="K25" s="73">
        <f t="shared" si="4"/>
        <v>4195754</v>
      </c>
      <c r="L25" s="73">
        <f t="shared" si="4"/>
        <v>20539144</v>
      </c>
      <c r="M25" s="73">
        <f t="shared" si="4"/>
        <v>10923583</v>
      </c>
      <c r="N25" s="73">
        <f t="shared" si="4"/>
        <v>35658481</v>
      </c>
      <c r="O25" s="73">
        <f t="shared" si="4"/>
        <v>2891705</v>
      </c>
      <c r="P25" s="73">
        <f t="shared" si="4"/>
        <v>1424452</v>
      </c>
      <c r="Q25" s="73">
        <f t="shared" si="4"/>
        <v>29238945</v>
      </c>
      <c r="R25" s="73">
        <f t="shared" si="4"/>
        <v>33555102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97710675</v>
      </c>
      <c r="X25" s="73">
        <f t="shared" si="4"/>
        <v>67500549</v>
      </c>
      <c r="Y25" s="73">
        <f t="shared" si="4"/>
        <v>30210126</v>
      </c>
      <c r="Z25" s="170">
        <f>+IF(X25&lt;&gt;0,+(Y25/X25)*100,0)</f>
        <v>44.75537821181277</v>
      </c>
      <c r="AA25" s="168">
        <f>+AA5+AA9+AA15+AA19+AA24</f>
        <v>129017349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58174541</v>
      </c>
      <c r="D28" s="153">
        <f>SUM(D29:D31)</f>
        <v>0</v>
      </c>
      <c r="E28" s="154">
        <f t="shared" si="5"/>
        <v>41924729</v>
      </c>
      <c r="F28" s="100">
        <f t="shared" si="5"/>
        <v>44357545</v>
      </c>
      <c r="G28" s="100">
        <f t="shared" si="5"/>
        <v>4204370</v>
      </c>
      <c r="H28" s="100">
        <f t="shared" si="5"/>
        <v>2488680</v>
      </c>
      <c r="I28" s="100">
        <f t="shared" si="5"/>
        <v>2893894</v>
      </c>
      <c r="J28" s="100">
        <f t="shared" si="5"/>
        <v>9586944</v>
      </c>
      <c r="K28" s="100">
        <f t="shared" si="5"/>
        <v>3151740</v>
      </c>
      <c r="L28" s="100">
        <f t="shared" si="5"/>
        <v>2768843</v>
      </c>
      <c r="M28" s="100">
        <f t="shared" si="5"/>
        <v>2981388</v>
      </c>
      <c r="N28" s="100">
        <f t="shared" si="5"/>
        <v>8901971</v>
      </c>
      <c r="O28" s="100">
        <f t="shared" si="5"/>
        <v>3197047</v>
      </c>
      <c r="P28" s="100">
        <f t="shared" si="5"/>
        <v>2554461</v>
      </c>
      <c r="Q28" s="100">
        <f t="shared" si="5"/>
        <v>2677234</v>
      </c>
      <c r="R28" s="100">
        <f t="shared" si="5"/>
        <v>8428742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26917657</v>
      </c>
      <c r="X28" s="100">
        <f t="shared" si="5"/>
        <v>31033072</v>
      </c>
      <c r="Y28" s="100">
        <f t="shared" si="5"/>
        <v>-4115415</v>
      </c>
      <c r="Z28" s="137">
        <f>+IF(X28&lt;&gt;0,+(Y28/X28)*100,0)</f>
        <v>-13.26138449973628</v>
      </c>
      <c r="AA28" s="153">
        <f>SUM(AA29:AA31)</f>
        <v>44357545</v>
      </c>
    </row>
    <row r="29" spans="1:27" ht="13.5">
      <c r="A29" s="138" t="s">
        <v>75</v>
      </c>
      <c r="B29" s="136"/>
      <c r="C29" s="155">
        <v>19253698</v>
      </c>
      <c r="D29" s="155"/>
      <c r="E29" s="156">
        <v>14353623</v>
      </c>
      <c r="F29" s="60">
        <v>15025000</v>
      </c>
      <c r="G29" s="60">
        <v>2103408</v>
      </c>
      <c r="H29" s="60">
        <v>1009744</v>
      </c>
      <c r="I29" s="60">
        <v>1319876</v>
      </c>
      <c r="J29" s="60">
        <v>4433028</v>
      </c>
      <c r="K29" s="60">
        <v>1265925</v>
      </c>
      <c r="L29" s="60">
        <v>973881</v>
      </c>
      <c r="M29" s="60">
        <v>1079740</v>
      </c>
      <c r="N29" s="60">
        <v>3319546</v>
      </c>
      <c r="O29" s="60">
        <v>1244988</v>
      </c>
      <c r="P29" s="60">
        <v>1201718</v>
      </c>
      <c r="Q29" s="60">
        <v>1320484</v>
      </c>
      <c r="R29" s="60">
        <v>3767190</v>
      </c>
      <c r="S29" s="60"/>
      <c r="T29" s="60"/>
      <c r="U29" s="60"/>
      <c r="V29" s="60"/>
      <c r="W29" s="60">
        <v>11519764</v>
      </c>
      <c r="X29" s="60">
        <v>11052192</v>
      </c>
      <c r="Y29" s="60">
        <v>467572</v>
      </c>
      <c r="Z29" s="140">
        <v>4.23</v>
      </c>
      <c r="AA29" s="155">
        <v>15025000</v>
      </c>
    </row>
    <row r="30" spans="1:27" ht="13.5">
      <c r="A30" s="138" t="s">
        <v>76</v>
      </c>
      <c r="B30" s="136"/>
      <c r="C30" s="157">
        <v>26671505</v>
      </c>
      <c r="D30" s="157"/>
      <c r="E30" s="158">
        <v>15523549</v>
      </c>
      <c r="F30" s="159">
        <v>17407545</v>
      </c>
      <c r="G30" s="159">
        <v>1224393</v>
      </c>
      <c r="H30" s="159">
        <v>640704</v>
      </c>
      <c r="I30" s="159">
        <v>685324</v>
      </c>
      <c r="J30" s="159">
        <v>2550421</v>
      </c>
      <c r="K30" s="159">
        <v>940726</v>
      </c>
      <c r="L30" s="159">
        <v>886844</v>
      </c>
      <c r="M30" s="159">
        <v>933753</v>
      </c>
      <c r="N30" s="159">
        <v>2761323</v>
      </c>
      <c r="O30" s="159">
        <v>786634</v>
      </c>
      <c r="P30" s="159">
        <v>493636</v>
      </c>
      <c r="Q30" s="159">
        <v>568862</v>
      </c>
      <c r="R30" s="159">
        <v>1849132</v>
      </c>
      <c r="S30" s="159"/>
      <c r="T30" s="159"/>
      <c r="U30" s="159"/>
      <c r="V30" s="159"/>
      <c r="W30" s="159">
        <v>7160876</v>
      </c>
      <c r="X30" s="159">
        <v>11209438</v>
      </c>
      <c r="Y30" s="159">
        <v>-4048562</v>
      </c>
      <c r="Z30" s="141">
        <v>-36.12</v>
      </c>
      <c r="AA30" s="157">
        <v>17407545</v>
      </c>
    </row>
    <row r="31" spans="1:27" ht="13.5">
      <c r="A31" s="138" t="s">
        <v>77</v>
      </c>
      <c r="B31" s="136"/>
      <c r="C31" s="155">
        <v>12249338</v>
      </c>
      <c r="D31" s="155"/>
      <c r="E31" s="156">
        <v>12047557</v>
      </c>
      <c r="F31" s="60">
        <v>11925000</v>
      </c>
      <c r="G31" s="60">
        <v>876569</v>
      </c>
      <c r="H31" s="60">
        <v>838232</v>
      </c>
      <c r="I31" s="60">
        <v>888694</v>
      </c>
      <c r="J31" s="60">
        <v>2603495</v>
      </c>
      <c r="K31" s="60">
        <v>945089</v>
      </c>
      <c r="L31" s="60">
        <v>908118</v>
      </c>
      <c r="M31" s="60">
        <v>967895</v>
      </c>
      <c r="N31" s="60">
        <v>2821102</v>
      </c>
      <c r="O31" s="60">
        <v>1165425</v>
      </c>
      <c r="P31" s="60">
        <v>859107</v>
      </c>
      <c r="Q31" s="60">
        <v>787888</v>
      </c>
      <c r="R31" s="60">
        <v>2812420</v>
      </c>
      <c r="S31" s="60"/>
      <c r="T31" s="60"/>
      <c r="U31" s="60"/>
      <c r="V31" s="60"/>
      <c r="W31" s="60">
        <v>8237017</v>
      </c>
      <c r="X31" s="60">
        <v>8771442</v>
      </c>
      <c r="Y31" s="60">
        <v>-534425</v>
      </c>
      <c r="Z31" s="140">
        <v>-6.09</v>
      </c>
      <c r="AA31" s="155">
        <v>11925000</v>
      </c>
    </row>
    <row r="32" spans="1:27" ht="13.5">
      <c r="A32" s="135" t="s">
        <v>78</v>
      </c>
      <c r="B32" s="136"/>
      <c r="C32" s="153">
        <f aca="true" t="shared" si="6" ref="C32:Y32">SUM(C33:C37)</f>
        <v>11915494</v>
      </c>
      <c r="D32" s="153">
        <f>SUM(D33:D37)</f>
        <v>0</v>
      </c>
      <c r="E32" s="154">
        <f t="shared" si="6"/>
        <v>11149031</v>
      </c>
      <c r="F32" s="100">
        <f t="shared" si="6"/>
        <v>11721000</v>
      </c>
      <c r="G32" s="100">
        <f t="shared" si="6"/>
        <v>670274</v>
      </c>
      <c r="H32" s="100">
        <f t="shared" si="6"/>
        <v>677306</v>
      </c>
      <c r="I32" s="100">
        <f t="shared" si="6"/>
        <v>934701</v>
      </c>
      <c r="J32" s="100">
        <f t="shared" si="6"/>
        <v>2282281</v>
      </c>
      <c r="K32" s="100">
        <f t="shared" si="6"/>
        <v>449875</v>
      </c>
      <c r="L32" s="100">
        <f t="shared" si="6"/>
        <v>1061719</v>
      </c>
      <c r="M32" s="100">
        <f t="shared" si="6"/>
        <v>624953</v>
      </c>
      <c r="N32" s="100">
        <f t="shared" si="6"/>
        <v>2136547</v>
      </c>
      <c r="O32" s="100">
        <f t="shared" si="6"/>
        <v>651846</v>
      </c>
      <c r="P32" s="100">
        <f t="shared" si="6"/>
        <v>846278</v>
      </c>
      <c r="Q32" s="100">
        <f t="shared" si="6"/>
        <v>648974</v>
      </c>
      <c r="R32" s="100">
        <f t="shared" si="6"/>
        <v>2147098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6565926</v>
      </c>
      <c r="X32" s="100">
        <f t="shared" si="6"/>
        <v>8816517</v>
      </c>
      <c r="Y32" s="100">
        <f t="shared" si="6"/>
        <v>-2250591</v>
      </c>
      <c r="Z32" s="137">
        <f>+IF(X32&lt;&gt;0,+(Y32/X32)*100,0)</f>
        <v>-25.526985316310284</v>
      </c>
      <c r="AA32" s="153">
        <f>SUM(AA33:AA37)</f>
        <v>11721000</v>
      </c>
    </row>
    <row r="33" spans="1:27" ht="13.5">
      <c r="A33" s="138" t="s">
        <v>79</v>
      </c>
      <c r="B33" s="136"/>
      <c r="C33" s="155">
        <v>7075122</v>
      </c>
      <c r="D33" s="155"/>
      <c r="E33" s="156">
        <v>7188915</v>
      </c>
      <c r="F33" s="60">
        <v>7525000</v>
      </c>
      <c r="G33" s="60">
        <v>423131</v>
      </c>
      <c r="H33" s="60">
        <v>407913</v>
      </c>
      <c r="I33" s="60">
        <v>638966</v>
      </c>
      <c r="J33" s="60">
        <v>1470010</v>
      </c>
      <c r="K33" s="60">
        <v>232322</v>
      </c>
      <c r="L33" s="60">
        <v>725471</v>
      </c>
      <c r="M33" s="60">
        <v>395579</v>
      </c>
      <c r="N33" s="60">
        <v>1353372</v>
      </c>
      <c r="O33" s="60">
        <v>364761</v>
      </c>
      <c r="P33" s="60">
        <v>596986</v>
      </c>
      <c r="Q33" s="60">
        <v>378470</v>
      </c>
      <c r="R33" s="60">
        <v>1340217</v>
      </c>
      <c r="S33" s="60"/>
      <c r="T33" s="60"/>
      <c r="U33" s="60"/>
      <c r="V33" s="60"/>
      <c r="W33" s="60">
        <v>4163599</v>
      </c>
      <c r="X33" s="60">
        <v>5743107</v>
      </c>
      <c r="Y33" s="60">
        <v>-1579508</v>
      </c>
      <c r="Z33" s="140">
        <v>-27.5</v>
      </c>
      <c r="AA33" s="155">
        <v>7525000</v>
      </c>
    </row>
    <row r="34" spans="1:27" ht="13.5">
      <c r="A34" s="138" t="s">
        <v>80</v>
      </c>
      <c r="B34" s="136"/>
      <c r="C34" s="155"/>
      <c r="D34" s="155"/>
      <c r="E34" s="156"/>
      <c r="F34" s="60">
        <v>150000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>
        <v>150000</v>
      </c>
    </row>
    <row r="35" spans="1:27" ht="13.5">
      <c r="A35" s="138" t="s">
        <v>81</v>
      </c>
      <c r="B35" s="136"/>
      <c r="C35" s="155">
        <v>4840372</v>
      </c>
      <c r="D35" s="155"/>
      <c r="E35" s="156">
        <v>3960116</v>
      </c>
      <c r="F35" s="60">
        <v>4046000</v>
      </c>
      <c r="G35" s="60">
        <v>247143</v>
      </c>
      <c r="H35" s="60">
        <v>269393</v>
      </c>
      <c r="I35" s="60">
        <v>295735</v>
      </c>
      <c r="J35" s="60">
        <v>812271</v>
      </c>
      <c r="K35" s="60">
        <v>217553</v>
      </c>
      <c r="L35" s="60">
        <v>336248</v>
      </c>
      <c r="M35" s="60">
        <v>229374</v>
      </c>
      <c r="N35" s="60">
        <v>783175</v>
      </c>
      <c r="O35" s="60">
        <v>287085</v>
      </c>
      <c r="P35" s="60">
        <v>249292</v>
      </c>
      <c r="Q35" s="60">
        <v>270504</v>
      </c>
      <c r="R35" s="60">
        <v>806881</v>
      </c>
      <c r="S35" s="60"/>
      <c r="T35" s="60"/>
      <c r="U35" s="60"/>
      <c r="V35" s="60"/>
      <c r="W35" s="60">
        <v>2402327</v>
      </c>
      <c r="X35" s="60">
        <v>3073410</v>
      </c>
      <c r="Y35" s="60">
        <v>-671083</v>
      </c>
      <c r="Z35" s="140">
        <v>-21.84</v>
      </c>
      <c r="AA35" s="155">
        <v>4046000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28491678</v>
      </c>
      <c r="D38" s="153">
        <f>SUM(D39:D41)</f>
        <v>0</v>
      </c>
      <c r="E38" s="154">
        <f t="shared" si="7"/>
        <v>14360779</v>
      </c>
      <c r="F38" s="100">
        <f t="shared" si="7"/>
        <v>15290000</v>
      </c>
      <c r="G38" s="100">
        <f t="shared" si="7"/>
        <v>1626412</v>
      </c>
      <c r="H38" s="100">
        <f t="shared" si="7"/>
        <v>4102036</v>
      </c>
      <c r="I38" s="100">
        <f t="shared" si="7"/>
        <v>-219670</v>
      </c>
      <c r="J38" s="100">
        <f t="shared" si="7"/>
        <v>5508778</v>
      </c>
      <c r="K38" s="100">
        <f t="shared" si="7"/>
        <v>2669896</v>
      </c>
      <c r="L38" s="100">
        <f t="shared" si="7"/>
        <v>1692882</v>
      </c>
      <c r="M38" s="100">
        <f t="shared" si="7"/>
        <v>3628039</v>
      </c>
      <c r="N38" s="100">
        <f t="shared" si="7"/>
        <v>7990817</v>
      </c>
      <c r="O38" s="100">
        <f t="shared" si="7"/>
        <v>2352970</v>
      </c>
      <c r="P38" s="100">
        <f t="shared" si="7"/>
        <v>2198052</v>
      </c>
      <c r="Q38" s="100">
        <f t="shared" si="7"/>
        <v>1127319</v>
      </c>
      <c r="R38" s="100">
        <f t="shared" si="7"/>
        <v>5678341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19177936</v>
      </c>
      <c r="X38" s="100">
        <f t="shared" si="7"/>
        <v>8703593</v>
      </c>
      <c r="Y38" s="100">
        <f t="shared" si="7"/>
        <v>10474343</v>
      </c>
      <c r="Z38" s="137">
        <f>+IF(X38&lt;&gt;0,+(Y38/X38)*100,0)</f>
        <v>120.3450460057128</v>
      </c>
      <c r="AA38" s="153">
        <f>SUM(AA39:AA41)</f>
        <v>15290000</v>
      </c>
    </row>
    <row r="39" spans="1:27" ht="13.5">
      <c r="A39" s="138" t="s">
        <v>85</v>
      </c>
      <c r="B39" s="136"/>
      <c r="C39" s="155">
        <v>5625586</v>
      </c>
      <c r="D39" s="155"/>
      <c r="E39" s="156">
        <v>4834975</v>
      </c>
      <c r="F39" s="60">
        <v>4965000</v>
      </c>
      <c r="G39" s="60">
        <v>220517</v>
      </c>
      <c r="H39" s="60">
        <v>378543</v>
      </c>
      <c r="I39" s="60">
        <v>652801</v>
      </c>
      <c r="J39" s="60">
        <v>1251861</v>
      </c>
      <c r="K39" s="60">
        <v>196233</v>
      </c>
      <c r="L39" s="60">
        <v>536831</v>
      </c>
      <c r="M39" s="60">
        <v>208294</v>
      </c>
      <c r="N39" s="60">
        <v>941358</v>
      </c>
      <c r="O39" s="60">
        <v>342259</v>
      </c>
      <c r="P39" s="60">
        <v>239836</v>
      </c>
      <c r="Q39" s="60">
        <v>276578</v>
      </c>
      <c r="R39" s="60">
        <v>858673</v>
      </c>
      <c r="S39" s="60"/>
      <c r="T39" s="60"/>
      <c r="U39" s="60"/>
      <c r="V39" s="60"/>
      <c r="W39" s="60">
        <v>3051892</v>
      </c>
      <c r="X39" s="60">
        <v>3733569</v>
      </c>
      <c r="Y39" s="60">
        <v>-681677</v>
      </c>
      <c r="Z39" s="140">
        <v>-18.26</v>
      </c>
      <c r="AA39" s="155">
        <v>4965000</v>
      </c>
    </row>
    <row r="40" spans="1:27" ht="13.5">
      <c r="A40" s="138" t="s">
        <v>86</v>
      </c>
      <c r="B40" s="136"/>
      <c r="C40" s="155">
        <v>22866092</v>
      </c>
      <c r="D40" s="155"/>
      <c r="E40" s="156">
        <v>9525804</v>
      </c>
      <c r="F40" s="60">
        <v>10325000</v>
      </c>
      <c r="G40" s="60">
        <v>1405895</v>
      </c>
      <c r="H40" s="60">
        <v>3723493</v>
      </c>
      <c r="I40" s="60">
        <v>-872471</v>
      </c>
      <c r="J40" s="60">
        <v>4256917</v>
      </c>
      <c r="K40" s="60">
        <v>2473663</v>
      </c>
      <c r="L40" s="60">
        <v>1156051</v>
      </c>
      <c r="M40" s="60">
        <v>3419745</v>
      </c>
      <c r="N40" s="60">
        <v>7049459</v>
      </c>
      <c r="O40" s="60">
        <v>2010711</v>
      </c>
      <c r="P40" s="60">
        <v>1958216</v>
      </c>
      <c r="Q40" s="60">
        <v>850741</v>
      </c>
      <c r="R40" s="60">
        <v>4819668</v>
      </c>
      <c r="S40" s="60"/>
      <c r="T40" s="60"/>
      <c r="U40" s="60"/>
      <c r="V40" s="60"/>
      <c r="W40" s="60">
        <v>16126044</v>
      </c>
      <c r="X40" s="60">
        <v>4970024</v>
      </c>
      <c r="Y40" s="60">
        <v>11156020</v>
      </c>
      <c r="Z40" s="140">
        <v>224.47</v>
      </c>
      <c r="AA40" s="155">
        <v>10325000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22976745</v>
      </c>
      <c r="F42" s="100">
        <f t="shared" si="8"/>
        <v>22625372</v>
      </c>
      <c r="G42" s="100">
        <f t="shared" si="8"/>
        <v>0</v>
      </c>
      <c r="H42" s="100">
        <f t="shared" si="8"/>
        <v>2009006</v>
      </c>
      <c r="I42" s="100">
        <f t="shared" si="8"/>
        <v>0</v>
      </c>
      <c r="J42" s="100">
        <f t="shared" si="8"/>
        <v>2009006</v>
      </c>
      <c r="K42" s="100">
        <f t="shared" si="8"/>
        <v>0</v>
      </c>
      <c r="L42" s="100">
        <f t="shared" si="8"/>
        <v>1143134</v>
      </c>
      <c r="M42" s="100">
        <f t="shared" si="8"/>
        <v>0</v>
      </c>
      <c r="N42" s="100">
        <f t="shared" si="8"/>
        <v>1143134</v>
      </c>
      <c r="O42" s="100">
        <f t="shared" si="8"/>
        <v>0</v>
      </c>
      <c r="P42" s="100">
        <f t="shared" si="8"/>
        <v>0</v>
      </c>
      <c r="Q42" s="100">
        <f t="shared" si="8"/>
        <v>948471</v>
      </c>
      <c r="R42" s="100">
        <f t="shared" si="8"/>
        <v>948471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4100611</v>
      </c>
      <c r="X42" s="100">
        <f t="shared" si="8"/>
        <v>12199998</v>
      </c>
      <c r="Y42" s="100">
        <f t="shared" si="8"/>
        <v>-8099387</v>
      </c>
      <c r="Z42" s="137">
        <f>+IF(X42&lt;&gt;0,+(Y42/X42)*100,0)</f>
        <v>-66.3884289161359</v>
      </c>
      <c r="AA42" s="153">
        <f>SUM(AA43:AA46)</f>
        <v>22625372</v>
      </c>
    </row>
    <row r="43" spans="1:27" ht="13.5">
      <c r="A43" s="138" t="s">
        <v>89</v>
      </c>
      <c r="B43" s="136"/>
      <c r="C43" s="155"/>
      <c r="D43" s="155"/>
      <c r="E43" s="156">
        <v>18170070</v>
      </c>
      <c r="F43" s="60">
        <v>17818000</v>
      </c>
      <c r="G43" s="60"/>
      <c r="H43" s="60">
        <v>2009006</v>
      </c>
      <c r="I43" s="60"/>
      <c r="J43" s="60">
        <v>2009006</v>
      </c>
      <c r="K43" s="60"/>
      <c r="L43" s="60">
        <v>1143134</v>
      </c>
      <c r="M43" s="60"/>
      <c r="N43" s="60">
        <v>1143134</v>
      </c>
      <c r="O43" s="60"/>
      <c r="P43" s="60"/>
      <c r="Q43" s="60">
        <v>948471</v>
      </c>
      <c r="R43" s="60">
        <v>948471</v>
      </c>
      <c r="S43" s="60"/>
      <c r="T43" s="60"/>
      <c r="U43" s="60"/>
      <c r="V43" s="60"/>
      <c r="W43" s="60">
        <v>4100611</v>
      </c>
      <c r="X43" s="60">
        <v>12199998</v>
      </c>
      <c r="Y43" s="60">
        <v>-8099387</v>
      </c>
      <c r="Z43" s="140">
        <v>-66.39</v>
      </c>
      <c r="AA43" s="155">
        <v>17818000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4806675</v>
      </c>
      <c r="F46" s="60">
        <v>4807372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4807372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200000</v>
      </c>
      <c r="F47" s="100">
        <v>325000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150000</v>
      </c>
      <c r="Y47" s="100">
        <v>-150000</v>
      </c>
      <c r="Z47" s="137">
        <v>-100</v>
      </c>
      <c r="AA47" s="153">
        <v>325000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98581713</v>
      </c>
      <c r="D48" s="168">
        <f>+D28+D32+D38+D42+D47</f>
        <v>0</v>
      </c>
      <c r="E48" s="169">
        <f t="shared" si="9"/>
        <v>90611284</v>
      </c>
      <c r="F48" s="73">
        <f t="shared" si="9"/>
        <v>94318917</v>
      </c>
      <c r="G48" s="73">
        <f t="shared" si="9"/>
        <v>6501056</v>
      </c>
      <c r="H48" s="73">
        <f t="shared" si="9"/>
        <v>9277028</v>
      </c>
      <c r="I48" s="73">
        <f t="shared" si="9"/>
        <v>3608925</v>
      </c>
      <c r="J48" s="73">
        <f t="shared" si="9"/>
        <v>19387009</v>
      </c>
      <c r="K48" s="73">
        <f t="shared" si="9"/>
        <v>6271511</v>
      </c>
      <c r="L48" s="73">
        <f t="shared" si="9"/>
        <v>6666578</v>
      </c>
      <c r="M48" s="73">
        <f t="shared" si="9"/>
        <v>7234380</v>
      </c>
      <c r="N48" s="73">
        <f t="shared" si="9"/>
        <v>20172469</v>
      </c>
      <c r="O48" s="73">
        <f t="shared" si="9"/>
        <v>6201863</v>
      </c>
      <c r="P48" s="73">
        <f t="shared" si="9"/>
        <v>5598791</v>
      </c>
      <c r="Q48" s="73">
        <f t="shared" si="9"/>
        <v>5401998</v>
      </c>
      <c r="R48" s="73">
        <f t="shared" si="9"/>
        <v>17202652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56762130</v>
      </c>
      <c r="X48" s="73">
        <f t="shared" si="9"/>
        <v>60903180</v>
      </c>
      <c r="Y48" s="73">
        <f t="shared" si="9"/>
        <v>-4141050</v>
      </c>
      <c r="Z48" s="170">
        <f>+IF(X48&lt;&gt;0,+(Y48/X48)*100,0)</f>
        <v>-6.799398652090089</v>
      </c>
      <c r="AA48" s="168">
        <f>+AA28+AA32+AA38+AA42+AA47</f>
        <v>94318917</v>
      </c>
    </row>
    <row r="49" spans="1:27" ht="13.5">
      <c r="A49" s="148" t="s">
        <v>49</v>
      </c>
      <c r="B49" s="149"/>
      <c r="C49" s="171">
        <f aca="true" t="shared" si="10" ref="C49:Y49">+C25-C48</f>
        <v>-4759994</v>
      </c>
      <c r="D49" s="171">
        <f>+D25-D48</f>
        <v>0</v>
      </c>
      <c r="E49" s="172">
        <f t="shared" si="10"/>
        <v>26028451</v>
      </c>
      <c r="F49" s="173">
        <f t="shared" si="10"/>
        <v>34698432</v>
      </c>
      <c r="G49" s="173">
        <f t="shared" si="10"/>
        <v>15252400</v>
      </c>
      <c r="H49" s="173">
        <f t="shared" si="10"/>
        <v>-7074191</v>
      </c>
      <c r="I49" s="173">
        <f t="shared" si="10"/>
        <v>931874</v>
      </c>
      <c r="J49" s="173">
        <f t="shared" si="10"/>
        <v>9110083</v>
      </c>
      <c r="K49" s="173">
        <f t="shared" si="10"/>
        <v>-2075757</v>
      </c>
      <c r="L49" s="173">
        <f t="shared" si="10"/>
        <v>13872566</v>
      </c>
      <c r="M49" s="173">
        <f t="shared" si="10"/>
        <v>3689203</v>
      </c>
      <c r="N49" s="173">
        <f t="shared" si="10"/>
        <v>15486012</v>
      </c>
      <c r="O49" s="173">
        <f t="shared" si="10"/>
        <v>-3310158</v>
      </c>
      <c r="P49" s="173">
        <f t="shared" si="10"/>
        <v>-4174339</v>
      </c>
      <c r="Q49" s="173">
        <f t="shared" si="10"/>
        <v>23836947</v>
      </c>
      <c r="R49" s="173">
        <f t="shared" si="10"/>
        <v>16352450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40948545</v>
      </c>
      <c r="X49" s="173">
        <f>IF(F25=F48,0,X25-X48)</f>
        <v>6597369</v>
      </c>
      <c r="Y49" s="173">
        <f t="shared" si="10"/>
        <v>34351176</v>
      </c>
      <c r="Z49" s="174">
        <f>+IF(X49&lt;&gt;0,+(Y49/X49)*100,0)</f>
        <v>520.6799255885187</v>
      </c>
      <c r="AA49" s="171">
        <f>+AA25-AA48</f>
        <v>34698432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5162086</v>
      </c>
      <c r="D5" s="155">
        <v>0</v>
      </c>
      <c r="E5" s="156">
        <v>5995542</v>
      </c>
      <c r="F5" s="60">
        <v>7768028</v>
      </c>
      <c r="G5" s="60">
        <v>1732186</v>
      </c>
      <c r="H5" s="60">
        <v>682416</v>
      </c>
      <c r="I5" s="60">
        <v>681916</v>
      </c>
      <c r="J5" s="60">
        <v>3096518</v>
      </c>
      <c r="K5" s="60">
        <v>684882</v>
      </c>
      <c r="L5" s="60">
        <v>683639</v>
      </c>
      <c r="M5" s="60">
        <v>683814</v>
      </c>
      <c r="N5" s="60">
        <v>2052335</v>
      </c>
      <c r="O5" s="60">
        <v>684107</v>
      </c>
      <c r="P5" s="60">
        <v>-842824</v>
      </c>
      <c r="Q5" s="60">
        <v>-595690</v>
      </c>
      <c r="R5" s="60">
        <v>-754407</v>
      </c>
      <c r="S5" s="60">
        <v>0</v>
      </c>
      <c r="T5" s="60">
        <v>0</v>
      </c>
      <c r="U5" s="60">
        <v>0</v>
      </c>
      <c r="V5" s="60">
        <v>0</v>
      </c>
      <c r="W5" s="60">
        <v>4394446</v>
      </c>
      <c r="X5" s="60">
        <v>4496661</v>
      </c>
      <c r="Y5" s="60">
        <v>-102215</v>
      </c>
      <c r="Z5" s="140">
        <v>-2.27</v>
      </c>
      <c r="AA5" s="155">
        <v>7768028</v>
      </c>
    </row>
    <row r="6" spans="1:27" ht="13.5">
      <c r="A6" s="181" t="s">
        <v>102</v>
      </c>
      <c r="B6" s="182"/>
      <c r="C6" s="155">
        <v>1521793</v>
      </c>
      <c r="D6" s="155">
        <v>0</v>
      </c>
      <c r="E6" s="156">
        <v>567254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2700</v>
      </c>
      <c r="R6" s="60">
        <v>2700</v>
      </c>
      <c r="S6" s="60">
        <v>0</v>
      </c>
      <c r="T6" s="60">
        <v>0</v>
      </c>
      <c r="U6" s="60">
        <v>0</v>
      </c>
      <c r="V6" s="60">
        <v>0</v>
      </c>
      <c r="W6" s="60">
        <v>2700</v>
      </c>
      <c r="X6" s="60">
        <v>425439</v>
      </c>
      <c r="Y6" s="60">
        <v>-422739</v>
      </c>
      <c r="Z6" s="140">
        <v>-99.37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20778593</v>
      </c>
      <c r="F7" s="60">
        <v>20930732</v>
      </c>
      <c r="G7" s="60">
        <v>963230</v>
      </c>
      <c r="H7" s="60">
        <v>833758</v>
      </c>
      <c r="I7" s="60">
        <v>1966595</v>
      </c>
      <c r="J7" s="60">
        <v>3763583</v>
      </c>
      <c r="K7" s="60">
        <v>1368325</v>
      </c>
      <c r="L7" s="60">
        <v>979996</v>
      </c>
      <c r="M7" s="60">
        <v>1187107</v>
      </c>
      <c r="N7" s="60">
        <v>3535428</v>
      </c>
      <c r="O7" s="60">
        <v>128505</v>
      </c>
      <c r="P7" s="60">
        <v>11716401</v>
      </c>
      <c r="Q7" s="60">
        <v>8764590</v>
      </c>
      <c r="R7" s="60">
        <v>20609496</v>
      </c>
      <c r="S7" s="60">
        <v>0</v>
      </c>
      <c r="T7" s="60">
        <v>0</v>
      </c>
      <c r="U7" s="60">
        <v>0</v>
      </c>
      <c r="V7" s="60">
        <v>0</v>
      </c>
      <c r="W7" s="60">
        <v>27908507</v>
      </c>
      <c r="X7" s="60">
        <v>15583941</v>
      </c>
      <c r="Y7" s="60">
        <v>12324566</v>
      </c>
      <c r="Z7" s="140">
        <v>79.09</v>
      </c>
      <c r="AA7" s="155">
        <v>20930732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5264582</v>
      </c>
      <c r="F10" s="54">
        <v>5264582</v>
      </c>
      <c r="G10" s="54">
        <v>436208</v>
      </c>
      <c r="H10" s="54">
        <v>435576</v>
      </c>
      <c r="I10" s="54">
        <v>435664</v>
      </c>
      <c r="J10" s="54">
        <v>1307448</v>
      </c>
      <c r="K10" s="54">
        <v>435341</v>
      </c>
      <c r="L10" s="54">
        <v>434731</v>
      </c>
      <c r="M10" s="54">
        <v>434954</v>
      </c>
      <c r="N10" s="54">
        <v>1305026</v>
      </c>
      <c r="O10" s="54">
        <v>434467</v>
      </c>
      <c r="P10" s="54">
        <v>-434268</v>
      </c>
      <c r="Q10" s="54">
        <v>434085</v>
      </c>
      <c r="R10" s="54">
        <v>434284</v>
      </c>
      <c r="S10" s="54">
        <v>0</v>
      </c>
      <c r="T10" s="54">
        <v>0</v>
      </c>
      <c r="U10" s="54">
        <v>0</v>
      </c>
      <c r="V10" s="54">
        <v>0</v>
      </c>
      <c r="W10" s="54">
        <v>3046758</v>
      </c>
      <c r="X10" s="54">
        <v>3948435</v>
      </c>
      <c r="Y10" s="54">
        <v>-901677</v>
      </c>
      <c r="Z10" s="184">
        <v>-22.84</v>
      </c>
      <c r="AA10" s="130">
        <v>5264582</v>
      </c>
    </row>
    <row r="11" spans="1:27" ht="13.5">
      <c r="A11" s="183" t="s">
        <v>107</v>
      </c>
      <c r="B11" s="185"/>
      <c r="C11" s="155">
        <v>14589044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651475</v>
      </c>
      <c r="D12" s="155">
        <v>0</v>
      </c>
      <c r="E12" s="156">
        <v>1203946</v>
      </c>
      <c r="F12" s="60">
        <v>1312510</v>
      </c>
      <c r="G12" s="60">
        <v>7000</v>
      </c>
      <c r="H12" s="60">
        <v>0</v>
      </c>
      <c r="I12" s="60">
        <v>1225110</v>
      </c>
      <c r="J12" s="60">
        <v>1232110</v>
      </c>
      <c r="K12" s="60">
        <v>6000</v>
      </c>
      <c r="L12" s="60">
        <v>0</v>
      </c>
      <c r="M12" s="60">
        <v>6000</v>
      </c>
      <c r="N12" s="60">
        <v>12000</v>
      </c>
      <c r="O12" s="60">
        <v>0</v>
      </c>
      <c r="P12" s="60">
        <v>-5500</v>
      </c>
      <c r="Q12" s="60">
        <v>5000</v>
      </c>
      <c r="R12" s="60">
        <v>-500</v>
      </c>
      <c r="S12" s="60">
        <v>0</v>
      </c>
      <c r="T12" s="60">
        <v>0</v>
      </c>
      <c r="U12" s="60">
        <v>0</v>
      </c>
      <c r="V12" s="60">
        <v>0</v>
      </c>
      <c r="W12" s="60">
        <v>1243610</v>
      </c>
      <c r="X12" s="60">
        <v>902961</v>
      </c>
      <c r="Y12" s="60">
        <v>340649</v>
      </c>
      <c r="Z12" s="140">
        <v>37.73</v>
      </c>
      <c r="AA12" s="155">
        <v>1312510</v>
      </c>
    </row>
    <row r="13" spans="1:27" ht="13.5">
      <c r="A13" s="181" t="s">
        <v>109</v>
      </c>
      <c r="B13" s="185"/>
      <c r="C13" s="155">
        <v>197661</v>
      </c>
      <c r="D13" s="155">
        <v>0</v>
      </c>
      <c r="E13" s="156">
        <v>134075</v>
      </c>
      <c r="F13" s="60">
        <v>134075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10055</v>
      </c>
      <c r="M13" s="60">
        <v>0</v>
      </c>
      <c r="N13" s="60">
        <v>10055</v>
      </c>
      <c r="O13" s="60">
        <v>0</v>
      </c>
      <c r="P13" s="60">
        <v>-5873</v>
      </c>
      <c r="Q13" s="60">
        <v>20618</v>
      </c>
      <c r="R13" s="60">
        <v>14745</v>
      </c>
      <c r="S13" s="60">
        <v>0</v>
      </c>
      <c r="T13" s="60">
        <v>0</v>
      </c>
      <c r="U13" s="60">
        <v>0</v>
      </c>
      <c r="V13" s="60">
        <v>0</v>
      </c>
      <c r="W13" s="60">
        <v>24800</v>
      </c>
      <c r="X13" s="60">
        <v>100557</v>
      </c>
      <c r="Y13" s="60">
        <v>-75757</v>
      </c>
      <c r="Z13" s="140">
        <v>-75.34</v>
      </c>
      <c r="AA13" s="155">
        <v>134075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1602946</v>
      </c>
      <c r="D16" s="155">
        <v>0</v>
      </c>
      <c r="E16" s="156">
        <v>300279</v>
      </c>
      <c r="F16" s="60">
        <v>300279</v>
      </c>
      <c r="G16" s="60">
        <v>61168</v>
      </c>
      <c r="H16" s="60">
        <v>21126</v>
      </c>
      <c r="I16" s="60">
        <v>44556</v>
      </c>
      <c r="J16" s="60">
        <v>126850</v>
      </c>
      <c r="K16" s="60">
        <v>19747</v>
      </c>
      <c r="L16" s="60">
        <v>22509</v>
      </c>
      <c r="M16" s="60">
        <v>34034</v>
      </c>
      <c r="N16" s="60">
        <v>76290</v>
      </c>
      <c r="O16" s="60">
        <v>28303</v>
      </c>
      <c r="P16" s="60">
        <v>-39919</v>
      </c>
      <c r="Q16" s="60">
        <v>43589</v>
      </c>
      <c r="R16" s="60">
        <v>31973</v>
      </c>
      <c r="S16" s="60">
        <v>0</v>
      </c>
      <c r="T16" s="60">
        <v>0</v>
      </c>
      <c r="U16" s="60">
        <v>0</v>
      </c>
      <c r="V16" s="60">
        <v>0</v>
      </c>
      <c r="W16" s="60">
        <v>235113</v>
      </c>
      <c r="X16" s="60">
        <v>225207</v>
      </c>
      <c r="Y16" s="60">
        <v>9906</v>
      </c>
      <c r="Z16" s="140">
        <v>4.4</v>
      </c>
      <c r="AA16" s="155">
        <v>300279</v>
      </c>
    </row>
    <row r="17" spans="1:27" ht="13.5">
      <c r="A17" s="181" t="s">
        <v>113</v>
      </c>
      <c r="B17" s="185"/>
      <c r="C17" s="155">
        <v>1026745</v>
      </c>
      <c r="D17" s="155">
        <v>0</v>
      </c>
      <c r="E17" s="156">
        <v>958206</v>
      </c>
      <c r="F17" s="60">
        <v>958206</v>
      </c>
      <c r="G17" s="60">
        <v>98544</v>
      </c>
      <c r="H17" s="60">
        <v>93968</v>
      </c>
      <c r="I17" s="60">
        <v>99130</v>
      </c>
      <c r="J17" s="60">
        <v>291642</v>
      </c>
      <c r="K17" s="60">
        <v>92937</v>
      </c>
      <c r="L17" s="60">
        <v>75241</v>
      </c>
      <c r="M17" s="60">
        <v>70536</v>
      </c>
      <c r="N17" s="60">
        <v>238714</v>
      </c>
      <c r="O17" s="60">
        <v>96795</v>
      </c>
      <c r="P17" s="60">
        <v>-115069</v>
      </c>
      <c r="Q17" s="60">
        <v>108048</v>
      </c>
      <c r="R17" s="60">
        <v>89774</v>
      </c>
      <c r="S17" s="60">
        <v>0</v>
      </c>
      <c r="T17" s="60">
        <v>0</v>
      </c>
      <c r="U17" s="60">
        <v>0</v>
      </c>
      <c r="V17" s="60">
        <v>0</v>
      </c>
      <c r="W17" s="60">
        <v>620130</v>
      </c>
      <c r="X17" s="60">
        <v>718659</v>
      </c>
      <c r="Y17" s="60">
        <v>-98529</v>
      </c>
      <c r="Z17" s="140">
        <v>-13.71</v>
      </c>
      <c r="AA17" s="155">
        <v>958206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44035634</v>
      </c>
      <c r="D19" s="155">
        <v>0</v>
      </c>
      <c r="E19" s="156">
        <v>52186550</v>
      </c>
      <c r="F19" s="60">
        <v>52187000</v>
      </c>
      <c r="G19" s="60">
        <v>18365000</v>
      </c>
      <c r="H19" s="60">
        <v>0</v>
      </c>
      <c r="I19" s="60">
        <v>0</v>
      </c>
      <c r="J19" s="60">
        <v>18365000</v>
      </c>
      <c r="K19" s="60">
        <v>0</v>
      </c>
      <c r="L19" s="60">
        <v>11213000</v>
      </c>
      <c r="M19" s="60">
        <v>0</v>
      </c>
      <c r="N19" s="60">
        <v>11213000</v>
      </c>
      <c r="O19" s="60">
        <v>0</v>
      </c>
      <c r="P19" s="60">
        <v>-4902000</v>
      </c>
      <c r="Q19" s="60">
        <v>11041000</v>
      </c>
      <c r="R19" s="60">
        <v>6139000</v>
      </c>
      <c r="S19" s="60">
        <v>0</v>
      </c>
      <c r="T19" s="60">
        <v>0</v>
      </c>
      <c r="U19" s="60">
        <v>0</v>
      </c>
      <c r="V19" s="60">
        <v>0</v>
      </c>
      <c r="W19" s="60">
        <v>35717000</v>
      </c>
      <c r="X19" s="60">
        <v>39139911</v>
      </c>
      <c r="Y19" s="60">
        <v>-3422911</v>
      </c>
      <c r="Z19" s="140">
        <v>-8.75</v>
      </c>
      <c r="AA19" s="155">
        <v>52187000</v>
      </c>
    </row>
    <row r="20" spans="1:27" ht="13.5">
      <c r="A20" s="181" t="s">
        <v>35</v>
      </c>
      <c r="B20" s="185"/>
      <c r="C20" s="155">
        <v>987270</v>
      </c>
      <c r="D20" s="155">
        <v>0</v>
      </c>
      <c r="E20" s="156">
        <v>5052258</v>
      </c>
      <c r="F20" s="54">
        <v>5547987</v>
      </c>
      <c r="G20" s="54">
        <v>90120</v>
      </c>
      <c r="H20" s="54">
        <v>135993</v>
      </c>
      <c r="I20" s="54">
        <v>87828</v>
      </c>
      <c r="J20" s="54">
        <v>313941</v>
      </c>
      <c r="K20" s="54">
        <v>88522</v>
      </c>
      <c r="L20" s="54">
        <v>78973</v>
      </c>
      <c r="M20" s="54">
        <v>7138</v>
      </c>
      <c r="N20" s="54">
        <v>174633</v>
      </c>
      <c r="O20" s="54">
        <v>19528</v>
      </c>
      <c r="P20" s="54">
        <v>-446496</v>
      </c>
      <c r="Q20" s="54">
        <v>915005</v>
      </c>
      <c r="R20" s="54">
        <v>488037</v>
      </c>
      <c r="S20" s="54">
        <v>0</v>
      </c>
      <c r="T20" s="54">
        <v>0</v>
      </c>
      <c r="U20" s="54">
        <v>0</v>
      </c>
      <c r="V20" s="54">
        <v>0</v>
      </c>
      <c r="W20" s="54">
        <v>976611</v>
      </c>
      <c r="X20" s="54">
        <v>3789198</v>
      </c>
      <c r="Y20" s="54">
        <v>-2812587</v>
      </c>
      <c r="Z20" s="184">
        <v>-74.23</v>
      </c>
      <c r="AA20" s="130">
        <v>5547987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1500000</v>
      </c>
      <c r="L21" s="60">
        <v>0</v>
      </c>
      <c r="M21" s="60">
        <v>8500000</v>
      </c>
      <c r="N21" s="60">
        <v>10000000</v>
      </c>
      <c r="O21" s="60">
        <v>1500000</v>
      </c>
      <c r="P21" s="82">
        <v>0</v>
      </c>
      <c r="Q21" s="60">
        <v>0</v>
      </c>
      <c r="R21" s="60">
        <v>1500000</v>
      </c>
      <c r="S21" s="60">
        <v>0</v>
      </c>
      <c r="T21" s="60">
        <v>0</v>
      </c>
      <c r="U21" s="60">
        <v>0</v>
      </c>
      <c r="V21" s="60">
        <v>0</v>
      </c>
      <c r="W21" s="82">
        <v>11500000</v>
      </c>
      <c r="X21" s="60"/>
      <c r="Y21" s="60">
        <v>11500000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69774654</v>
      </c>
      <c r="D22" s="188">
        <f>SUM(D5:D21)</f>
        <v>0</v>
      </c>
      <c r="E22" s="189">
        <f t="shared" si="0"/>
        <v>92441285</v>
      </c>
      <c r="F22" s="190">
        <f t="shared" si="0"/>
        <v>94403399</v>
      </c>
      <c r="G22" s="190">
        <f t="shared" si="0"/>
        <v>21753456</v>
      </c>
      <c r="H22" s="190">
        <f t="shared" si="0"/>
        <v>2202837</v>
      </c>
      <c r="I22" s="190">
        <f t="shared" si="0"/>
        <v>4540799</v>
      </c>
      <c r="J22" s="190">
        <f t="shared" si="0"/>
        <v>28497092</v>
      </c>
      <c r="K22" s="190">
        <f t="shared" si="0"/>
        <v>4195754</v>
      </c>
      <c r="L22" s="190">
        <f t="shared" si="0"/>
        <v>13498144</v>
      </c>
      <c r="M22" s="190">
        <f t="shared" si="0"/>
        <v>10923583</v>
      </c>
      <c r="N22" s="190">
        <f t="shared" si="0"/>
        <v>28617481</v>
      </c>
      <c r="O22" s="190">
        <f t="shared" si="0"/>
        <v>2891705</v>
      </c>
      <c r="P22" s="190">
        <f t="shared" si="0"/>
        <v>4924452</v>
      </c>
      <c r="Q22" s="190">
        <f t="shared" si="0"/>
        <v>20738945</v>
      </c>
      <c r="R22" s="190">
        <f t="shared" si="0"/>
        <v>28555102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85669675</v>
      </c>
      <c r="X22" s="190">
        <f t="shared" si="0"/>
        <v>69330969</v>
      </c>
      <c r="Y22" s="190">
        <f t="shared" si="0"/>
        <v>16338706</v>
      </c>
      <c r="Z22" s="191">
        <f>+IF(X22&lt;&gt;0,+(Y22/X22)*100,0)</f>
        <v>23.56624497776744</v>
      </c>
      <c r="AA22" s="188">
        <f>SUM(AA5:AA21)</f>
        <v>94403399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27988855</v>
      </c>
      <c r="D25" s="155">
        <v>0</v>
      </c>
      <c r="E25" s="156">
        <v>35788701</v>
      </c>
      <c r="F25" s="60">
        <v>36195000</v>
      </c>
      <c r="G25" s="60">
        <v>2572950</v>
      </c>
      <c r="H25" s="60">
        <v>2850349</v>
      </c>
      <c r="I25" s="60">
        <v>2898633</v>
      </c>
      <c r="J25" s="60">
        <v>8321932</v>
      </c>
      <c r="K25" s="60">
        <v>2612410</v>
      </c>
      <c r="L25" s="60">
        <v>3021141</v>
      </c>
      <c r="M25" s="60">
        <v>2615017</v>
      </c>
      <c r="N25" s="60">
        <v>8248568</v>
      </c>
      <c r="O25" s="60">
        <v>2626661</v>
      </c>
      <c r="P25" s="60">
        <v>2632775</v>
      </c>
      <c r="Q25" s="60">
        <v>2921090</v>
      </c>
      <c r="R25" s="60">
        <v>8180526</v>
      </c>
      <c r="S25" s="60">
        <v>0</v>
      </c>
      <c r="T25" s="60">
        <v>0</v>
      </c>
      <c r="U25" s="60">
        <v>0</v>
      </c>
      <c r="V25" s="60">
        <v>0</v>
      </c>
      <c r="W25" s="60">
        <v>24751026</v>
      </c>
      <c r="X25" s="60">
        <v>26841528</v>
      </c>
      <c r="Y25" s="60">
        <v>-2090502</v>
      </c>
      <c r="Z25" s="140">
        <v>-7.79</v>
      </c>
      <c r="AA25" s="155">
        <v>36195000</v>
      </c>
    </row>
    <row r="26" spans="1:27" ht="13.5">
      <c r="A26" s="183" t="s">
        <v>38</v>
      </c>
      <c r="B26" s="182"/>
      <c r="C26" s="155">
        <v>4450998</v>
      </c>
      <c r="D26" s="155">
        <v>0</v>
      </c>
      <c r="E26" s="156">
        <v>4630391</v>
      </c>
      <c r="F26" s="60">
        <v>4630391</v>
      </c>
      <c r="G26" s="60">
        <v>370581</v>
      </c>
      <c r="H26" s="60">
        <v>370581</v>
      </c>
      <c r="I26" s="60">
        <v>370581</v>
      </c>
      <c r="J26" s="60">
        <v>1111743</v>
      </c>
      <c r="K26" s="60">
        <v>370308</v>
      </c>
      <c r="L26" s="60">
        <v>343461</v>
      </c>
      <c r="M26" s="60">
        <v>362325</v>
      </c>
      <c r="N26" s="60">
        <v>1076094</v>
      </c>
      <c r="O26" s="60">
        <v>362471</v>
      </c>
      <c r="P26" s="60">
        <v>362577</v>
      </c>
      <c r="Q26" s="60">
        <v>362502</v>
      </c>
      <c r="R26" s="60">
        <v>1087550</v>
      </c>
      <c r="S26" s="60">
        <v>0</v>
      </c>
      <c r="T26" s="60">
        <v>0</v>
      </c>
      <c r="U26" s="60">
        <v>0</v>
      </c>
      <c r="V26" s="60">
        <v>0</v>
      </c>
      <c r="W26" s="60">
        <v>3275387</v>
      </c>
      <c r="X26" s="60">
        <v>3472794</v>
      </c>
      <c r="Y26" s="60">
        <v>-197407</v>
      </c>
      <c r="Z26" s="140">
        <v>-5.68</v>
      </c>
      <c r="AA26" s="155">
        <v>4630391</v>
      </c>
    </row>
    <row r="27" spans="1:27" ht="13.5">
      <c r="A27" s="183" t="s">
        <v>118</v>
      </c>
      <c r="B27" s="182"/>
      <c r="C27" s="155">
        <v>16807525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7427736</v>
      </c>
      <c r="D28" s="155">
        <v>0</v>
      </c>
      <c r="E28" s="156">
        <v>3106349</v>
      </c>
      <c r="F28" s="60">
        <v>3869841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2329758</v>
      </c>
      <c r="Y28" s="60">
        <v>-2329758</v>
      </c>
      <c r="Z28" s="140">
        <v>-100</v>
      </c>
      <c r="AA28" s="155">
        <v>3869841</v>
      </c>
    </row>
    <row r="29" spans="1:27" ht="13.5">
      <c r="A29" s="183" t="s">
        <v>40</v>
      </c>
      <c r="B29" s="182"/>
      <c r="C29" s="155">
        <v>560119</v>
      </c>
      <c r="D29" s="155">
        <v>0</v>
      </c>
      <c r="E29" s="156">
        <v>150000</v>
      </c>
      <c r="F29" s="60">
        <v>150000</v>
      </c>
      <c r="G29" s="60">
        <v>69</v>
      </c>
      <c r="H29" s="60">
        <v>12161</v>
      </c>
      <c r="I29" s="60">
        <v>26632</v>
      </c>
      <c r="J29" s="60">
        <v>38862</v>
      </c>
      <c r="K29" s="60">
        <v>49941</v>
      </c>
      <c r="L29" s="60">
        <v>0</v>
      </c>
      <c r="M29" s="60">
        <v>56938</v>
      </c>
      <c r="N29" s="60">
        <v>106879</v>
      </c>
      <c r="O29" s="60">
        <v>13596</v>
      </c>
      <c r="P29" s="60">
        <v>0</v>
      </c>
      <c r="Q29" s="60">
        <v>34485</v>
      </c>
      <c r="R29" s="60">
        <v>48081</v>
      </c>
      <c r="S29" s="60">
        <v>0</v>
      </c>
      <c r="T29" s="60">
        <v>0</v>
      </c>
      <c r="U29" s="60">
        <v>0</v>
      </c>
      <c r="V29" s="60">
        <v>0</v>
      </c>
      <c r="W29" s="60">
        <v>193822</v>
      </c>
      <c r="X29" s="60">
        <v>112500</v>
      </c>
      <c r="Y29" s="60">
        <v>81322</v>
      </c>
      <c r="Z29" s="140">
        <v>72.29</v>
      </c>
      <c r="AA29" s="155">
        <v>150000</v>
      </c>
    </row>
    <row r="30" spans="1:27" ht="13.5">
      <c r="A30" s="183" t="s">
        <v>119</v>
      </c>
      <c r="B30" s="182"/>
      <c r="C30" s="155">
        <v>13621753</v>
      </c>
      <c r="D30" s="155">
        <v>0</v>
      </c>
      <c r="E30" s="156">
        <v>15800000</v>
      </c>
      <c r="F30" s="60">
        <v>15800000</v>
      </c>
      <c r="G30" s="60">
        <v>15726</v>
      </c>
      <c r="H30" s="60">
        <v>2009006</v>
      </c>
      <c r="I30" s="60">
        <v>1831335</v>
      </c>
      <c r="J30" s="60">
        <v>3856067</v>
      </c>
      <c r="K30" s="60">
        <v>1071522</v>
      </c>
      <c r="L30" s="60">
        <v>1119924</v>
      </c>
      <c r="M30" s="60">
        <v>1030979</v>
      </c>
      <c r="N30" s="60">
        <v>3222425</v>
      </c>
      <c r="O30" s="60">
        <v>1066558</v>
      </c>
      <c r="P30" s="60">
        <v>1004348</v>
      </c>
      <c r="Q30" s="60">
        <v>948471</v>
      </c>
      <c r="R30" s="60">
        <v>3019377</v>
      </c>
      <c r="S30" s="60">
        <v>0</v>
      </c>
      <c r="T30" s="60">
        <v>0</v>
      </c>
      <c r="U30" s="60">
        <v>0</v>
      </c>
      <c r="V30" s="60">
        <v>0</v>
      </c>
      <c r="W30" s="60">
        <v>10097869</v>
      </c>
      <c r="X30" s="60">
        <v>11850003</v>
      </c>
      <c r="Y30" s="60">
        <v>-1752134</v>
      </c>
      <c r="Z30" s="140">
        <v>-14.79</v>
      </c>
      <c r="AA30" s="155">
        <v>15800000</v>
      </c>
    </row>
    <row r="31" spans="1:27" ht="13.5">
      <c r="A31" s="183" t="s">
        <v>120</v>
      </c>
      <c r="B31" s="182"/>
      <c r="C31" s="155">
        <v>3645798</v>
      </c>
      <c r="D31" s="155">
        <v>0</v>
      </c>
      <c r="E31" s="156">
        <v>2463335</v>
      </c>
      <c r="F31" s="60">
        <v>2113335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72237</v>
      </c>
      <c r="M31" s="60">
        <v>0</v>
      </c>
      <c r="N31" s="60">
        <v>72237</v>
      </c>
      <c r="O31" s="60">
        <v>0</v>
      </c>
      <c r="P31" s="60">
        <v>77723</v>
      </c>
      <c r="Q31" s="60">
        <v>0</v>
      </c>
      <c r="R31" s="60">
        <v>77723</v>
      </c>
      <c r="S31" s="60">
        <v>0</v>
      </c>
      <c r="T31" s="60">
        <v>0</v>
      </c>
      <c r="U31" s="60">
        <v>0</v>
      </c>
      <c r="V31" s="60">
        <v>0</v>
      </c>
      <c r="W31" s="60">
        <v>149960</v>
      </c>
      <c r="X31" s="60">
        <v>1847502</v>
      </c>
      <c r="Y31" s="60">
        <v>-1697542</v>
      </c>
      <c r="Z31" s="140">
        <v>-91.88</v>
      </c>
      <c r="AA31" s="155">
        <v>2113335</v>
      </c>
    </row>
    <row r="32" spans="1:27" ht="13.5">
      <c r="A32" s="183" t="s">
        <v>121</v>
      </c>
      <c r="B32" s="182"/>
      <c r="C32" s="155">
        <v>1834104</v>
      </c>
      <c r="D32" s="155">
        <v>0</v>
      </c>
      <c r="E32" s="156">
        <v>2776200</v>
      </c>
      <c r="F32" s="60">
        <v>2120250</v>
      </c>
      <c r="G32" s="60">
        <v>128540</v>
      </c>
      <c r="H32" s="60">
        <v>128540</v>
      </c>
      <c r="I32" s="60">
        <v>128540</v>
      </c>
      <c r="J32" s="60">
        <v>385620</v>
      </c>
      <c r="K32" s="60">
        <v>133714</v>
      </c>
      <c r="L32" s="60">
        <v>136460</v>
      </c>
      <c r="M32" s="60">
        <v>261040</v>
      </c>
      <c r="N32" s="60">
        <v>531214</v>
      </c>
      <c r="O32" s="60">
        <v>132500</v>
      </c>
      <c r="P32" s="60">
        <v>132500</v>
      </c>
      <c r="Q32" s="60">
        <v>128540</v>
      </c>
      <c r="R32" s="60">
        <v>393540</v>
      </c>
      <c r="S32" s="60">
        <v>0</v>
      </c>
      <c r="T32" s="60">
        <v>0</v>
      </c>
      <c r="U32" s="60">
        <v>0</v>
      </c>
      <c r="V32" s="60">
        <v>0</v>
      </c>
      <c r="W32" s="60">
        <v>1310374</v>
      </c>
      <c r="X32" s="60">
        <v>2082150</v>
      </c>
      <c r="Y32" s="60">
        <v>-771776</v>
      </c>
      <c r="Z32" s="140">
        <v>-37.07</v>
      </c>
      <c r="AA32" s="155">
        <v>2120250</v>
      </c>
    </row>
    <row r="33" spans="1:27" ht="13.5">
      <c r="A33" s="183" t="s">
        <v>42</v>
      </c>
      <c r="B33" s="182"/>
      <c r="C33" s="155">
        <v>3781428</v>
      </c>
      <c r="D33" s="155">
        <v>0</v>
      </c>
      <c r="E33" s="156">
        <v>200000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150003</v>
      </c>
      <c r="Y33" s="60">
        <v>-150003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17871636</v>
      </c>
      <c r="D34" s="155">
        <v>0</v>
      </c>
      <c r="E34" s="156">
        <v>25696308</v>
      </c>
      <c r="F34" s="60">
        <v>29440100</v>
      </c>
      <c r="G34" s="60">
        <v>3413190</v>
      </c>
      <c r="H34" s="60">
        <v>3906391</v>
      </c>
      <c r="I34" s="60">
        <v>-1646796</v>
      </c>
      <c r="J34" s="60">
        <v>5672785</v>
      </c>
      <c r="K34" s="60">
        <v>2033616</v>
      </c>
      <c r="L34" s="60">
        <v>1973355</v>
      </c>
      <c r="M34" s="60">
        <v>2908081</v>
      </c>
      <c r="N34" s="60">
        <v>6915052</v>
      </c>
      <c r="O34" s="60">
        <v>2000077</v>
      </c>
      <c r="P34" s="60">
        <v>1388868</v>
      </c>
      <c r="Q34" s="60">
        <v>1006910</v>
      </c>
      <c r="R34" s="60">
        <v>4395855</v>
      </c>
      <c r="S34" s="60">
        <v>0</v>
      </c>
      <c r="T34" s="60">
        <v>0</v>
      </c>
      <c r="U34" s="60">
        <v>0</v>
      </c>
      <c r="V34" s="60">
        <v>0</v>
      </c>
      <c r="W34" s="60">
        <v>16983692</v>
      </c>
      <c r="X34" s="60">
        <v>19271997</v>
      </c>
      <c r="Y34" s="60">
        <v>-2288305</v>
      </c>
      <c r="Z34" s="140">
        <v>-11.87</v>
      </c>
      <c r="AA34" s="155">
        <v>29440100</v>
      </c>
    </row>
    <row r="35" spans="1:27" ht="13.5">
      <c r="A35" s="181" t="s">
        <v>122</v>
      </c>
      <c r="B35" s="185"/>
      <c r="C35" s="155">
        <v>591761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98581713</v>
      </c>
      <c r="D36" s="188">
        <f>SUM(D25:D35)</f>
        <v>0</v>
      </c>
      <c r="E36" s="189">
        <f t="shared" si="1"/>
        <v>90611284</v>
      </c>
      <c r="F36" s="190">
        <f t="shared" si="1"/>
        <v>94318917</v>
      </c>
      <c r="G36" s="190">
        <f t="shared" si="1"/>
        <v>6501056</v>
      </c>
      <c r="H36" s="190">
        <f t="shared" si="1"/>
        <v>9277028</v>
      </c>
      <c r="I36" s="190">
        <f t="shared" si="1"/>
        <v>3608925</v>
      </c>
      <c r="J36" s="190">
        <f t="shared" si="1"/>
        <v>19387009</v>
      </c>
      <c r="K36" s="190">
        <f t="shared" si="1"/>
        <v>6271511</v>
      </c>
      <c r="L36" s="190">
        <f t="shared" si="1"/>
        <v>6666578</v>
      </c>
      <c r="M36" s="190">
        <f t="shared" si="1"/>
        <v>7234380</v>
      </c>
      <c r="N36" s="190">
        <f t="shared" si="1"/>
        <v>20172469</v>
      </c>
      <c r="O36" s="190">
        <f t="shared" si="1"/>
        <v>6201863</v>
      </c>
      <c r="P36" s="190">
        <f t="shared" si="1"/>
        <v>5598791</v>
      </c>
      <c r="Q36" s="190">
        <f t="shared" si="1"/>
        <v>5401998</v>
      </c>
      <c r="R36" s="190">
        <f t="shared" si="1"/>
        <v>17202652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56762130</v>
      </c>
      <c r="X36" s="190">
        <f t="shared" si="1"/>
        <v>67958235</v>
      </c>
      <c r="Y36" s="190">
        <f t="shared" si="1"/>
        <v>-11196105</v>
      </c>
      <c r="Z36" s="191">
        <f>+IF(X36&lt;&gt;0,+(Y36/X36)*100,0)</f>
        <v>-16.474979080901676</v>
      </c>
      <c r="AA36" s="188">
        <f>SUM(AA25:AA35)</f>
        <v>94318917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-28807059</v>
      </c>
      <c r="D38" s="199">
        <f>+D22-D36</f>
        <v>0</v>
      </c>
      <c r="E38" s="200">
        <f t="shared" si="2"/>
        <v>1830001</v>
      </c>
      <c r="F38" s="106">
        <f t="shared" si="2"/>
        <v>84482</v>
      </c>
      <c r="G38" s="106">
        <f t="shared" si="2"/>
        <v>15252400</v>
      </c>
      <c r="H38" s="106">
        <f t="shared" si="2"/>
        <v>-7074191</v>
      </c>
      <c r="I38" s="106">
        <f t="shared" si="2"/>
        <v>931874</v>
      </c>
      <c r="J38" s="106">
        <f t="shared" si="2"/>
        <v>9110083</v>
      </c>
      <c r="K38" s="106">
        <f t="shared" si="2"/>
        <v>-2075757</v>
      </c>
      <c r="L38" s="106">
        <f t="shared" si="2"/>
        <v>6831566</v>
      </c>
      <c r="M38" s="106">
        <f t="shared" si="2"/>
        <v>3689203</v>
      </c>
      <c r="N38" s="106">
        <f t="shared" si="2"/>
        <v>8445012</v>
      </c>
      <c r="O38" s="106">
        <f t="shared" si="2"/>
        <v>-3310158</v>
      </c>
      <c r="P38" s="106">
        <f t="shared" si="2"/>
        <v>-674339</v>
      </c>
      <c r="Q38" s="106">
        <f t="shared" si="2"/>
        <v>15336947</v>
      </c>
      <c r="R38" s="106">
        <f t="shared" si="2"/>
        <v>11352450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28907545</v>
      </c>
      <c r="X38" s="106">
        <f>IF(F22=F36,0,X22-X36)</f>
        <v>1372734</v>
      </c>
      <c r="Y38" s="106">
        <f t="shared" si="2"/>
        <v>27534811</v>
      </c>
      <c r="Z38" s="201">
        <f>+IF(X38&lt;&gt;0,+(Y38/X38)*100,0)</f>
        <v>2005.837329009116</v>
      </c>
      <c r="AA38" s="199">
        <f>+AA22-AA36</f>
        <v>84482</v>
      </c>
    </row>
    <row r="39" spans="1:27" ht="13.5">
      <c r="A39" s="181" t="s">
        <v>46</v>
      </c>
      <c r="B39" s="185"/>
      <c r="C39" s="155">
        <v>24047065</v>
      </c>
      <c r="D39" s="155">
        <v>0</v>
      </c>
      <c r="E39" s="156">
        <v>24198450</v>
      </c>
      <c r="F39" s="60">
        <v>34613950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7041000</v>
      </c>
      <c r="M39" s="60">
        <v>0</v>
      </c>
      <c r="N39" s="60">
        <v>7041000</v>
      </c>
      <c r="O39" s="60">
        <v>0</v>
      </c>
      <c r="P39" s="60">
        <v>-3500000</v>
      </c>
      <c r="Q39" s="60">
        <v>8500000</v>
      </c>
      <c r="R39" s="60">
        <v>5000000</v>
      </c>
      <c r="S39" s="60">
        <v>0</v>
      </c>
      <c r="T39" s="60">
        <v>0</v>
      </c>
      <c r="U39" s="60">
        <v>0</v>
      </c>
      <c r="V39" s="60">
        <v>0</v>
      </c>
      <c r="W39" s="60">
        <v>12041000</v>
      </c>
      <c r="X39" s="60">
        <v>18148914</v>
      </c>
      <c r="Y39" s="60">
        <v>-6107914</v>
      </c>
      <c r="Z39" s="140">
        <v>-33.65</v>
      </c>
      <c r="AA39" s="155">
        <v>34613950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-4759994</v>
      </c>
      <c r="D42" s="206">
        <f>SUM(D38:D41)</f>
        <v>0</v>
      </c>
      <c r="E42" s="207">
        <f t="shared" si="3"/>
        <v>26028451</v>
      </c>
      <c r="F42" s="88">
        <f t="shared" si="3"/>
        <v>34698432</v>
      </c>
      <c r="G42" s="88">
        <f t="shared" si="3"/>
        <v>15252400</v>
      </c>
      <c r="H42" s="88">
        <f t="shared" si="3"/>
        <v>-7074191</v>
      </c>
      <c r="I42" s="88">
        <f t="shared" si="3"/>
        <v>931874</v>
      </c>
      <c r="J42" s="88">
        <f t="shared" si="3"/>
        <v>9110083</v>
      </c>
      <c r="K42" s="88">
        <f t="shared" si="3"/>
        <v>-2075757</v>
      </c>
      <c r="L42" s="88">
        <f t="shared" si="3"/>
        <v>13872566</v>
      </c>
      <c r="M42" s="88">
        <f t="shared" si="3"/>
        <v>3689203</v>
      </c>
      <c r="N42" s="88">
        <f t="shared" si="3"/>
        <v>15486012</v>
      </c>
      <c r="O42" s="88">
        <f t="shared" si="3"/>
        <v>-3310158</v>
      </c>
      <c r="P42" s="88">
        <f t="shared" si="3"/>
        <v>-4174339</v>
      </c>
      <c r="Q42" s="88">
        <f t="shared" si="3"/>
        <v>23836947</v>
      </c>
      <c r="R42" s="88">
        <f t="shared" si="3"/>
        <v>16352450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40948545</v>
      </c>
      <c r="X42" s="88">
        <f t="shared" si="3"/>
        <v>19521648</v>
      </c>
      <c r="Y42" s="88">
        <f t="shared" si="3"/>
        <v>21426897</v>
      </c>
      <c r="Z42" s="208">
        <f>+IF(X42&lt;&gt;0,+(Y42/X42)*100,0)</f>
        <v>109.75967295384079</v>
      </c>
      <c r="AA42" s="206">
        <f>SUM(AA38:AA41)</f>
        <v>34698432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-4759994</v>
      </c>
      <c r="D44" s="210">
        <f>+D42-D43</f>
        <v>0</v>
      </c>
      <c r="E44" s="211">
        <f t="shared" si="4"/>
        <v>26028451</v>
      </c>
      <c r="F44" s="77">
        <f t="shared" si="4"/>
        <v>34698432</v>
      </c>
      <c r="G44" s="77">
        <f t="shared" si="4"/>
        <v>15252400</v>
      </c>
      <c r="H44" s="77">
        <f t="shared" si="4"/>
        <v>-7074191</v>
      </c>
      <c r="I44" s="77">
        <f t="shared" si="4"/>
        <v>931874</v>
      </c>
      <c r="J44" s="77">
        <f t="shared" si="4"/>
        <v>9110083</v>
      </c>
      <c r="K44" s="77">
        <f t="shared" si="4"/>
        <v>-2075757</v>
      </c>
      <c r="L44" s="77">
        <f t="shared" si="4"/>
        <v>13872566</v>
      </c>
      <c r="M44" s="77">
        <f t="shared" si="4"/>
        <v>3689203</v>
      </c>
      <c r="N44" s="77">
        <f t="shared" si="4"/>
        <v>15486012</v>
      </c>
      <c r="O44" s="77">
        <f t="shared" si="4"/>
        <v>-3310158</v>
      </c>
      <c r="P44" s="77">
        <f t="shared" si="4"/>
        <v>-4174339</v>
      </c>
      <c r="Q44" s="77">
        <f t="shared" si="4"/>
        <v>23836947</v>
      </c>
      <c r="R44" s="77">
        <f t="shared" si="4"/>
        <v>16352450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40948545</v>
      </c>
      <c r="X44" s="77">
        <f t="shared" si="4"/>
        <v>19521648</v>
      </c>
      <c r="Y44" s="77">
        <f t="shared" si="4"/>
        <v>21426897</v>
      </c>
      <c r="Z44" s="212">
        <f>+IF(X44&lt;&gt;0,+(Y44/X44)*100,0)</f>
        <v>109.75967295384079</v>
      </c>
      <c r="AA44" s="210">
        <f>+AA42-AA43</f>
        <v>34698432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-4759994</v>
      </c>
      <c r="D46" s="206">
        <f>SUM(D44:D45)</f>
        <v>0</v>
      </c>
      <c r="E46" s="207">
        <f t="shared" si="5"/>
        <v>26028451</v>
      </c>
      <c r="F46" s="88">
        <f t="shared" si="5"/>
        <v>34698432</v>
      </c>
      <c r="G46" s="88">
        <f t="shared" si="5"/>
        <v>15252400</v>
      </c>
      <c r="H46" s="88">
        <f t="shared" si="5"/>
        <v>-7074191</v>
      </c>
      <c r="I46" s="88">
        <f t="shared" si="5"/>
        <v>931874</v>
      </c>
      <c r="J46" s="88">
        <f t="shared" si="5"/>
        <v>9110083</v>
      </c>
      <c r="K46" s="88">
        <f t="shared" si="5"/>
        <v>-2075757</v>
      </c>
      <c r="L46" s="88">
        <f t="shared" si="5"/>
        <v>13872566</v>
      </c>
      <c r="M46" s="88">
        <f t="shared" si="5"/>
        <v>3689203</v>
      </c>
      <c r="N46" s="88">
        <f t="shared" si="5"/>
        <v>15486012</v>
      </c>
      <c r="O46" s="88">
        <f t="shared" si="5"/>
        <v>-3310158</v>
      </c>
      <c r="P46" s="88">
        <f t="shared" si="5"/>
        <v>-4174339</v>
      </c>
      <c r="Q46" s="88">
        <f t="shared" si="5"/>
        <v>23836947</v>
      </c>
      <c r="R46" s="88">
        <f t="shared" si="5"/>
        <v>16352450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40948545</v>
      </c>
      <c r="X46" s="88">
        <f t="shared" si="5"/>
        <v>19521648</v>
      </c>
      <c r="Y46" s="88">
        <f t="shared" si="5"/>
        <v>21426897</v>
      </c>
      <c r="Z46" s="208">
        <f>+IF(X46&lt;&gt;0,+(Y46/X46)*100,0)</f>
        <v>109.75967295384079</v>
      </c>
      <c r="AA46" s="206">
        <f>SUM(AA44:AA45)</f>
        <v>34698432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-4759994</v>
      </c>
      <c r="D48" s="217">
        <f>SUM(D46:D47)</f>
        <v>0</v>
      </c>
      <c r="E48" s="218">
        <f t="shared" si="6"/>
        <v>26028451</v>
      </c>
      <c r="F48" s="219">
        <f t="shared" si="6"/>
        <v>34698432</v>
      </c>
      <c r="G48" s="219">
        <f t="shared" si="6"/>
        <v>15252400</v>
      </c>
      <c r="H48" s="220">
        <f t="shared" si="6"/>
        <v>-7074191</v>
      </c>
      <c r="I48" s="220">
        <f t="shared" si="6"/>
        <v>931874</v>
      </c>
      <c r="J48" s="220">
        <f t="shared" si="6"/>
        <v>9110083</v>
      </c>
      <c r="K48" s="220">
        <f t="shared" si="6"/>
        <v>-2075757</v>
      </c>
      <c r="L48" s="220">
        <f t="shared" si="6"/>
        <v>13872566</v>
      </c>
      <c r="M48" s="219">
        <f t="shared" si="6"/>
        <v>3689203</v>
      </c>
      <c r="N48" s="219">
        <f t="shared" si="6"/>
        <v>15486012</v>
      </c>
      <c r="O48" s="220">
        <f t="shared" si="6"/>
        <v>-3310158</v>
      </c>
      <c r="P48" s="220">
        <f t="shared" si="6"/>
        <v>-4174339</v>
      </c>
      <c r="Q48" s="220">
        <f t="shared" si="6"/>
        <v>23836947</v>
      </c>
      <c r="R48" s="220">
        <f t="shared" si="6"/>
        <v>16352450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40948545</v>
      </c>
      <c r="X48" s="220">
        <f t="shared" si="6"/>
        <v>19521648</v>
      </c>
      <c r="Y48" s="220">
        <f t="shared" si="6"/>
        <v>21426897</v>
      </c>
      <c r="Z48" s="221">
        <f>+IF(X48&lt;&gt;0,+(Y48/X48)*100,0)</f>
        <v>109.75967295384079</v>
      </c>
      <c r="AA48" s="222">
        <f>SUM(AA46:AA47)</f>
        <v>34698432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1230000</v>
      </c>
      <c r="F5" s="100">
        <f t="shared" si="0"/>
        <v>902000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1230000</v>
      </c>
      <c r="Y5" s="100">
        <f t="shared" si="0"/>
        <v>-1230000</v>
      </c>
      <c r="Z5" s="137">
        <f>+IF(X5&lt;&gt;0,+(Y5/X5)*100,0)</f>
        <v>-100</v>
      </c>
      <c r="AA5" s="153">
        <f>SUM(AA6:AA8)</f>
        <v>902000</v>
      </c>
    </row>
    <row r="6" spans="1:27" ht="13.5">
      <c r="A6" s="138" t="s">
        <v>75</v>
      </c>
      <c r="B6" s="136"/>
      <c r="C6" s="155"/>
      <c r="D6" s="155"/>
      <c r="E6" s="156">
        <v>1200000</v>
      </c>
      <c r="F6" s="60">
        <v>872000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1200000</v>
      </c>
      <c r="Y6" s="60">
        <v>-1200000</v>
      </c>
      <c r="Z6" s="140">
        <v>-100</v>
      </c>
      <c r="AA6" s="62">
        <v>872000</v>
      </c>
    </row>
    <row r="7" spans="1:27" ht="13.5">
      <c r="A7" s="138" t="s">
        <v>76</v>
      </c>
      <c r="B7" s="136"/>
      <c r="C7" s="157"/>
      <c r="D7" s="157"/>
      <c r="E7" s="158">
        <v>30000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</v>
      </c>
      <c r="Y7" s="159">
        <v>-30000</v>
      </c>
      <c r="Z7" s="141">
        <v>-100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5400000</v>
      </c>
      <c r="F9" s="100">
        <f t="shared" si="1"/>
        <v>550000</v>
      </c>
      <c r="G9" s="100">
        <f t="shared" si="1"/>
        <v>1918216</v>
      </c>
      <c r="H9" s="100">
        <f t="shared" si="1"/>
        <v>80298</v>
      </c>
      <c r="I9" s="100">
        <f t="shared" si="1"/>
        <v>0</v>
      </c>
      <c r="J9" s="100">
        <f t="shared" si="1"/>
        <v>1998514</v>
      </c>
      <c r="K9" s="100">
        <f t="shared" si="1"/>
        <v>658603</v>
      </c>
      <c r="L9" s="100">
        <f t="shared" si="1"/>
        <v>346818</v>
      </c>
      <c r="M9" s="100">
        <f t="shared" si="1"/>
        <v>912134</v>
      </c>
      <c r="N9" s="100">
        <f t="shared" si="1"/>
        <v>1917555</v>
      </c>
      <c r="O9" s="100">
        <f t="shared" si="1"/>
        <v>110747</v>
      </c>
      <c r="P9" s="100">
        <f t="shared" si="1"/>
        <v>0</v>
      </c>
      <c r="Q9" s="100">
        <f t="shared" si="1"/>
        <v>1102638</v>
      </c>
      <c r="R9" s="100">
        <f t="shared" si="1"/>
        <v>1213385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5129454</v>
      </c>
      <c r="X9" s="100">
        <f t="shared" si="1"/>
        <v>2700000</v>
      </c>
      <c r="Y9" s="100">
        <f t="shared" si="1"/>
        <v>2429454</v>
      </c>
      <c r="Z9" s="137">
        <f>+IF(X9&lt;&gt;0,+(Y9/X9)*100,0)</f>
        <v>89.97977777777778</v>
      </c>
      <c r="AA9" s="102">
        <f>SUM(AA10:AA14)</f>
        <v>550000</v>
      </c>
    </row>
    <row r="10" spans="1:27" ht="13.5">
      <c r="A10" s="138" t="s">
        <v>79</v>
      </c>
      <c r="B10" s="136"/>
      <c r="C10" s="155"/>
      <c r="D10" s="155"/>
      <c r="E10" s="156">
        <v>4750000</v>
      </c>
      <c r="F10" s="60"/>
      <c r="G10" s="60">
        <v>1918216</v>
      </c>
      <c r="H10" s="60">
        <v>80298</v>
      </c>
      <c r="I10" s="60"/>
      <c r="J10" s="60">
        <v>1998514</v>
      </c>
      <c r="K10" s="60">
        <v>658603</v>
      </c>
      <c r="L10" s="60">
        <v>346818</v>
      </c>
      <c r="M10" s="60">
        <v>912134</v>
      </c>
      <c r="N10" s="60">
        <v>1917555</v>
      </c>
      <c r="O10" s="60">
        <v>110747</v>
      </c>
      <c r="P10" s="60"/>
      <c r="Q10" s="60">
        <v>1102638</v>
      </c>
      <c r="R10" s="60">
        <v>1213385</v>
      </c>
      <c r="S10" s="60"/>
      <c r="T10" s="60"/>
      <c r="U10" s="60"/>
      <c r="V10" s="60"/>
      <c r="W10" s="60">
        <v>5129454</v>
      </c>
      <c r="X10" s="60">
        <v>2300001</v>
      </c>
      <c r="Y10" s="60">
        <v>2829453</v>
      </c>
      <c r="Z10" s="140">
        <v>123.02</v>
      </c>
      <c r="AA10" s="62"/>
    </row>
    <row r="11" spans="1:27" ht="13.5">
      <c r="A11" s="138" t="s">
        <v>80</v>
      </c>
      <c r="B11" s="136"/>
      <c r="C11" s="155"/>
      <c r="D11" s="155"/>
      <c r="E11" s="156">
        <v>500000</v>
      </c>
      <c r="F11" s="60">
        <v>400000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249999</v>
      </c>
      <c r="Y11" s="60">
        <v>-249999</v>
      </c>
      <c r="Z11" s="140">
        <v>-100</v>
      </c>
      <c r="AA11" s="62">
        <v>400000</v>
      </c>
    </row>
    <row r="12" spans="1:27" ht="13.5">
      <c r="A12" s="138" t="s">
        <v>81</v>
      </c>
      <c r="B12" s="136"/>
      <c r="C12" s="155"/>
      <c r="D12" s="155"/>
      <c r="E12" s="156">
        <v>150000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62">
        <v>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9898000</v>
      </c>
      <c r="F15" s="100">
        <f t="shared" si="2"/>
        <v>14746450</v>
      </c>
      <c r="G15" s="100">
        <f t="shared" si="2"/>
        <v>1085722</v>
      </c>
      <c r="H15" s="100">
        <f t="shared" si="2"/>
        <v>2092079</v>
      </c>
      <c r="I15" s="100">
        <f t="shared" si="2"/>
        <v>1077682</v>
      </c>
      <c r="J15" s="100">
        <f t="shared" si="2"/>
        <v>4255483</v>
      </c>
      <c r="K15" s="100">
        <f t="shared" si="2"/>
        <v>522482</v>
      </c>
      <c r="L15" s="100">
        <f t="shared" si="2"/>
        <v>1756688</v>
      </c>
      <c r="M15" s="100">
        <f t="shared" si="2"/>
        <v>2585980</v>
      </c>
      <c r="N15" s="100">
        <f t="shared" si="2"/>
        <v>4865150</v>
      </c>
      <c r="O15" s="100">
        <f t="shared" si="2"/>
        <v>790874</v>
      </c>
      <c r="P15" s="100">
        <f t="shared" si="2"/>
        <v>0</v>
      </c>
      <c r="Q15" s="100">
        <f t="shared" si="2"/>
        <v>434364</v>
      </c>
      <c r="R15" s="100">
        <f t="shared" si="2"/>
        <v>1225238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10345871</v>
      </c>
      <c r="X15" s="100">
        <f t="shared" si="2"/>
        <v>6598968</v>
      </c>
      <c r="Y15" s="100">
        <f t="shared" si="2"/>
        <v>3746903</v>
      </c>
      <c r="Z15" s="137">
        <f>+IF(X15&lt;&gt;0,+(Y15/X15)*100,0)</f>
        <v>56.78013592428391</v>
      </c>
      <c r="AA15" s="102">
        <f>SUM(AA16:AA18)</f>
        <v>14746450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8648000</v>
      </c>
      <c r="F17" s="60">
        <v>13496450</v>
      </c>
      <c r="G17" s="60">
        <v>1085722</v>
      </c>
      <c r="H17" s="60">
        <v>2092079</v>
      </c>
      <c r="I17" s="60">
        <v>1077682</v>
      </c>
      <c r="J17" s="60">
        <v>4255483</v>
      </c>
      <c r="K17" s="60">
        <v>522482</v>
      </c>
      <c r="L17" s="60">
        <v>1756688</v>
      </c>
      <c r="M17" s="60">
        <v>2585980</v>
      </c>
      <c r="N17" s="60">
        <v>4865150</v>
      </c>
      <c r="O17" s="60">
        <v>790874</v>
      </c>
      <c r="P17" s="60"/>
      <c r="Q17" s="60">
        <v>434364</v>
      </c>
      <c r="R17" s="60">
        <v>1225238</v>
      </c>
      <c r="S17" s="60"/>
      <c r="T17" s="60"/>
      <c r="U17" s="60"/>
      <c r="V17" s="60"/>
      <c r="W17" s="60">
        <v>10345871</v>
      </c>
      <c r="X17" s="60">
        <v>5348967</v>
      </c>
      <c r="Y17" s="60">
        <v>4996904</v>
      </c>
      <c r="Z17" s="140">
        <v>93.42</v>
      </c>
      <c r="AA17" s="62">
        <v>13496450</v>
      </c>
    </row>
    <row r="18" spans="1:27" ht="13.5">
      <c r="A18" s="138" t="s">
        <v>87</v>
      </c>
      <c r="B18" s="136"/>
      <c r="C18" s="155"/>
      <c r="D18" s="155"/>
      <c r="E18" s="156">
        <v>1250000</v>
      </c>
      <c r="F18" s="60">
        <v>1250000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1250001</v>
      </c>
      <c r="Y18" s="60">
        <v>-1250001</v>
      </c>
      <c r="Z18" s="140">
        <v>-100</v>
      </c>
      <c r="AA18" s="62">
        <v>1250000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9500000</v>
      </c>
      <c r="F19" s="100">
        <f t="shared" si="3"/>
        <v>18500000</v>
      </c>
      <c r="G19" s="100">
        <f t="shared" si="3"/>
        <v>456000</v>
      </c>
      <c r="H19" s="100">
        <f t="shared" si="3"/>
        <v>112500</v>
      </c>
      <c r="I19" s="100">
        <f t="shared" si="3"/>
        <v>118380</v>
      </c>
      <c r="J19" s="100">
        <f t="shared" si="3"/>
        <v>686880</v>
      </c>
      <c r="K19" s="100">
        <f t="shared" si="3"/>
        <v>118380</v>
      </c>
      <c r="L19" s="100">
        <f t="shared" si="3"/>
        <v>2000000</v>
      </c>
      <c r="M19" s="100">
        <f t="shared" si="3"/>
        <v>1000000</v>
      </c>
      <c r="N19" s="100">
        <f t="shared" si="3"/>
        <v>3118380</v>
      </c>
      <c r="O19" s="100">
        <f t="shared" si="3"/>
        <v>0</v>
      </c>
      <c r="P19" s="100">
        <f t="shared" si="3"/>
        <v>2199593</v>
      </c>
      <c r="Q19" s="100">
        <f t="shared" si="3"/>
        <v>2850000</v>
      </c>
      <c r="R19" s="100">
        <f t="shared" si="3"/>
        <v>5049593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8854853</v>
      </c>
      <c r="X19" s="100">
        <f t="shared" si="3"/>
        <v>6333336</v>
      </c>
      <c r="Y19" s="100">
        <f t="shared" si="3"/>
        <v>2521517</v>
      </c>
      <c r="Z19" s="137">
        <f>+IF(X19&lt;&gt;0,+(Y19/X19)*100,0)</f>
        <v>39.81340955224861</v>
      </c>
      <c r="AA19" s="102">
        <f>SUM(AA20:AA23)</f>
        <v>18500000</v>
      </c>
    </row>
    <row r="20" spans="1:27" ht="13.5">
      <c r="A20" s="138" t="s">
        <v>89</v>
      </c>
      <c r="B20" s="136"/>
      <c r="C20" s="155"/>
      <c r="D20" s="155"/>
      <c r="E20" s="156">
        <v>9500000</v>
      </c>
      <c r="F20" s="60">
        <v>18500000</v>
      </c>
      <c r="G20" s="60">
        <v>456000</v>
      </c>
      <c r="H20" s="60">
        <v>112500</v>
      </c>
      <c r="I20" s="60">
        <v>118380</v>
      </c>
      <c r="J20" s="60">
        <v>686880</v>
      </c>
      <c r="K20" s="60">
        <v>118380</v>
      </c>
      <c r="L20" s="60">
        <v>2000000</v>
      </c>
      <c r="M20" s="60">
        <v>1000000</v>
      </c>
      <c r="N20" s="60">
        <v>3118380</v>
      </c>
      <c r="O20" s="60"/>
      <c r="P20" s="60">
        <v>2199593</v>
      </c>
      <c r="Q20" s="60">
        <v>2850000</v>
      </c>
      <c r="R20" s="60">
        <v>5049593</v>
      </c>
      <c r="S20" s="60"/>
      <c r="T20" s="60"/>
      <c r="U20" s="60"/>
      <c r="V20" s="60"/>
      <c r="W20" s="60">
        <v>8854853</v>
      </c>
      <c r="X20" s="60">
        <v>6333336</v>
      </c>
      <c r="Y20" s="60">
        <v>2521517</v>
      </c>
      <c r="Z20" s="140">
        <v>39.81</v>
      </c>
      <c r="AA20" s="62">
        <v>18500000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26028000</v>
      </c>
      <c r="F25" s="219">
        <f t="shared" si="4"/>
        <v>34698450</v>
      </c>
      <c r="G25" s="219">
        <f t="shared" si="4"/>
        <v>3459938</v>
      </c>
      <c r="H25" s="219">
        <f t="shared" si="4"/>
        <v>2284877</v>
      </c>
      <c r="I25" s="219">
        <f t="shared" si="4"/>
        <v>1196062</v>
      </c>
      <c r="J25" s="219">
        <f t="shared" si="4"/>
        <v>6940877</v>
      </c>
      <c r="K25" s="219">
        <f t="shared" si="4"/>
        <v>1299465</v>
      </c>
      <c r="L25" s="219">
        <f t="shared" si="4"/>
        <v>4103506</v>
      </c>
      <c r="M25" s="219">
        <f t="shared" si="4"/>
        <v>4498114</v>
      </c>
      <c r="N25" s="219">
        <f t="shared" si="4"/>
        <v>9901085</v>
      </c>
      <c r="O25" s="219">
        <f t="shared" si="4"/>
        <v>901621</v>
      </c>
      <c r="P25" s="219">
        <f t="shared" si="4"/>
        <v>2199593</v>
      </c>
      <c r="Q25" s="219">
        <f t="shared" si="4"/>
        <v>4387002</v>
      </c>
      <c r="R25" s="219">
        <f t="shared" si="4"/>
        <v>7488216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24330178</v>
      </c>
      <c r="X25" s="219">
        <f t="shared" si="4"/>
        <v>16862304</v>
      </c>
      <c r="Y25" s="219">
        <f t="shared" si="4"/>
        <v>7467874</v>
      </c>
      <c r="Z25" s="231">
        <f>+IF(X25&lt;&gt;0,+(Y25/X25)*100,0)</f>
        <v>44.287388010558935</v>
      </c>
      <c r="AA25" s="232">
        <f>+AA5+AA9+AA15+AA19+AA24</f>
        <v>34698450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24198000</v>
      </c>
      <c r="F28" s="60">
        <v>27614450</v>
      </c>
      <c r="G28" s="60">
        <v>3459938</v>
      </c>
      <c r="H28" s="60">
        <v>2284877</v>
      </c>
      <c r="I28" s="60">
        <v>1196062</v>
      </c>
      <c r="J28" s="60">
        <v>6940877</v>
      </c>
      <c r="K28" s="60">
        <v>1299465</v>
      </c>
      <c r="L28" s="60">
        <v>4103506</v>
      </c>
      <c r="M28" s="60">
        <v>4498114</v>
      </c>
      <c r="N28" s="60">
        <v>9901085</v>
      </c>
      <c r="O28" s="60">
        <v>901621</v>
      </c>
      <c r="P28" s="60">
        <v>2199593</v>
      </c>
      <c r="Q28" s="60">
        <v>4387002</v>
      </c>
      <c r="R28" s="60">
        <v>7488216</v>
      </c>
      <c r="S28" s="60"/>
      <c r="T28" s="60"/>
      <c r="U28" s="60"/>
      <c r="V28" s="60"/>
      <c r="W28" s="60">
        <v>24330178</v>
      </c>
      <c r="X28" s="60"/>
      <c r="Y28" s="60">
        <v>24330178</v>
      </c>
      <c r="Z28" s="140"/>
      <c r="AA28" s="155">
        <v>27614450</v>
      </c>
    </row>
    <row r="29" spans="1:27" ht="13.5">
      <c r="A29" s="234" t="s">
        <v>134</v>
      </c>
      <c r="B29" s="136"/>
      <c r="C29" s="155"/>
      <c r="D29" s="155"/>
      <c r="E29" s="156"/>
      <c r="F29" s="60">
        <v>7000000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7000000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24198000</v>
      </c>
      <c r="F32" s="77">
        <f t="shared" si="5"/>
        <v>34614450</v>
      </c>
      <c r="G32" s="77">
        <f t="shared" si="5"/>
        <v>3459938</v>
      </c>
      <c r="H32" s="77">
        <f t="shared" si="5"/>
        <v>2284877</v>
      </c>
      <c r="I32" s="77">
        <f t="shared" si="5"/>
        <v>1196062</v>
      </c>
      <c r="J32" s="77">
        <f t="shared" si="5"/>
        <v>6940877</v>
      </c>
      <c r="K32" s="77">
        <f t="shared" si="5"/>
        <v>1299465</v>
      </c>
      <c r="L32" s="77">
        <f t="shared" si="5"/>
        <v>4103506</v>
      </c>
      <c r="M32" s="77">
        <f t="shared" si="5"/>
        <v>4498114</v>
      </c>
      <c r="N32" s="77">
        <f t="shared" si="5"/>
        <v>9901085</v>
      </c>
      <c r="O32" s="77">
        <f t="shared" si="5"/>
        <v>901621</v>
      </c>
      <c r="P32" s="77">
        <f t="shared" si="5"/>
        <v>2199593</v>
      </c>
      <c r="Q32" s="77">
        <f t="shared" si="5"/>
        <v>4387002</v>
      </c>
      <c r="R32" s="77">
        <f t="shared" si="5"/>
        <v>7488216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24330178</v>
      </c>
      <c r="X32" s="77">
        <f t="shared" si="5"/>
        <v>0</v>
      </c>
      <c r="Y32" s="77">
        <f t="shared" si="5"/>
        <v>24330178</v>
      </c>
      <c r="Z32" s="212">
        <f>+IF(X32&lt;&gt;0,+(Y32/X32)*100,0)</f>
        <v>0</v>
      </c>
      <c r="AA32" s="79">
        <f>SUM(AA28:AA31)</f>
        <v>34614450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1830000</v>
      </c>
      <c r="F35" s="60">
        <v>84000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84000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26028000</v>
      </c>
      <c r="F36" s="220">
        <f t="shared" si="6"/>
        <v>34698450</v>
      </c>
      <c r="G36" s="220">
        <f t="shared" si="6"/>
        <v>3459938</v>
      </c>
      <c r="H36" s="220">
        <f t="shared" si="6"/>
        <v>2284877</v>
      </c>
      <c r="I36" s="220">
        <f t="shared" si="6"/>
        <v>1196062</v>
      </c>
      <c r="J36" s="220">
        <f t="shared" si="6"/>
        <v>6940877</v>
      </c>
      <c r="K36" s="220">
        <f t="shared" si="6"/>
        <v>1299465</v>
      </c>
      <c r="L36" s="220">
        <f t="shared" si="6"/>
        <v>4103506</v>
      </c>
      <c r="M36" s="220">
        <f t="shared" si="6"/>
        <v>4498114</v>
      </c>
      <c r="N36" s="220">
        <f t="shared" si="6"/>
        <v>9901085</v>
      </c>
      <c r="O36" s="220">
        <f t="shared" si="6"/>
        <v>901621</v>
      </c>
      <c r="P36" s="220">
        <f t="shared" si="6"/>
        <v>2199593</v>
      </c>
      <c r="Q36" s="220">
        <f t="shared" si="6"/>
        <v>4387002</v>
      </c>
      <c r="R36" s="220">
        <f t="shared" si="6"/>
        <v>7488216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24330178</v>
      </c>
      <c r="X36" s="220">
        <f t="shared" si="6"/>
        <v>0</v>
      </c>
      <c r="Y36" s="220">
        <f t="shared" si="6"/>
        <v>24330178</v>
      </c>
      <c r="Z36" s="221">
        <f>+IF(X36&lt;&gt;0,+(Y36/X36)*100,0)</f>
        <v>0</v>
      </c>
      <c r="AA36" s="239">
        <f>SUM(AA32:AA35)</f>
        <v>34698450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1464740</v>
      </c>
      <c r="D6" s="155"/>
      <c r="E6" s="59">
        <v>2385903</v>
      </c>
      <c r="F6" s="60">
        <v>2385903</v>
      </c>
      <c r="G6" s="60">
        <v>10703353</v>
      </c>
      <c r="H6" s="60">
        <v>6925111</v>
      </c>
      <c r="I6" s="60">
        <v>2321588</v>
      </c>
      <c r="J6" s="60">
        <v>2321588</v>
      </c>
      <c r="K6" s="60">
        <v>939392</v>
      </c>
      <c r="L6" s="60">
        <v>9814498</v>
      </c>
      <c r="M6" s="60">
        <v>7565504</v>
      </c>
      <c r="N6" s="60">
        <v>7565504</v>
      </c>
      <c r="O6" s="60">
        <v>3164123</v>
      </c>
      <c r="P6" s="60">
        <v>6530756</v>
      </c>
      <c r="Q6" s="60">
        <v>20287122</v>
      </c>
      <c r="R6" s="60">
        <v>20287122</v>
      </c>
      <c r="S6" s="60"/>
      <c r="T6" s="60"/>
      <c r="U6" s="60"/>
      <c r="V6" s="60"/>
      <c r="W6" s="60">
        <v>20287122</v>
      </c>
      <c r="X6" s="60">
        <v>1789427</v>
      </c>
      <c r="Y6" s="60">
        <v>18497695</v>
      </c>
      <c r="Z6" s="140">
        <v>1033.72</v>
      </c>
      <c r="AA6" s="62">
        <v>2385903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1637483</v>
      </c>
      <c r="D8" s="155"/>
      <c r="E8" s="59">
        <v>6000000</v>
      </c>
      <c r="F8" s="60">
        <v>6000000</v>
      </c>
      <c r="G8" s="60">
        <v>73407565</v>
      </c>
      <c r="H8" s="60">
        <v>74727417</v>
      </c>
      <c r="I8" s="60">
        <v>81576028</v>
      </c>
      <c r="J8" s="60">
        <v>81576028</v>
      </c>
      <c r="K8" s="60">
        <v>83102818</v>
      </c>
      <c r="L8" s="60">
        <v>84211110</v>
      </c>
      <c r="M8" s="60">
        <v>84053387</v>
      </c>
      <c r="N8" s="60">
        <v>84053387</v>
      </c>
      <c r="O8" s="60">
        <v>83531387</v>
      </c>
      <c r="P8" s="60">
        <v>72169946</v>
      </c>
      <c r="Q8" s="60">
        <v>79366562</v>
      </c>
      <c r="R8" s="60">
        <v>79366562</v>
      </c>
      <c r="S8" s="60"/>
      <c r="T8" s="60"/>
      <c r="U8" s="60"/>
      <c r="V8" s="60"/>
      <c r="W8" s="60">
        <v>79366562</v>
      </c>
      <c r="X8" s="60">
        <v>4500000</v>
      </c>
      <c r="Y8" s="60">
        <v>74866562</v>
      </c>
      <c r="Z8" s="140">
        <v>1663.7</v>
      </c>
      <c r="AA8" s="62">
        <v>6000000</v>
      </c>
    </row>
    <row r="9" spans="1:27" ht="13.5">
      <c r="A9" s="249" t="s">
        <v>146</v>
      </c>
      <c r="B9" s="182"/>
      <c r="C9" s="155">
        <v>1867703</v>
      </c>
      <c r="D9" s="155"/>
      <c r="E9" s="59">
        <v>9501908</v>
      </c>
      <c r="F9" s="60">
        <v>9501908</v>
      </c>
      <c r="G9" s="60">
        <v>28156236</v>
      </c>
      <c r="H9" s="60">
        <v>28609700</v>
      </c>
      <c r="I9" s="60">
        <v>29773307</v>
      </c>
      <c r="J9" s="60">
        <v>29773307</v>
      </c>
      <c r="K9" s="60">
        <v>30396235</v>
      </c>
      <c r="L9" s="60">
        <v>31213336</v>
      </c>
      <c r="M9" s="60">
        <v>32058410</v>
      </c>
      <c r="N9" s="60">
        <v>32058410</v>
      </c>
      <c r="O9" s="60">
        <v>32462557</v>
      </c>
      <c r="P9" s="60">
        <v>32925338</v>
      </c>
      <c r="Q9" s="60">
        <v>33215718</v>
      </c>
      <c r="R9" s="60">
        <v>33215718</v>
      </c>
      <c r="S9" s="60"/>
      <c r="T9" s="60"/>
      <c r="U9" s="60"/>
      <c r="V9" s="60"/>
      <c r="W9" s="60">
        <v>33215718</v>
      </c>
      <c r="X9" s="60">
        <v>7126431</v>
      </c>
      <c r="Y9" s="60">
        <v>26089287</v>
      </c>
      <c r="Z9" s="140">
        <v>366.09</v>
      </c>
      <c r="AA9" s="62">
        <v>9501908</v>
      </c>
    </row>
    <row r="10" spans="1:27" ht="13.5">
      <c r="A10" s="249" t="s">
        <v>147</v>
      </c>
      <c r="B10" s="182"/>
      <c r="C10" s="155">
        <v>37270</v>
      </c>
      <c r="D10" s="155"/>
      <c r="E10" s="59">
        <v>153378</v>
      </c>
      <c r="F10" s="60">
        <v>153378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115034</v>
      </c>
      <c r="Y10" s="159">
        <v>-115034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>
        <v>412399</v>
      </c>
      <c r="D11" s="155"/>
      <c r="E11" s="59">
        <v>388710</v>
      </c>
      <c r="F11" s="60">
        <v>388710</v>
      </c>
      <c r="G11" s="60">
        <v>412399</v>
      </c>
      <c r="H11" s="60">
        <v>412399</v>
      </c>
      <c r="I11" s="60">
        <v>412399</v>
      </c>
      <c r="J11" s="60">
        <v>412399</v>
      </c>
      <c r="K11" s="60">
        <v>412399</v>
      </c>
      <c r="L11" s="60">
        <v>412399</v>
      </c>
      <c r="M11" s="60">
        <v>412399</v>
      </c>
      <c r="N11" s="60">
        <v>412399</v>
      </c>
      <c r="O11" s="60">
        <v>412399</v>
      </c>
      <c r="P11" s="60">
        <v>412399</v>
      </c>
      <c r="Q11" s="60">
        <v>412399</v>
      </c>
      <c r="R11" s="60">
        <v>412399</v>
      </c>
      <c r="S11" s="60"/>
      <c r="T11" s="60"/>
      <c r="U11" s="60"/>
      <c r="V11" s="60"/>
      <c r="W11" s="60">
        <v>412399</v>
      </c>
      <c r="X11" s="60">
        <v>291533</v>
      </c>
      <c r="Y11" s="60">
        <v>120866</v>
      </c>
      <c r="Z11" s="140">
        <v>41.46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5419595</v>
      </c>
      <c r="D12" s="168">
        <f>SUM(D6:D11)</f>
        <v>0</v>
      </c>
      <c r="E12" s="72">
        <f t="shared" si="0"/>
        <v>18429899</v>
      </c>
      <c r="F12" s="73">
        <f t="shared" si="0"/>
        <v>18429899</v>
      </c>
      <c r="G12" s="73">
        <f t="shared" si="0"/>
        <v>112679553</v>
      </c>
      <c r="H12" s="73">
        <f t="shared" si="0"/>
        <v>110674627</v>
      </c>
      <c r="I12" s="73">
        <f t="shared" si="0"/>
        <v>114083322</v>
      </c>
      <c r="J12" s="73">
        <f t="shared" si="0"/>
        <v>114083322</v>
      </c>
      <c r="K12" s="73">
        <f t="shared" si="0"/>
        <v>114850844</v>
      </c>
      <c r="L12" s="73">
        <f t="shared" si="0"/>
        <v>125651343</v>
      </c>
      <c r="M12" s="73">
        <f t="shared" si="0"/>
        <v>124089700</v>
      </c>
      <c r="N12" s="73">
        <f t="shared" si="0"/>
        <v>124089700</v>
      </c>
      <c r="O12" s="73">
        <f t="shared" si="0"/>
        <v>119570466</v>
      </c>
      <c r="P12" s="73">
        <f t="shared" si="0"/>
        <v>112038439</v>
      </c>
      <c r="Q12" s="73">
        <f t="shared" si="0"/>
        <v>133281801</v>
      </c>
      <c r="R12" s="73">
        <f t="shared" si="0"/>
        <v>133281801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133281801</v>
      </c>
      <c r="X12" s="73">
        <f t="shared" si="0"/>
        <v>13822425</v>
      </c>
      <c r="Y12" s="73">
        <f t="shared" si="0"/>
        <v>119459376</v>
      </c>
      <c r="Z12" s="170">
        <f>+IF(X12&lt;&gt;0,+(Y12/X12)*100,0)</f>
        <v>864.2432568814806</v>
      </c>
      <c r="AA12" s="74">
        <f>SUM(AA6:AA11)</f>
        <v>18429899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137648</v>
      </c>
      <c r="D16" s="155"/>
      <c r="E16" s="59">
        <v>5000000</v>
      </c>
      <c r="F16" s="60">
        <v>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3750000</v>
      </c>
      <c r="Y16" s="159">
        <v>-3750000</v>
      </c>
      <c r="Z16" s="141">
        <v>-100</v>
      </c>
      <c r="AA16" s="225">
        <v>5000000</v>
      </c>
    </row>
    <row r="17" spans="1:27" ht="13.5">
      <c r="A17" s="249" t="s">
        <v>152</v>
      </c>
      <c r="B17" s="182"/>
      <c r="C17" s="155">
        <v>432000</v>
      </c>
      <c r="D17" s="155"/>
      <c r="E17" s="59">
        <v>432000</v>
      </c>
      <c r="F17" s="60">
        <v>432000</v>
      </c>
      <c r="G17" s="60">
        <v>432000</v>
      </c>
      <c r="H17" s="60">
        <v>432000</v>
      </c>
      <c r="I17" s="60">
        <v>432000</v>
      </c>
      <c r="J17" s="60">
        <v>432000</v>
      </c>
      <c r="K17" s="60">
        <v>432000</v>
      </c>
      <c r="L17" s="60">
        <v>432000</v>
      </c>
      <c r="M17" s="60">
        <v>432000</v>
      </c>
      <c r="N17" s="60">
        <v>432000</v>
      </c>
      <c r="O17" s="60">
        <v>432000</v>
      </c>
      <c r="P17" s="60">
        <v>432000</v>
      </c>
      <c r="Q17" s="60">
        <v>432000</v>
      </c>
      <c r="R17" s="60">
        <v>432000</v>
      </c>
      <c r="S17" s="60"/>
      <c r="T17" s="60"/>
      <c r="U17" s="60"/>
      <c r="V17" s="60"/>
      <c r="W17" s="60">
        <v>432000</v>
      </c>
      <c r="X17" s="60">
        <v>324000</v>
      </c>
      <c r="Y17" s="60">
        <v>108000</v>
      </c>
      <c r="Z17" s="140">
        <v>33.33</v>
      </c>
      <c r="AA17" s="62">
        <v>432000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206339435</v>
      </c>
      <c r="D19" s="155"/>
      <c r="E19" s="59">
        <v>193788390</v>
      </c>
      <c r="F19" s="60">
        <v>193788390</v>
      </c>
      <c r="G19" s="60">
        <v>208409439</v>
      </c>
      <c r="H19" s="60">
        <v>210163889</v>
      </c>
      <c r="I19" s="60">
        <v>216435134</v>
      </c>
      <c r="J19" s="60">
        <v>216435134</v>
      </c>
      <c r="K19" s="60">
        <v>218809924</v>
      </c>
      <c r="L19" s="60">
        <v>222059483</v>
      </c>
      <c r="M19" s="60">
        <v>225041284</v>
      </c>
      <c r="N19" s="60">
        <v>225041284</v>
      </c>
      <c r="O19" s="60">
        <v>225805110</v>
      </c>
      <c r="P19" s="60">
        <v>227235912</v>
      </c>
      <c r="Q19" s="60">
        <v>231124392</v>
      </c>
      <c r="R19" s="60">
        <v>231124392</v>
      </c>
      <c r="S19" s="60"/>
      <c r="T19" s="60"/>
      <c r="U19" s="60"/>
      <c r="V19" s="60"/>
      <c r="W19" s="60">
        <v>231124392</v>
      </c>
      <c r="X19" s="60">
        <v>145341293</v>
      </c>
      <c r="Y19" s="60">
        <v>85783099</v>
      </c>
      <c r="Z19" s="140">
        <v>59.02</v>
      </c>
      <c r="AA19" s="62">
        <v>193788390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47883</v>
      </c>
      <c r="D22" s="155"/>
      <c r="E22" s="59">
        <v>80410</v>
      </c>
      <c r="F22" s="60">
        <v>80410</v>
      </c>
      <c r="G22" s="60">
        <v>111092</v>
      </c>
      <c r="H22" s="60">
        <v>111092</v>
      </c>
      <c r="I22" s="60">
        <v>111092</v>
      </c>
      <c r="J22" s="60">
        <v>111092</v>
      </c>
      <c r="K22" s="60">
        <v>111092</v>
      </c>
      <c r="L22" s="60">
        <v>111092</v>
      </c>
      <c r="M22" s="60">
        <v>111092</v>
      </c>
      <c r="N22" s="60">
        <v>111092</v>
      </c>
      <c r="O22" s="60">
        <v>111092</v>
      </c>
      <c r="P22" s="60">
        <v>111092</v>
      </c>
      <c r="Q22" s="60">
        <v>111092</v>
      </c>
      <c r="R22" s="60">
        <v>111092</v>
      </c>
      <c r="S22" s="60"/>
      <c r="T22" s="60"/>
      <c r="U22" s="60"/>
      <c r="V22" s="60"/>
      <c r="W22" s="60">
        <v>111092</v>
      </c>
      <c r="X22" s="60">
        <v>60308</v>
      </c>
      <c r="Y22" s="60">
        <v>50784</v>
      </c>
      <c r="Z22" s="140">
        <v>84.21</v>
      </c>
      <c r="AA22" s="62">
        <v>80410</v>
      </c>
    </row>
    <row r="23" spans="1:27" ht="13.5">
      <c r="A23" s="249" t="s">
        <v>158</v>
      </c>
      <c r="B23" s="182"/>
      <c r="C23" s="155">
        <v>147149</v>
      </c>
      <c r="D23" s="155"/>
      <c r="E23" s="59">
        <v>284157</v>
      </c>
      <c r="F23" s="60">
        <v>284157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213118</v>
      </c>
      <c r="Y23" s="159">
        <v>-213118</v>
      </c>
      <c r="Z23" s="141">
        <v>-100</v>
      </c>
      <c r="AA23" s="225">
        <v>284157</v>
      </c>
    </row>
    <row r="24" spans="1:27" ht="13.5">
      <c r="A24" s="250" t="s">
        <v>57</v>
      </c>
      <c r="B24" s="253"/>
      <c r="C24" s="168">
        <f aca="true" t="shared" si="1" ref="C24:Y24">SUM(C15:C23)</f>
        <v>207104115</v>
      </c>
      <c r="D24" s="168">
        <f>SUM(D15:D23)</f>
        <v>0</v>
      </c>
      <c r="E24" s="76">
        <f t="shared" si="1"/>
        <v>199584957</v>
      </c>
      <c r="F24" s="77">
        <f t="shared" si="1"/>
        <v>199584957</v>
      </c>
      <c r="G24" s="77">
        <f t="shared" si="1"/>
        <v>208952531</v>
      </c>
      <c r="H24" s="77">
        <f t="shared" si="1"/>
        <v>210706981</v>
      </c>
      <c r="I24" s="77">
        <f t="shared" si="1"/>
        <v>216978226</v>
      </c>
      <c r="J24" s="77">
        <f t="shared" si="1"/>
        <v>216978226</v>
      </c>
      <c r="K24" s="77">
        <f t="shared" si="1"/>
        <v>219353016</v>
      </c>
      <c r="L24" s="77">
        <f t="shared" si="1"/>
        <v>222602575</v>
      </c>
      <c r="M24" s="77">
        <f t="shared" si="1"/>
        <v>225584376</v>
      </c>
      <c r="N24" s="77">
        <f t="shared" si="1"/>
        <v>225584376</v>
      </c>
      <c r="O24" s="77">
        <f t="shared" si="1"/>
        <v>226348202</v>
      </c>
      <c r="P24" s="77">
        <f t="shared" si="1"/>
        <v>227779004</v>
      </c>
      <c r="Q24" s="77">
        <f t="shared" si="1"/>
        <v>231667484</v>
      </c>
      <c r="R24" s="77">
        <f t="shared" si="1"/>
        <v>231667484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231667484</v>
      </c>
      <c r="X24" s="77">
        <f t="shared" si="1"/>
        <v>149688719</v>
      </c>
      <c r="Y24" s="77">
        <f t="shared" si="1"/>
        <v>81978765</v>
      </c>
      <c r="Z24" s="212">
        <f>+IF(X24&lt;&gt;0,+(Y24/X24)*100,0)</f>
        <v>54.76616110262792</v>
      </c>
      <c r="AA24" s="79">
        <f>SUM(AA15:AA23)</f>
        <v>199584957</v>
      </c>
    </row>
    <row r="25" spans="1:27" ht="13.5">
      <c r="A25" s="250" t="s">
        <v>159</v>
      </c>
      <c r="B25" s="251"/>
      <c r="C25" s="168">
        <f aca="true" t="shared" si="2" ref="C25:Y25">+C12+C24</f>
        <v>212523710</v>
      </c>
      <c r="D25" s="168">
        <f>+D12+D24</f>
        <v>0</v>
      </c>
      <c r="E25" s="72">
        <f t="shared" si="2"/>
        <v>218014856</v>
      </c>
      <c r="F25" s="73">
        <f t="shared" si="2"/>
        <v>218014856</v>
      </c>
      <c r="G25" s="73">
        <f t="shared" si="2"/>
        <v>321632084</v>
      </c>
      <c r="H25" s="73">
        <f t="shared" si="2"/>
        <v>321381608</v>
      </c>
      <c r="I25" s="73">
        <f t="shared" si="2"/>
        <v>331061548</v>
      </c>
      <c r="J25" s="73">
        <f t="shared" si="2"/>
        <v>331061548</v>
      </c>
      <c r="K25" s="73">
        <f t="shared" si="2"/>
        <v>334203860</v>
      </c>
      <c r="L25" s="73">
        <f t="shared" si="2"/>
        <v>348253918</v>
      </c>
      <c r="M25" s="73">
        <f t="shared" si="2"/>
        <v>349674076</v>
      </c>
      <c r="N25" s="73">
        <f t="shared" si="2"/>
        <v>349674076</v>
      </c>
      <c r="O25" s="73">
        <f t="shared" si="2"/>
        <v>345918668</v>
      </c>
      <c r="P25" s="73">
        <f t="shared" si="2"/>
        <v>339817443</v>
      </c>
      <c r="Q25" s="73">
        <f t="shared" si="2"/>
        <v>364949285</v>
      </c>
      <c r="R25" s="73">
        <f t="shared" si="2"/>
        <v>364949285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364949285</v>
      </c>
      <c r="X25" s="73">
        <f t="shared" si="2"/>
        <v>163511144</v>
      </c>
      <c r="Y25" s="73">
        <f t="shared" si="2"/>
        <v>201438141</v>
      </c>
      <c r="Z25" s="170">
        <f>+IF(X25&lt;&gt;0,+(Y25/X25)*100,0)</f>
        <v>123.19535908818544</v>
      </c>
      <c r="AA25" s="74">
        <f>+AA12+AA24</f>
        <v>218014856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1863</v>
      </c>
      <c r="H29" s="60">
        <v>1061202</v>
      </c>
      <c r="I29" s="60">
        <v>4131470</v>
      </c>
      <c r="J29" s="60">
        <v>4131470</v>
      </c>
      <c r="K29" s="60">
        <v>1878836</v>
      </c>
      <c r="L29" s="60">
        <v>48971</v>
      </c>
      <c r="M29" s="60">
        <v>69188</v>
      </c>
      <c r="N29" s="60">
        <v>69188</v>
      </c>
      <c r="O29" s="60">
        <v>50297</v>
      </c>
      <c r="P29" s="60">
        <v>68893</v>
      </c>
      <c r="Q29" s="60">
        <v>44409</v>
      </c>
      <c r="R29" s="60">
        <v>44409</v>
      </c>
      <c r="S29" s="60"/>
      <c r="T29" s="60"/>
      <c r="U29" s="60"/>
      <c r="V29" s="60"/>
      <c r="W29" s="60">
        <v>44409</v>
      </c>
      <c r="X29" s="60"/>
      <c r="Y29" s="60">
        <v>44409</v>
      </c>
      <c r="Z29" s="140"/>
      <c r="AA29" s="62"/>
    </row>
    <row r="30" spans="1:27" ht="13.5">
      <c r="A30" s="249" t="s">
        <v>52</v>
      </c>
      <c r="B30" s="182"/>
      <c r="C30" s="155">
        <v>1790322</v>
      </c>
      <c r="D30" s="155"/>
      <c r="E30" s="59">
        <v>1541756</v>
      </c>
      <c r="F30" s="60">
        <v>1418963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1064222</v>
      </c>
      <c r="Y30" s="60">
        <v>-1064222</v>
      </c>
      <c r="Z30" s="140">
        <v>-100</v>
      </c>
      <c r="AA30" s="62">
        <v>1418963</v>
      </c>
    </row>
    <row r="31" spans="1:27" ht="13.5">
      <c r="A31" s="249" t="s">
        <v>163</v>
      </c>
      <c r="B31" s="182"/>
      <c r="C31" s="155">
        <v>227463</v>
      </c>
      <c r="D31" s="155"/>
      <c r="E31" s="59">
        <v>237247</v>
      </c>
      <c r="F31" s="60">
        <v>237247</v>
      </c>
      <c r="G31" s="60">
        <v>226751</v>
      </c>
      <c r="H31" s="60">
        <v>228659</v>
      </c>
      <c r="I31" s="60">
        <v>228659</v>
      </c>
      <c r="J31" s="60">
        <v>228659</v>
      </c>
      <c r="K31" s="60">
        <v>228658</v>
      </c>
      <c r="L31" s="60">
        <v>228659</v>
      </c>
      <c r="M31" s="60">
        <v>228659</v>
      </c>
      <c r="N31" s="60">
        <v>228659</v>
      </c>
      <c r="O31" s="60">
        <v>229505</v>
      </c>
      <c r="P31" s="60">
        <v>229505</v>
      </c>
      <c r="Q31" s="60">
        <v>229505</v>
      </c>
      <c r="R31" s="60">
        <v>229505</v>
      </c>
      <c r="S31" s="60"/>
      <c r="T31" s="60"/>
      <c r="U31" s="60"/>
      <c r="V31" s="60"/>
      <c r="W31" s="60">
        <v>229505</v>
      </c>
      <c r="X31" s="60">
        <v>177935</v>
      </c>
      <c r="Y31" s="60">
        <v>51570</v>
      </c>
      <c r="Z31" s="140">
        <v>28.98</v>
      </c>
      <c r="AA31" s="62">
        <v>237247</v>
      </c>
    </row>
    <row r="32" spans="1:27" ht="13.5">
      <c r="A32" s="249" t="s">
        <v>164</v>
      </c>
      <c r="B32" s="182"/>
      <c r="C32" s="155">
        <v>19360656</v>
      </c>
      <c r="D32" s="155"/>
      <c r="E32" s="59">
        <v>9700000</v>
      </c>
      <c r="F32" s="60">
        <v>9700000</v>
      </c>
      <c r="G32" s="60">
        <v>15172604</v>
      </c>
      <c r="H32" s="60">
        <v>17197913</v>
      </c>
      <c r="I32" s="60">
        <v>17489239</v>
      </c>
      <c r="J32" s="60">
        <v>17489239</v>
      </c>
      <c r="K32" s="60">
        <v>22346019</v>
      </c>
      <c r="L32" s="60">
        <v>23655870</v>
      </c>
      <c r="M32" s="60">
        <v>19961928</v>
      </c>
      <c r="N32" s="60">
        <v>19961928</v>
      </c>
      <c r="O32" s="60">
        <v>19537430</v>
      </c>
      <c r="P32" s="60">
        <v>20641103</v>
      </c>
      <c r="Q32" s="60">
        <v>18238542</v>
      </c>
      <c r="R32" s="60">
        <v>18238542</v>
      </c>
      <c r="S32" s="60"/>
      <c r="T32" s="60"/>
      <c r="U32" s="60"/>
      <c r="V32" s="60"/>
      <c r="W32" s="60">
        <v>18238542</v>
      </c>
      <c r="X32" s="60">
        <v>7275000</v>
      </c>
      <c r="Y32" s="60">
        <v>10963542</v>
      </c>
      <c r="Z32" s="140">
        <v>150.7</v>
      </c>
      <c r="AA32" s="62">
        <v>9700000</v>
      </c>
    </row>
    <row r="33" spans="1:27" ht="13.5">
      <c r="A33" s="249" t="s">
        <v>165</v>
      </c>
      <c r="B33" s="182"/>
      <c r="C33" s="155">
        <v>5104364</v>
      </c>
      <c r="D33" s="155"/>
      <c r="E33" s="59">
        <v>2357000</v>
      </c>
      <c r="F33" s="60">
        <v>2479793</v>
      </c>
      <c r="G33" s="60">
        <v>70065736</v>
      </c>
      <c r="H33" s="60">
        <v>71049735</v>
      </c>
      <c r="I33" s="60">
        <v>70350761</v>
      </c>
      <c r="J33" s="60">
        <v>70350761</v>
      </c>
      <c r="K33" s="60">
        <v>70781215</v>
      </c>
      <c r="L33" s="60">
        <v>71307723</v>
      </c>
      <c r="M33" s="60">
        <v>71351887</v>
      </c>
      <c r="N33" s="60">
        <v>71351887</v>
      </c>
      <c r="O33" s="60">
        <v>71298017</v>
      </c>
      <c r="P33" s="60">
        <v>69821317</v>
      </c>
      <c r="Q33" s="60">
        <v>69784537</v>
      </c>
      <c r="R33" s="60">
        <v>69784537</v>
      </c>
      <c r="S33" s="60"/>
      <c r="T33" s="60"/>
      <c r="U33" s="60"/>
      <c r="V33" s="60"/>
      <c r="W33" s="60">
        <v>69784537</v>
      </c>
      <c r="X33" s="60">
        <v>1859845</v>
      </c>
      <c r="Y33" s="60">
        <v>67924692</v>
      </c>
      <c r="Z33" s="140">
        <v>3652.17</v>
      </c>
      <c r="AA33" s="62">
        <v>2479793</v>
      </c>
    </row>
    <row r="34" spans="1:27" ht="13.5">
      <c r="A34" s="250" t="s">
        <v>58</v>
      </c>
      <c r="B34" s="251"/>
      <c r="C34" s="168">
        <f aca="true" t="shared" si="3" ref="C34:Y34">SUM(C29:C33)</f>
        <v>26482805</v>
      </c>
      <c r="D34" s="168">
        <f>SUM(D29:D33)</f>
        <v>0</v>
      </c>
      <c r="E34" s="72">
        <f t="shared" si="3"/>
        <v>13836003</v>
      </c>
      <c r="F34" s="73">
        <f t="shared" si="3"/>
        <v>13836003</v>
      </c>
      <c r="G34" s="73">
        <f t="shared" si="3"/>
        <v>85466954</v>
      </c>
      <c r="H34" s="73">
        <f t="shared" si="3"/>
        <v>89537509</v>
      </c>
      <c r="I34" s="73">
        <f t="shared" si="3"/>
        <v>92200129</v>
      </c>
      <c r="J34" s="73">
        <f t="shared" si="3"/>
        <v>92200129</v>
      </c>
      <c r="K34" s="73">
        <f t="shared" si="3"/>
        <v>95234728</v>
      </c>
      <c r="L34" s="73">
        <f t="shared" si="3"/>
        <v>95241223</v>
      </c>
      <c r="M34" s="73">
        <f t="shared" si="3"/>
        <v>91611662</v>
      </c>
      <c r="N34" s="73">
        <f t="shared" si="3"/>
        <v>91611662</v>
      </c>
      <c r="O34" s="73">
        <f t="shared" si="3"/>
        <v>91115249</v>
      </c>
      <c r="P34" s="73">
        <f t="shared" si="3"/>
        <v>90760818</v>
      </c>
      <c r="Q34" s="73">
        <f t="shared" si="3"/>
        <v>88296993</v>
      </c>
      <c r="R34" s="73">
        <f t="shared" si="3"/>
        <v>88296993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88296993</v>
      </c>
      <c r="X34" s="73">
        <f t="shared" si="3"/>
        <v>10377002</v>
      </c>
      <c r="Y34" s="73">
        <f t="shared" si="3"/>
        <v>77919991</v>
      </c>
      <c r="Z34" s="170">
        <f>+IF(X34&lt;&gt;0,+(Y34/X34)*100,0)</f>
        <v>750.891162977515</v>
      </c>
      <c r="AA34" s="74">
        <f>SUM(AA29:AA33)</f>
        <v>13836003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1475601</v>
      </c>
      <c r="H37" s="60">
        <v>1468231</v>
      </c>
      <c r="I37" s="60">
        <v>1468231</v>
      </c>
      <c r="J37" s="60">
        <v>1468231</v>
      </c>
      <c r="K37" s="60">
        <v>1464546</v>
      </c>
      <c r="L37" s="60">
        <v>1464546</v>
      </c>
      <c r="M37" s="60">
        <v>1464546</v>
      </c>
      <c r="N37" s="60">
        <v>1464546</v>
      </c>
      <c r="O37" s="60">
        <v>1464546</v>
      </c>
      <c r="P37" s="60">
        <v>1464546</v>
      </c>
      <c r="Q37" s="60">
        <v>1464546</v>
      </c>
      <c r="R37" s="60">
        <v>1464546</v>
      </c>
      <c r="S37" s="60"/>
      <c r="T37" s="60"/>
      <c r="U37" s="60"/>
      <c r="V37" s="60"/>
      <c r="W37" s="60">
        <v>1464546</v>
      </c>
      <c r="X37" s="60"/>
      <c r="Y37" s="60">
        <v>1464546</v>
      </c>
      <c r="Z37" s="140"/>
      <c r="AA37" s="62"/>
    </row>
    <row r="38" spans="1:27" ht="13.5">
      <c r="A38" s="249" t="s">
        <v>165</v>
      </c>
      <c r="B38" s="182"/>
      <c r="C38" s="155">
        <v>1900877</v>
      </c>
      <c r="D38" s="155"/>
      <c r="E38" s="59">
        <v>7783653</v>
      </c>
      <c r="F38" s="60">
        <v>7783653</v>
      </c>
      <c r="G38" s="60">
        <v>23654541</v>
      </c>
      <c r="H38" s="60">
        <v>26255253</v>
      </c>
      <c r="I38" s="60">
        <v>32339010</v>
      </c>
      <c r="J38" s="60">
        <v>32339010</v>
      </c>
      <c r="K38" s="60">
        <v>34522266</v>
      </c>
      <c r="L38" s="60">
        <v>34693264</v>
      </c>
      <c r="M38" s="60">
        <v>36034641</v>
      </c>
      <c r="N38" s="60">
        <v>36034641</v>
      </c>
      <c r="O38" s="60">
        <v>36071149</v>
      </c>
      <c r="P38" s="60">
        <v>37616741</v>
      </c>
      <c r="Q38" s="60">
        <v>37882478</v>
      </c>
      <c r="R38" s="60">
        <v>37882478</v>
      </c>
      <c r="S38" s="60"/>
      <c r="T38" s="60"/>
      <c r="U38" s="60"/>
      <c r="V38" s="60"/>
      <c r="W38" s="60">
        <v>37882478</v>
      </c>
      <c r="X38" s="60">
        <v>5837740</v>
      </c>
      <c r="Y38" s="60">
        <v>32044738</v>
      </c>
      <c r="Z38" s="140">
        <v>548.92</v>
      </c>
      <c r="AA38" s="62">
        <v>7783653</v>
      </c>
    </row>
    <row r="39" spans="1:27" ht="13.5">
      <c r="A39" s="250" t="s">
        <v>59</v>
      </c>
      <c r="B39" s="253"/>
      <c r="C39" s="168">
        <f aca="true" t="shared" si="4" ref="C39:Y39">SUM(C37:C38)</f>
        <v>1900877</v>
      </c>
      <c r="D39" s="168">
        <f>SUM(D37:D38)</f>
        <v>0</v>
      </c>
      <c r="E39" s="76">
        <f t="shared" si="4"/>
        <v>7783653</v>
      </c>
      <c r="F39" s="77">
        <f t="shared" si="4"/>
        <v>7783653</v>
      </c>
      <c r="G39" s="77">
        <f t="shared" si="4"/>
        <v>25130142</v>
      </c>
      <c r="H39" s="77">
        <f t="shared" si="4"/>
        <v>27723484</v>
      </c>
      <c r="I39" s="77">
        <f t="shared" si="4"/>
        <v>33807241</v>
      </c>
      <c r="J39" s="77">
        <f t="shared" si="4"/>
        <v>33807241</v>
      </c>
      <c r="K39" s="77">
        <f t="shared" si="4"/>
        <v>35986812</v>
      </c>
      <c r="L39" s="77">
        <f t="shared" si="4"/>
        <v>36157810</v>
      </c>
      <c r="M39" s="77">
        <f t="shared" si="4"/>
        <v>37499187</v>
      </c>
      <c r="N39" s="77">
        <f t="shared" si="4"/>
        <v>37499187</v>
      </c>
      <c r="O39" s="77">
        <f t="shared" si="4"/>
        <v>37535695</v>
      </c>
      <c r="P39" s="77">
        <f t="shared" si="4"/>
        <v>39081287</v>
      </c>
      <c r="Q39" s="77">
        <f t="shared" si="4"/>
        <v>39347024</v>
      </c>
      <c r="R39" s="77">
        <f t="shared" si="4"/>
        <v>39347024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39347024</v>
      </c>
      <c r="X39" s="77">
        <f t="shared" si="4"/>
        <v>5837740</v>
      </c>
      <c r="Y39" s="77">
        <f t="shared" si="4"/>
        <v>33509284</v>
      </c>
      <c r="Z39" s="212">
        <f>+IF(X39&lt;&gt;0,+(Y39/X39)*100,0)</f>
        <v>574.0112440773313</v>
      </c>
      <c r="AA39" s="79">
        <f>SUM(AA37:AA38)</f>
        <v>7783653</v>
      </c>
    </row>
    <row r="40" spans="1:27" ht="13.5">
      <c r="A40" s="250" t="s">
        <v>167</v>
      </c>
      <c r="B40" s="251"/>
      <c r="C40" s="168">
        <f aca="true" t="shared" si="5" ref="C40:Y40">+C34+C39</f>
        <v>28383682</v>
      </c>
      <c r="D40" s="168">
        <f>+D34+D39</f>
        <v>0</v>
      </c>
      <c r="E40" s="72">
        <f t="shared" si="5"/>
        <v>21619656</v>
      </c>
      <c r="F40" s="73">
        <f t="shared" si="5"/>
        <v>21619656</v>
      </c>
      <c r="G40" s="73">
        <f t="shared" si="5"/>
        <v>110597096</v>
      </c>
      <c r="H40" s="73">
        <f t="shared" si="5"/>
        <v>117260993</v>
      </c>
      <c r="I40" s="73">
        <f t="shared" si="5"/>
        <v>126007370</v>
      </c>
      <c r="J40" s="73">
        <f t="shared" si="5"/>
        <v>126007370</v>
      </c>
      <c r="K40" s="73">
        <f t="shared" si="5"/>
        <v>131221540</v>
      </c>
      <c r="L40" s="73">
        <f t="shared" si="5"/>
        <v>131399033</v>
      </c>
      <c r="M40" s="73">
        <f t="shared" si="5"/>
        <v>129110849</v>
      </c>
      <c r="N40" s="73">
        <f t="shared" si="5"/>
        <v>129110849</v>
      </c>
      <c r="O40" s="73">
        <f t="shared" si="5"/>
        <v>128650944</v>
      </c>
      <c r="P40" s="73">
        <f t="shared" si="5"/>
        <v>129842105</v>
      </c>
      <c r="Q40" s="73">
        <f t="shared" si="5"/>
        <v>127644017</v>
      </c>
      <c r="R40" s="73">
        <f t="shared" si="5"/>
        <v>127644017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127644017</v>
      </c>
      <c r="X40" s="73">
        <f t="shared" si="5"/>
        <v>16214742</v>
      </c>
      <c r="Y40" s="73">
        <f t="shared" si="5"/>
        <v>111429275</v>
      </c>
      <c r="Z40" s="170">
        <f>+IF(X40&lt;&gt;0,+(Y40/X40)*100,0)</f>
        <v>687.2096700644389</v>
      </c>
      <c r="AA40" s="74">
        <f>+AA34+AA39</f>
        <v>21619656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184140028</v>
      </c>
      <c r="D42" s="257">
        <f>+D25-D40</f>
        <v>0</v>
      </c>
      <c r="E42" s="258">
        <f t="shared" si="6"/>
        <v>196395200</v>
      </c>
      <c r="F42" s="259">
        <f t="shared" si="6"/>
        <v>196395200</v>
      </c>
      <c r="G42" s="259">
        <f t="shared" si="6"/>
        <v>211034988</v>
      </c>
      <c r="H42" s="259">
        <f t="shared" si="6"/>
        <v>204120615</v>
      </c>
      <c r="I42" s="259">
        <f t="shared" si="6"/>
        <v>205054178</v>
      </c>
      <c r="J42" s="259">
        <f t="shared" si="6"/>
        <v>205054178</v>
      </c>
      <c r="K42" s="259">
        <f t="shared" si="6"/>
        <v>202982320</v>
      </c>
      <c r="L42" s="259">
        <f t="shared" si="6"/>
        <v>216854885</v>
      </c>
      <c r="M42" s="259">
        <f t="shared" si="6"/>
        <v>220563227</v>
      </c>
      <c r="N42" s="259">
        <f t="shared" si="6"/>
        <v>220563227</v>
      </c>
      <c r="O42" s="259">
        <f t="shared" si="6"/>
        <v>217267724</v>
      </c>
      <c r="P42" s="259">
        <f t="shared" si="6"/>
        <v>209975338</v>
      </c>
      <c r="Q42" s="259">
        <f t="shared" si="6"/>
        <v>237305268</v>
      </c>
      <c r="R42" s="259">
        <f t="shared" si="6"/>
        <v>237305268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237305268</v>
      </c>
      <c r="X42" s="259">
        <f t="shared" si="6"/>
        <v>147296402</v>
      </c>
      <c r="Y42" s="259">
        <f t="shared" si="6"/>
        <v>90008866</v>
      </c>
      <c r="Z42" s="260">
        <f>+IF(X42&lt;&gt;0,+(Y42/X42)*100,0)</f>
        <v>61.10730797076768</v>
      </c>
      <c r="AA42" s="261">
        <f>+AA25-AA40</f>
        <v>196395200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184039680</v>
      </c>
      <c r="D45" s="155"/>
      <c r="E45" s="59">
        <v>196294852</v>
      </c>
      <c r="F45" s="60">
        <v>196294852</v>
      </c>
      <c r="G45" s="60">
        <v>210934640</v>
      </c>
      <c r="H45" s="60">
        <v>204020267</v>
      </c>
      <c r="I45" s="60">
        <v>204953830</v>
      </c>
      <c r="J45" s="60">
        <v>204953830</v>
      </c>
      <c r="K45" s="60">
        <v>202881972</v>
      </c>
      <c r="L45" s="60">
        <v>216754537</v>
      </c>
      <c r="M45" s="60">
        <v>220462879</v>
      </c>
      <c r="N45" s="60">
        <v>220462879</v>
      </c>
      <c r="O45" s="60">
        <v>217167376</v>
      </c>
      <c r="P45" s="60">
        <v>209874990</v>
      </c>
      <c r="Q45" s="60">
        <v>237204920</v>
      </c>
      <c r="R45" s="60">
        <v>237204920</v>
      </c>
      <c r="S45" s="60"/>
      <c r="T45" s="60"/>
      <c r="U45" s="60"/>
      <c r="V45" s="60"/>
      <c r="W45" s="60">
        <v>237204920</v>
      </c>
      <c r="X45" s="60">
        <v>147221139</v>
      </c>
      <c r="Y45" s="60">
        <v>89983781</v>
      </c>
      <c r="Z45" s="139">
        <v>61.12</v>
      </c>
      <c r="AA45" s="62">
        <v>196294852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100348</v>
      </c>
      <c r="H46" s="60">
        <v>100348</v>
      </c>
      <c r="I46" s="60">
        <v>100348</v>
      </c>
      <c r="J46" s="60">
        <v>100348</v>
      </c>
      <c r="K46" s="60">
        <v>100348</v>
      </c>
      <c r="L46" s="60">
        <v>100348</v>
      </c>
      <c r="M46" s="60">
        <v>100348</v>
      </c>
      <c r="N46" s="60">
        <v>100348</v>
      </c>
      <c r="O46" s="60">
        <v>100348</v>
      </c>
      <c r="P46" s="60">
        <v>100348</v>
      </c>
      <c r="Q46" s="60">
        <v>100348</v>
      </c>
      <c r="R46" s="60">
        <v>100348</v>
      </c>
      <c r="S46" s="60"/>
      <c r="T46" s="60"/>
      <c r="U46" s="60"/>
      <c r="V46" s="60"/>
      <c r="W46" s="60">
        <v>100348</v>
      </c>
      <c r="X46" s="60">
        <v>75261</v>
      </c>
      <c r="Y46" s="60">
        <v>25087</v>
      </c>
      <c r="Z46" s="139">
        <v>33.33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184140028</v>
      </c>
      <c r="D48" s="217">
        <f>SUM(D45:D47)</f>
        <v>0</v>
      </c>
      <c r="E48" s="264">
        <f t="shared" si="7"/>
        <v>196395200</v>
      </c>
      <c r="F48" s="219">
        <f t="shared" si="7"/>
        <v>196395200</v>
      </c>
      <c r="G48" s="219">
        <f t="shared" si="7"/>
        <v>211034988</v>
      </c>
      <c r="H48" s="219">
        <f t="shared" si="7"/>
        <v>204120615</v>
      </c>
      <c r="I48" s="219">
        <f t="shared" si="7"/>
        <v>205054178</v>
      </c>
      <c r="J48" s="219">
        <f t="shared" si="7"/>
        <v>205054178</v>
      </c>
      <c r="K48" s="219">
        <f t="shared" si="7"/>
        <v>202982320</v>
      </c>
      <c r="L48" s="219">
        <f t="shared" si="7"/>
        <v>216854885</v>
      </c>
      <c r="M48" s="219">
        <f t="shared" si="7"/>
        <v>220563227</v>
      </c>
      <c r="N48" s="219">
        <f t="shared" si="7"/>
        <v>220563227</v>
      </c>
      <c r="O48" s="219">
        <f t="shared" si="7"/>
        <v>217267724</v>
      </c>
      <c r="P48" s="219">
        <f t="shared" si="7"/>
        <v>209975338</v>
      </c>
      <c r="Q48" s="219">
        <f t="shared" si="7"/>
        <v>237305268</v>
      </c>
      <c r="R48" s="219">
        <f t="shared" si="7"/>
        <v>237305268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237305268</v>
      </c>
      <c r="X48" s="219">
        <f t="shared" si="7"/>
        <v>147296400</v>
      </c>
      <c r="Y48" s="219">
        <f t="shared" si="7"/>
        <v>90008868</v>
      </c>
      <c r="Z48" s="265">
        <f>+IF(X48&lt;&gt;0,+(Y48/X48)*100,0)</f>
        <v>61.107310158293075</v>
      </c>
      <c r="AA48" s="232">
        <f>SUM(AA45:AA47)</f>
        <v>196395200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25541359</v>
      </c>
      <c r="D6" s="155"/>
      <c r="E6" s="59">
        <v>40120668</v>
      </c>
      <c r="F6" s="60">
        <v>40120661</v>
      </c>
      <c r="G6" s="60">
        <v>2059415</v>
      </c>
      <c r="H6" s="60">
        <v>3411293</v>
      </c>
      <c r="I6" s="60">
        <v>2633555</v>
      </c>
      <c r="J6" s="60">
        <v>8104263</v>
      </c>
      <c r="K6" s="60">
        <v>3505223</v>
      </c>
      <c r="L6" s="60">
        <v>1357661</v>
      </c>
      <c r="M6" s="60">
        <v>4067694</v>
      </c>
      <c r="N6" s="60">
        <v>8930578</v>
      </c>
      <c r="O6" s="60">
        <v>1978848</v>
      </c>
      <c r="P6" s="60">
        <v>2835108</v>
      </c>
      <c r="Q6" s="60">
        <v>3078692</v>
      </c>
      <c r="R6" s="60">
        <v>7892648</v>
      </c>
      <c r="S6" s="60"/>
      <c r="T6" s="60"/>
      <c r="U6" s="60"/>
      <c r="V6" s="60"/>
      <c r="W6" s="60">
        <v>24927489</v>
      </c>
      <c r="X6" s="60">
        <v>25810479</v>
      </c>
      <c r="Y6" s="60">
        <v>-882990</v>
      </c>
      <c r="Z6" s="140">
        <v>-3.42</v>
      </c>
      <c r="AA6" s="62">
        <v>40120661</v>
      </c>
    </row>
    <row r="7" spans="1:27" ht="13.5">
      <c r="A7" s="249" t="s">
        <v>178</v>
      </c>
      <c r="B7" s="182"/>
      <c r="C7" s="155">
        <v>38162821</v>
      </c>
      <c r="D7" s="155"/>
      <c r="E7" s="59">
        <v>52186548</v>
      </c>
      <c r="F7" s="60">
        <v>52271050</v>
      </c>
      <c r="G7" s="60">
        <v>20165000</v>
      </c>
      <c r="H7" s="60">
        <v>1516000</v>
      </c>
      <c r="I7" s="60">
        <v>981000</v>
      </c>
      <c r="J7" s="60">
        <v>22662000</v>
      </c>
      <c r="K7" s="60"/>
      <c r="L7" s="60">
        <v>11213000</v>
      </c>
      <c r="M7" s="60"/>
      <c r="N7" s="60">
        <v>11213000</v>
      </c>
      <c r="O7" s="60">
        <v>1500000</v>
      </c>
      <c r="P7" s="60">
        <v>4902000</v>
      </c>
      <c r="Q7" s="60">
        <v>11041000</v>
      </c>
      <c r="R7" s="60">
        <v>17443000</v>
      </c>
      <c r="S7" s="60"/>
      <c r="T7" s="60"/>
      <c r="U7" s="60"/>
      <c r="V7" s="60"/>
      <c r="W7" s="60">
        <v>51318000</v>
      </c>
      <c r="X7" s="60">
        <v>46989050</v>
      </c>
      <c r="Y7" s="60">
        <v>4328950</v>
      </c>
      <c r="Z7" s="140">
        <v>9.21</v>
      </c>
      <c r="AA7" s="62">
        <v>52271050</v>
      </c>
    </row>
    <row r="8" spans="1:27" ht="13.5">
      <c r="A8" s="249" t="s">
        <v>179</v>
      </c>
      <c r="B8" s="182"/>
      <c r="C8" s="155">
        <v>24755560</v>
      </c>
      <c r="D8" s="155"/>
      <c r="E8" s="59">
        <v>24198450</v>
      </c>
      <c r="F8" s="60">
        <v>34613688</v>
      </c>
      <c r="G8" s="60">
        <v>5000000</v>
      </c>
      <c r="H8" s="60"/>
      <c r="I8" s="60"/>
      <c r="J8" s="60">
        <v>5000000</v>
      </c>
      <c r="K8" s="60">
        <v>1500000</v>
      </c>
      <c r="L8" s="60">
        <v>7041000</v>
      </c>
      <c r="M8" s="60">
        <v>8500000</v>
      </c>
      <c r="N8" s="60">
        <v>17041000</v>
      </c>
      <c r="O8" s="60"/>
      <c r="P8" s="60">
        <v>3500000</v>
      </c>
      <c r="Q8" s="60">
        <v>8500000</v>
      </c>
      <c r="R8" s="60">
        <v>12000000</v>
      </c>
      <c r="S8" s="60"/>
      <c r="T8" s="60"/>
      <c r="U8" s="60"/>
      <c r="V8" s="60"/>
      <c r="W8" s="60">
        <v>34041000</v>
      </c>
      <c r="X8" s="60">
        <v>34613688</v>
      </c>
      <c r="Y8" s="60">
        <v>-572688</v>
      </c>
      <c r="Z8" s="140">
        <v>-1.65</v>
      </c>
      <c r="AA8" s="62">
        <v>34613688</v>
      </c>
    </row>
    <row r="9" spans="1:27" ht="13.5">
      <c r="A9" s="249" t="s">
        <v>180</v>
      </c>
      <c r="B9" s="182"/>
      <c r="C9" s="155">
        <v>197661</v>
      </c>
      <c r="D9" s="155"/>
      <c r="E9" s="59">
        <v>134076</v>
      </c>
      <c r="F9" s="60"/>
      <c r="G9" s="60">
        <v>28962</v>
      </c>
      <c r="H9" s="60">
        <v>9819</v>
      </c>
      <c r="I9" s="60">
        <v>1690</v>
      </c>
      <c r="J9" s="60">
        <v>40471</v>
      </c>
      <c r="K9" s="60">
        <v>3895</v>
      </c>
      <c r="L9" s="60">
        <v>10055</v>
      </c>
      <c r="M9" s="60">
        <v>19137</v>
      </c>
      <c r="N9" s="60">
        <v>33087</v>
      </c>
      <c r="O9" s="60"/>
      <c r="P9" s="60">
        <v>5873</v>
      </c>
      <c r="Q9" s="60">
        <v>20618</v>
      </c>
      <c r="R9" s="60">
        <v>26491</v>
      </c>
      <c r="S9" s="60"/>
      <c r="T9" s="60"/>
      <c r="U9" s="60"/>
      <c r="V9" s="60"/>
      <c r="W9" s="60">
        <v>100049</v>
      </c>
      <c r="X9" s="60"/>
      <c r="Y9" s="60">
        <v>100049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-50017974</v>
      </c>
      <c r="D12" s="155"/>
      <c r="E12" s="59">
        <v>-85735980</v>
      </c>
      <c r="F12" s="60">
        <v>-90098729</v>
      </c>
      <c r="G12" s="60">
        <v>-17987076</v>
      </c>
      <c r="H12" s="60">
        <v>-14630442</v>
      </c>
      <c r="I12" s="60">
        <v>-6630259</v>
      </c>
      <c r="J12" s="60">
        <v>-39247777</v>
      </c>
      <c r="K12" s="60">
        <v>-7723853</v>
      </c>
      <c r="L12" s="60">
        <v>-8013722</v>
      </c>
      <c r="M12" s="60">
        <v>-17930543</v>
      </c>
      <c r="N12" s="60">
        <v>-33668118</v>
      </c>
      <c r="O12" s="60">
        <v>-7877717</v>
      </c>
      <c r="P12" s="60">
        <v>-8703213</v>
      </c>
      <c r="Q12" s="60">
        <v>-20764588</v>
      </c>
      <c r="R12" s="60">
        <v>-37345518</v>
      </c>
      <c r="S12" s="60"/>
      <c r="T12" s="60"/>
      <c r="U12" s="60"/>
      <c r="V12" s="60"/>
      <c r="W12" s="60">
        <v>-110261413</v>
      </c>
      <c r="X12" s="60">
        <v>-76597701</v>
      </c>
      <c r="Y12" s="60">
        <v>-33663712</v>
      </c>
      <c r="Z12" s="140">
        <v>43.95</v>
      </c>
      <c r="AA12" s="62">
        <v>-90098729</v>
      </c>
    </row>
    <row r="13" spans="1:27" ht="13.5">
      <c r="A13" s="249" t="s">
        <v>40</v>
      </c>
      <c r="B13" s="182"/>
      <c r="C13" s="155">
        <v>-560119</v>
      </c>
      <c r="D13" s="155"/>
      <c r="E13" s="59">
        <v>-150000</v>
      </c>
      <c r="F13" s="60">
        <v>-150000</v>
      </c>
      <c r="G13" s="60">
        <v>-3632</v>
      </c>
      <c r="H13" s="60">
        <v>-4124</v>
      </c>
      <c r="I13" s="60">
        <v>-3357</v>
      </c>
      <c r="J13" s="60">
        <v>-11113</v>
      </c>
      <c r="K13" s="60">
        <v>-2980</v>
      </c>
      <c r="L13" s="60">
        <v>-3986</v>
      </c>
      <c r="M13" s="60">
        <v>-6368</v>
      </c>
      <c r="N13" s="60">
        <v>-13334</v>
      </c>
      <c r="O13" s="60">
        <v>-2936</v>
      </c>
      <c r="P13" s="60">
        <v>-3681</v>
      </c>
      <c r="Q13" s="60">
        <v>-2673</v>
      </c>
      <c r="R13" s="60">
        <v>-9290</v>
      </c>
      <c r="S13" s="60"/>
      <c r="T13" s="60"/>
      <c r="U13" s="60"/>
      <c r="V13" s="60"/>
      <c r="W13" s="60">
        <v>-33737</v>
      </c>
      <c r="X13" s="60">
        <v>-87447</v>
      </c>
      <c r="Y13" s="60">
        <v>53710</v>
      </c>
      <c r="Z13" s="140">
        <v>-61.42</v>
      </c>
      <c r="AA13" s="62">
        <v>-150000</v>
      </c>
    </row>
    <row r="14" spans="1:27" ht="13.5">
      <c r="A14" s="249" t="s">
        <v>42</v>
      </c>
      <c r="B14" s="182"/>
      <c r="C14" s="155">
        <v>-19662139</v>
      </c>
      <c r="D14" s="155"/>
      <c r="E14" s="59">
        <v>-200004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18417169</v>
      </c>
      <c r="D15" s="168">
        <f>SUM(D6:D14)</f>
        <v>0</v>
      </c>
      <c r="E15" s="72">
        <f t="shared" si="0"/>
        <v>30553758</v>
      </c>
      <c r="F15" s="73">
        <f t="shared" si="0"/>
        <v>36756670</v>
      </c>
      <c r="G15" s="73">
        <f t="shared" si="0"/>
        <v>9262669</v>
      </c>
      <c r="H15" s="73">
        <f t="shared" si="0"/>
        <v>-9697454</v>
      </c>
      <c r="I15" s="73">
        <f t="shared" si="0"/>
        <v>-3017371</v>
      </c>
      <c r="J15" s="73">
        <f t="shared" si="0"/>
        <v>-3452156</v>
      </c>
      <c r="K15" s="73">
        <f t="shared" si="0"/>
        <v>-2717715</v>
      </c>
      <c r="L15" s="73">
        <f t="shared" si="0"/>
        <v>11604008</v>
      </c>
      <c r="M15" s="73">
        <f t="shared" si="0"/>
        <v>-5350080</v>
      </c>
      <c r="N15" s="73">
        <f t="shared" si="0"/>
        <v>3536213</v>
      </c>
      <c r="O15" s="73">
        <f t="shared" si="0"/>
        <v>-4401805</v>
      </c>
      <c r="P15" s="73">
        <f t="shared" si="0"/>
        <v>2536087</v>
      </c>
      <c r="Q15" s="73">
        <f t="shared" si="0"/>
        <v>1873049</v>
      </c>
      <c r="R15" s="73">
        <f t="shared" si="0"/>
        <v>7331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91388</v>
      </c>
      <c r="X15" s="73">
        <f t="shared" si="0"/>
        <v>30728069</v>
      </c>
      <c r="Y15" s="73">
        <f t="shared" si="0"/>
        <v>-30636681</v>
      </c>
      <c r="Z15" s="170">
        <f>+IF(X15&lt;&gt;0,+(Y15/X15)*100,0)</f>
        <v>-99.70259113906572</v>
      </c>
      <c r="AA15" s="74">
        <f>SUM(AA6:AA14)</f>
        <v>36756670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2762636</v>
      </c>
      <c r="D19" s="155"/>
      <c r="E19" s="59">
        <v>500000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4603374</v>
      </c>
      <c r="J22" s="60">
        <v>4603374</v>
      </c>
      <c r="K22" s="60">
        <v>1433207</v>
      </c>
      <c r="L22" s="60"/>
      <c r="M22" s="60"/>
      <c r="N22" s="60">
        <v>1433207</v>
      </c>
      <c r="O22" s="60"/>
      <c r="P22" s="60"/>
      <c r="Q22" s="60"/>
      <c r="R22" s="60"/>
      <c r="S22" s="60"/>
      <c r="T22" s="60"/>
      <c r="U22" s="60"/>
      <c r="V22" s="60"/>
      <c r="W22" s="60">
        <v>6036581</v>
      </c>
      <c r="X22" s="60"/>
      <c r="Y22" s="60">
        <v>6036581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-21852987</v>
      </c>
      <c r="D24" s="155"/>
      <c r="E24" s="59">
        <v>-26028456</v>
      </c>
      <c r="F24" s="60">
        <v>-34613949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-35304188</v>
      </c>
      <c r="Y24" s="60">
        <v>35304188</v>
      </c>
      <c r="Z24" s="140">
        <v>-100</v>
      </c>
      <c r="AA24" s="62">
        <v>-34613949</v>
      </c>
    </row>
    <row r="25" spans="1:27" ht="13.5">
      <c r="A25" s="250" t="s">
        <v>191</v>
      </c>
      <c r="B25" s="251"/>
      <c r="C25" s="168">
        <f aca="true" t="shared" si="1" ref="C25:Y25">SUM(C19:C24)</f>
        <v>-19090351</v>
      </c>
      <c r="D25" s="168">
        <f>SUM(D19:D24)</f>
        <v>0</v>
      </c>
      <c r="E25" s="72">
        <f t="shared" si="1"/>
        <v>-25528456</v>
      </c>
      <c r="F25" s="73">
        <f t="shared" si="1"/>
        <v>-34613949</v>
      </c>
      <c r="G25" s="73">
        <f t="shared" si="1"/>
        <v>0</v>
      </c>
      <c r="H25" s="73">
        <f t="shared" si="1"/>
        <v>0</v>
      </c>
      <c r="I25" s="73">
        <f t="shared" si="1"/>
        <v>4603374</v>
      </c>
      <c r="J25" s="73">
        <f t="shared" si="1"/>
        <v>4603374</v>
      </c>
      <c r="K25" s="73">
        <f t="shared" si="1"/>
        <v>1433207</v>
      </c>
      <c r="L25" s="73">
        <f t="shared" si="1"/>
        <v>0</v>
      </c>
      <c r="M25" s="73">
        <f t="shared" si="1"/>
        <v>0</v>
      </c>
      <c r="N25" s="73">
        <f t="shared" si="1"/>
        <v>1433207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6036581</v>
      </c>
      <c r="X25" s="73">
        <f t="shared" si="1"/>
        <v>-35304188</v>
      </c>
      <c r="Y25" s="73">
        <f t="shared" si="1"/>
        <v>41340769</v>
      </c>
      <c r="Z25" s="170">
        <f>+IF(X25&lt;&gt;0,+(Y25/X25)*100,0)</f>
        <v>-117.09876743235108</v>
      </c>
      <c r="AA25" s="74">
        <f>SUM(AA19:AA24)</f>
        <v>-34613949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-247982</v>
      </c>
      <c r="D33" s="155"/>
      <c r="E33" s="59">
        <v>-1418963</v>
      </c>
      <c r="F33" s="60">
        <v>-1418963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-1518963</v>
      </c>
      <c r="Y33" s="60">
        <v>1518963</v>
      </c>
      <c r="Z33" s="140">
        <v>-100</v>
      </c>
      <c r="AA33" s="62">
        <v>-1418963</v>
      </c>
    </row>
    <row r="34" spans="1:27" ht="13.5">
      <c r="A34" s="250" t="s">
        <v>197</v>
      </c>
      <c r="B34" s="251"/>
      <c r="C34" s="168">
        <f aca="true" t="shared" si="2" ref="C34:Y34">SUM(C29:C33)</f>
        <v>-247982</v>
      </c>
      <c r="D34" s="168">
        <f>SUM(D29:D33)</f>
        <v>0</v>
      </c>
      <c r="E34" s="72">
        <f t="shared" si="2"/>
        <v>-1418963</v>
      </c>
      <c r="F34" s="73">
        <f t="shared" si="2"/>
        <v>-1418963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-1518963</v>
      </c>
      <c r="Y34" s="73">
        <f t="shared" si="2"/>
        <v>1518963</v>
      </c>
      <c r="Z34" s="170">
        <f>+IF(X34&lt;&gt;0,+(Y34/X34)*100,0)</f>
        <v>-100</v>
      </c>
      <c r="AA34" s="74">
        <f>SUM(AA29:AA33)</f>
        <v>-1418963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-921164</v>
      </c>
      <c r="D36" s="153">
        <f>+D15+D25+D34</f>
        <v>0</v>
      </c>
      <c r="E36" s="99">
        <f t="shared" si="3"/>
        <v>3606339</v>
      </c>
      <c r="F36" s="100">
        <f t="shared" si="3"/>
        <v>723758</v>
      </c>
      <c r="G36" s="100">
        <f t="shared" si="3"/>
        <v>9262669</v>
      </c>
      <c r="H36" s="100">
        <f t="shared" si="3"/>
        <v>-9697454</v>
      </c>
      <c r="I36" s="100">
        <f t="shared" si="3"/>
        <v>1586003</v>
      </c>
      <c r="J36" s="100">
        <f t="shared" si="3"/>
        <v>1151218</v>
      </c>
      <c r="K36" s="100">
        <f t="shared" si="3"/>
        <v>-1284508</v>
      </c>
      <c r="L36" s="100">
        <f t="shared" si="3"/>
        <v>11604008</v>
      </c>
      <c r="M36" s="100">
        <f t="shared" si="3"/>
        <v>-5350080</v>
      </c>
      <c r="N36" s="100">
        <f t="shared" si="3"/>
        <v>4969420</v>
      </c>
      <c r="O36" s="100">
        <f t="shared" si="3"/>
        <v>-4401805</v>
      </c>
      <c r="P36" s="100">
        <f t="shared" si="3"/>
        <v>2536087</v>
      </c>
      <c r="Q36" s="100">
        <f t="shared" si="3"/>
        <v>1873049</v>
      </c>
      <c r="R36" s="100">
        <f t="shared" si="3"/>
        <v>7331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6127969</v>
      </c>
      <c r="X36" s="100">
        <f t="shared" si="3"/>
        <v>-6095082</v>
      </c>
      <c r="Y36" s="100">
        <f t="shared" si="3"/>
        <v>12223051</v>
      </c>
      <c r="Z36" s="137">
        <f>+IF(X36&lt;&gt;0,+(Y36/X36)*100,0)</f>
        <v>-200.53956616170217</v>
      </c>
      <c r="AA36" s="102">
        <f>+AA15+AA25+AA34</f>
        <v>723758</v>
      </c>
    </row>
    <row r="37" spans="1:27" ht="13.5">
      <c r="A37" s="249" t="s">
        <v>199</v>
      </c>
      <c r="B37" s="182"/>
      <c r="C37" s="153">
        <v>2385904</v>
      </c>
      <c r="D37" s="153"/>
      <c r="E37" s="99">
        <v>-3550969</v>
      </c>
      <c r="F37" s="100">
        <v>1464739</v>
      </c>
      <c r="G37" s="100">
        <v>505473</v>
      </c>
      <c r="H37" s="100">
        <v>9768142</v>
      </c>
      <c r="I37" s="100">
        <v>70688</v>
      </c>
      <c r="J37" s="100">
        <v>505473</v>
      </c>
      <c r="K37" s="100">
        <v>1656691</v>
      </c>
      <c r="L37" s="100">
        <v>372183</v>
      </c>
      <c r="M37" s="100">
        <v>11976191</v>
      </c>
      <c r="N37" s="100">
        <v>1656691</v>
      </c>
      <c r="O37" s="100">
        <v>6626111</v>
      </c>
      <c r="P37" s="100">
        <v>2224306</v>
      </c>
      <c r="Q37" s="100">
        <v>4760393</v>
      </c>
      <c r="R37" s="100">
        <v>6626111</v>
      </c>
      <c r="S37" s="100"/>
      <c r="T37" s="100"/>
      <c r="U37" s="100"/>
      <c r="V37" s="100"/>
      <c r="W37" s="100">
        <v>505473</v>
      </c>
      <c r="X37" s="100">
        <v>1464739</v>
      </c>
      <c r="Y37" s="100">
        <v>-959266</v>
      </c>
      <c r="Z37" s="137">
        <v>-65.49</v>
      </c>
      <c r="AA37" s="102">
        <v>1464739</v>
      </c>
    </row>
    <row r="38" spans="1:27" ht="13.5">
      <c r="A38" s="269" t="s">
        <v>200</v>
      </c>
      <c r="B38" s="256"/>
      <c r="C38" s="257">
        <v>1464740</v>
      </c>
      <c r="D38" s="257"/>
      <c r="E38" s="258">
        <v>55370</v>
      </c>
      <c r="F38" s="259">
        <v>2188497</v>
      </c>
      <c r="G38" s="259">
        <v>9768142</v>
      </c>
      <c r="H38" s="259">
        <v>70688</v>
      </c>
      <c r="I38" s="259">
        <v>1656691</v>
      </c>
      <c r="J38" s="259">
        <v>1656691</v>
      </c>
      <c r="K38" s="259">
        <v>372183</v>
      </c>
      <c r="L38" s="259">
        <v>11976191</v>
      </c>
      <c r="M38" s="259">
        <v>6626111</v>
      </c>
      <c r="N38" s="259">
        <v>6626111</v>
      </c>
      <c r="O38" s="259">
        <v>2224306</v>
      </c>
      <c r="P38" s="259">
        <v>4760393</v>
      </c>
      <c r="Q38" s="259">
        <v>6633442</v>
      </c>
      <c r="R38" s="259">
        <v>6633442</v>
      </c>
      <c r="S38" s="259"/>
      <c r="T38" s="259"/>
      <c r="U38" s="259"/>
      <c r="V38" s="259"/>
      <c r="W38" s="259">
        <v>6633442</v>
      </c>
      <c r="X38" s="259">
        <v>-4630343</v>
      </c>
      <c r="Y38" s="259">
        <v>11263785</v>
      </c>
      <c r="Z38" s="260">
        <v>-243.26</v>
      </c>
      <c r="AA38" s="261">
        <v>2188497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24130000</v>
      </c>
      <c r="F5" s="106">
        <f t="shared" si="0"/>
        <v>32800450</v>
      </c>
      <c r="G5" s="106">
        <f t="shared" si="0"/>
        <v>3459938</v>
      </c>
      <c r="H5" s="106">
        <f t="shared" si="0"/>
        <v>2284877</v>
      </c>
      <c r="I5" s="106">
        <f t="shared" si="0"/>
        <v>1196062</v>
      </c>
      <c r="J5" s="106">
        <f t="shared" si="0"/>
        <v>6940877</v>
      </c>
      <c r="K5" s="106">
        <f t="shared" si="0"/>
        <v>1299465</v>
      </c>
      <c r="L5" s="106">
        <f t="shared" si="0"/>
        <v>4103506</v>
      </c>
      <c r="M5" s="106">
        <f t="shared" si="0"/>
        <v>4498114</v>
      </c>
      <c r="N5" s="106">
        <f t="shared" si="0"/>
        <v>9901085</v>
      </c>
      <c r="O5" s="106">
        <f t="shared" si="0"/>
        <v>901621</v>
      </c>
      <c r="P5" s="106">
        <f t="shared" si="0"/>
        <v>2199593</v>
      </c>
      <c r="Q5" s="106">
        <f t="shared" si="0"/>
        <v>4387002</v>
      </c>
      <c r="R5" s="106">
        <f t="shared" si="0"/>
        <v>7488216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24330178</v>
      </c>
      <c r="X5" s="106">
        <f t="shared" si="0"/>
        <v>24600338</v>
      </c>
      <c r="Y5" s="106">
        <f t="shared" si="0"/>
        <v>-270160</v>
      </c>
      <c r="Z5" s="201">
        <f>+IF(X5&lt;&gt;0,+(Y5/X5)*100,0)</f>
        <v>-1.0981962930753228</v>
      </c>
      <c r="AA5" s="199">
        <f>SUM(AA11:AA18)</f>
        <v>32800450</v>
      </c>
    </row>
    <row r="6" spans="1:27" ht="13.5">
      <c r="A6" s="291" t="s">
        <v>204</v>
      </c>
      <c r="B6" s="142"/>
      <c r="C6" s="62"/>
      <c r="D6" s="156"/>
      <c r="E6" s="60">
        <v>6750000</v>
      </c>
      <c r="F6" s="60">
        <v>11598450</v>
      </c>
      <c r="G6" s="60">
        <v>1085722</v>
      </c>
      <c r="H6" s="60">
        <v>1912279</v>
      </c>
      <c r="I6" s="60">
        <v>1077682</v>
      </c>
      <c r="J6" s="60">
        <v>4075683</v>
      </c>
      <c r="K6" s="60">
        <v>522482</v>
      </c>
      <c r="L6" s="60">
        <v>940145</v>
      </c>
      <c r="M6" s="60">
        <v>656206</v>
      </c>
      <c r="N6" s="60">
        <v>2118833</v>
      </c>
      <c r="O6" s="60">
        <v>709643</v>
      </c>
      <c r="P6" s="60"/>
      <c r="Q6" s="60">
        <v>434364</v>
      </c>
      <c r="R6" s="60">
        <v>1144007</v>
      </c>
      <c r="S6" s="60"/>
      <c r="T6" s="60"/>
      <c r="U6" s="60"/>
      <c r="V6" s="60"/>
      <c r="W6" s="60">
        <v>7338523</v>
      </c>
      <c r="X6" s="60">
        <v>8698838</v>
      </c>
      <c r="Y6" s="60">
        <v>-1360315</v>
      </c>
      <c r="Z6" s="140">
        <v>-15.64</v>
      </c>
      <c r="AA6" s="155">
        <v>11598450</v>
      </c>
    </row>
    <row r="7" spans="1:27" ht="13.5">
      <c r="A7" s="291" t="s">
        <v>205</v>
      </c>
      <c r="B7" s="142"/>
      <c r="C7" s="62"/>
      <c r="D7" s="156"/>
      <c r="E7" s="60">
        <v>9500000</v>
      </c>
      <c r="F7" s="60">
        <v>18500000</v>
      </c>
      <c r="G7" s="60">
        <v>456000</v>
      </c>
      <c r="H7" s="60">
        <v>112500</v>
      </c>
      <c r="I7" s="60">
        <v>118380</v>
      </c>
      <c r="J7" s="60">
        <v>686880</v>
      </c>
      <c r="K7" s="60">
        <v>118380</v>
      </c>
      <c r="L7" s="60">
        <v>2000000</v>
      </c>
      <c r="M7" s="60">
        <v>1930989</v>
      </c>
      <c r="N7" s="60">
        <v>4049369</v>
      </c>
      <c r="O7" s="60"/>
      <c r="P7" s="60">
        <v>2199593</v>
      </c>
      <c r="Q7" s="60">
        <v>2850000</v>
      </c>
      <c r="R7" s="60">
        <v>5049593</v>
      </c>
      <c r="S7" s="60"/>
      <c r="T7" s="60"/>
      <c r="U7" s="60"/>
      <c r="V7" s="60"/>
      <c r="W7" s="60">
        <v>9785842</v>
      </c>
      <c r="X7" s="60">
        <v>13875000</v>
      </c>
      <c r="Y7" s="60">
        <v>-4089158</v>
      </c>
      <c r="Z7" s="140">
        <v>-29.47</v>
      </c>
      <c r="AA7" s="155">
        <v>18500000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1250000</v>
      </c>
      <c r="G10" s="60"/>
      <c r="H10" s="60">
        <v>80298</v>
      </c>
      <c r="I10" s="60"/>
      <c r="J10" s="60">
        <v>80298</v>
      </c>
      <c r="K10" s="60">
        <v>382185</v>
      </c>
      <c r="L10" s="60">
        <v>816543</v>
      </c>
      <c r="M10" s="60">
        <v>998785</v>
      </c>
      <c r="N10" s="60">
        <v>2197513</v>
      </c>
      <c r="O10" s="60">
        <v>81231</v>
      </c>
      <c r="P10" s="60"/>
      <c r="Q10" s="60"/>
      <c r="R10" s="60">
        <v>81231</v>
      </c>
      <c r="S10" s="60"/>
      <c r="T10" s="60"/>
      <c r="U10" s="60"/>
      <c r="V10" s="60"/>
      <c r="W10" s="60">
        <v>2359042</v>
      </c>
      <c r="X10" s="60">
        <v>937500</v>
      </c>
      <c r="Y10" s="60">
        <v>1421542</v>
      </c>
      <c r="Z10" s="140">
        <v>151.63</v>
      </c>
      <c r="AA10" s="155">
        <v>1250000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16250000</v>
      </c>
      <c r="F11" s="295">
        <f t="shared" si="1"/>
        <v>31348450</v>
      </c>
      <c r="G11" s="295">
        <f t="shared" si="1"/>
        <v>1541722</v>
      </c>
      <c r="H11" s="295">
        <f t="shared" si="1"/>
        <v>2105077</v>
      </c>
      <c r="I11" s="295">
        <f t="shared" si="1"/>
        <v>1196062</v>
      </c>
      <c r="J11" s="295">
        <f t="shared" si="1"/>
        <v>4842861</v>
      </c>
      <c r="K11" s="295">
        <f t="shared" si="1"/>
        <v>1023047</v>
      </c>
      <c r="L11" s="295">
        <f t="shared" si="1"/>
        <v>3756688</v>
      </c>
      <c r="M11" s="295">
        <f t="shared" si="1"/>
        <v>3585980</v>
      </c>
      <c r="N11" s="295">
        <f t="shared" si="1"/>
        <v>8365715</v>
      </c>
      <c r="O11" s="295">
        <f t="shared" si="1"/>
        <v>790874</v>
      </c>
      <c r="P11" s="295">
        <f t="shared" si="1"/>
        <v>2199593</v>
      </c>
      <c r="Q11" s="295">
        <f t="shared" si="1"/>
        <v>3284364</v>
      </c>
      <c r="R11" s="295">
        <f t="shared" si="1"/>
        <v>6274831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19483407</v>
      </c>
      <c r="X11" s="295">
        <f t="shared" si="1"/>
        <v>23511338</v>
      </c>
      <c r="Y11" s="295">
        <f t="shared" si="1"/>
        <v>-4027931</v>
      </c>
      <c r="Z11" s="296">
        <f>+IF(X11&lt;&gt;0,+(Y11/X11)*100,0)</f>
        <v>-17.131866336148114</v>
      </c>
      <c r="AA11" s="297">
        <f>SUM(AA6:AA10)</f>
        <v>31348450</v>
      </c>
    </row>
    <row r="12" spans="1:27" ht="13.5">
      <c r="A12" s="298" t="s">
        <v>210</v>
      </c>
      <c r="B12" s="136"/>
      <c r="C12" s="62"/>
      <c r="D12" s="156"/>
      <c r="E12" s="60">
        <v>3050000</v>
      </c>
      <c r="F12" s="60">
        <v>550000</v>
      </c>
      <c r="G12" s="60">
        <v>1918216</v>
      </c>
      <c r="H12" s="60">
        <v>179800</v>
      </c>
      <c r="I12" s="60"/>
      <c r="J12" s="60">
        <v>2098016</v>
      </c>
      <c r="K12" s="60">
        <v>276418</v>
      </c>
      <c r="L12" s="60">
        <v>346818</v>
      </c>
      <c r="M12" s="60">
        <v>912134</v>
      </c>
      <c r="N12" s="60">
        <v>1535370</v>
      </c>
      <c r="O12" s="60">
        <v>110747</v>
      </c>
      <c r="P12" s="60"/>
      <c r="Q12" s="60">
        <v>1102638</v>
      </c>
      <c r="R12" s="60">
        <v>1213385</v>
      </c>
      <c r="S12" s="60"/>
      <c r="T12" s="60"/>
      <c r="U12" s="60"/>
      <c r="V12" s="60"/>
      <c r="W12" s="60">
        <v>4846771</v>
      </c>
      <c r="X12" s="60">
        <v>412500</v>
      </c>
      <c r="Y12" s="60">
        <v>4434271</v>
      </c>
      <c r="Z12" s="140">
        <v>1074.97</v>
      </c>
      <c r="AA12" s="155">
        <v>550000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4830000</v>
      </c>
      <c r="F15" s="60">
        <v>902000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676500</v>
      </c>
      <c r="Y15" s="60">
        <v>-676500</v>
      </c>
      <c r="Z15" s="140">
        <v>-100</v>
      </c>
      <c r="AA15" s="155">
        <v>902000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1898000</v>
      </c>
      <c r="F20" s="100">
        <f t="shared" si="2"/>
        <v>1898000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1423500</v>
      </c>
      <c r="Y20" s="100">
        <f t="shared" si="2"/>
        <v>-1423500</v>
      </c>
      <c r="Z20" s="137">
        <f>+IF(X20&lt;&gt;0,+(Y20/X20)*100,0)</f>
        <v>-100</v>
      </c>
      <c r="AA20" s="153">
        <f>SUM(AA26:AA33)</f>
        <v>1898000</v>
      </c>
    </row>
    <row r="21" spans="1:27" ht="13.5">
      <c r="A21" s="291" t="s">
        <v>204</v>
      </c>
      <c r="B21" s="142"/>
      <c r="C21" s="62"/>
      <c r="D21" s="156"/>
      <c r="E21" s="60">
        <v>1898000</v>
      </c>
      <c r="F21" s="60">
        <v>1898000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1423500</v>
      </c>
      <c r="Y21" s="60">
        <v>-1423500</v>
      </c>
      <c r="Z21" s="140">
        <v>-100</v>
      </c>
      <c r="AA21" s="155">
        <v>1898000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1898000</v>
      </c>
      <c r="F26" s="295">
        <f t="shared" si="3"/>
        <v>1898000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1423500</v>
      </c>
      <c r="Y26" s="295">
        <f t="shared" si="3"/>
        <v>-1423500</v>
      </c>
      <c r="Z26" s="296">
        <f>+IF(X26&lt;&gt;0,+(Y26/X26)*100,0)</f>
        <v>-100</v>
      </c>
      <c r="AA26" s="297">
        <f>SUM(AA21:AA25)</f>
        <v>1898000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8648000</v>
      </c>
      <c r="F36" s="60">
        <f t="shared" si="4"/>
        <v>13496450</v>
      </c>
      <c r="G36" s="60">
        <f t="shared" si="4"/>
        <v>1085722</v>
      </c>
      <c r="H36" s="60">
        <f t="shared" si="4"/>
        <v>1912279</v>
      </c>
      <c r="I36" s="60">
        <f t="shared" si="4"/>
        <v>1077682</v>
      </c>
      <c r="J36" s="60">
        <f t="shared" si="4"/>
        <v>4075683</v>
      </c>
      <c r="K36" s="60">
        <f t="shared" si="4"/>
        <v>522482</v>
      </c>
      <c r="L36" s="60">
        <f t="shared" si="4"/>
        <v>940145</v>
      </c>
      <c r="M36" s="60">
        <f t="shared" si="4"/>
        <v>656206</v>
      </c>
      <c r="N36" s="60">
        <f t="shared" si="4"/>
        <v>2118833</v>
      </c>
      <c r="O36" s="60">
        <f t="shared" si="4"/>
        <v>709643</v>
      </c>
      <c r="P36" s="60">
        <f t="shared" si="4"/>
        <v>0</v>
      </c>
      <c r="Q36" s="60">
        <f t="shared" si="4"/>
        <v>434364</v>
      </c>
      <c r="R36" s="60">
        <f t="shared" si="4"/>
        <v>1144007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7338523</v>
      </c>
      <c r="X36" s="60">
        <f t="shared" si="4"/>
        <v>10122338</v>
      </c>
      <c r="Y36" s="60">
        <f t="shared" si="4"/>
        <v>-2783815</v>
      </c>
      <c r="Z36" s="140">
        <f aca="true" t="shared" si="5" ref="Z36:Z49">+IF(X36&lt;&gt;0,+(Y36/X36)*100,0)</f>
        <v>-27.501699706135085</v>
      </c>
      <c r="AA36" s="155">
        <f>AA6+AA21</f>
        <v>13496450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9500000</v>
      </c>
      <c r="F37" s="60">
        <f t="shared" si="4"/>
        <v>18500000</v>
      </c>
      <c r="G37" s="60">
        <f t="shared" si="4"/>
        <v>456000</v>
      </c>
      <c r="H37" s="60">
        <f t="shared" si="4"/>
        <v>112500</v>
      </c>
      <c r="I37" s="60">
        <f t="shared" si="4"/>
        <v>118380</v>
      </c>
      <c r="J37" s="60">
        <f t="shared" si="4"/>
        <v>686880</v>
      </c>
      <c r="K37" s="60">
        <f t="shared" si="4"/>
        <v>118380</v>
      </c>
      <c r="L37" s="60">
        <f t="shared" si="4"/>
        <v>2000000</v>
      </c>
      <c r="M37" s="60">
        <f t="shared" si="4"/>
        <v>1930989</v>
      </c>
      <c r="N37" s="60">
        <f t="shared" si="4"/>
        <v>4049369</v>
      </c>
      <c r="O37" s="60">
        <f t="shared" si="4"/>
        <v>0</v>
      </c>
      <c r="P37" s="60">
        <f t="shared" si="4"/>
        <v>2199593</v>
      </c>
      <c r="Q37" s="60">
        <f t="shared" si="4"/>
        <v>2850000</v>
      </c>
      <c r="R37" s="60">
        <f t="shared" si="4"/>
        <v>5049593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9785842</v>
      </c>
      <c r="X37" s="60">
        <f t="shared" si="4"/>
        <v>13875000</v>
      </c>
      <c r="Y37" s="60">
        <f t="shared" si="4"/>
        <v>-4089158</v>
      </c>
      <c r="Z37" s="140">
        <f t="shared" si="5"/>
        <v>-29.471409009009008</v>
      </c>
      <c r="AA37" s="155">
        <f>AA7+AA22</f>
        <v>18500000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1250000</v>
      </c>
      <c r="G40" s="60">
        <f t="shared" si="4"/>
        <v>0</v>
      </c>
      <c r="H40" s="60">
        <f t="shared" si="4"/>
        <v>80298</v>
      </c>
      <c r="I40" s="60">
        <f t="shared" si="4"/>
        <v>0</v>
      </c>
      <c r="J40" s="60">
        <f t="shared" si="4"/>
        <v>80298</v>
      </c>
      <c r="K40" s="60">
        <f t="shared" si="4"/>
        <v>382185</v>
      </c>
      <c r="L40" s="60">
        <f t="shared" si="4"/>
        <v>816543</v>
      </c>
      <c r="M40" s="60">
        <f t="shared" si="4"/>
        <v>998785</v>
      </c>
      <c r="N40" s="60">
        <f t="shared" si="4"/>
        <v>2197513</v>
      </c>
      <c r="O40" s="60">
        <f t="shared" si="4"/>
        <v>81231</v>
      </c>
      <c r="P40" s="60">
        <f t="shared" si="4"/>
        <v>0</v>
      </c>
      <c r="Q40" s="60">
        <f t="shared" si="4"/>
        <v>0</v>
      </c>
      <c r="R40" s="60">
        <f t="shared" si="4"/>
        <v>81231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2359042</v>
      </c>
      <c r="X40" s="60">
        <f t="shared" si="4"/>
        <v>937500</v>
      </c>
      <c r="Y40" s="60">
        <f t="shared" si="4"/>
        <v>1421542</v>
      </c>
      <c r="Z40" s="140">
        <f t="shared" si="5"/>
        <v>151.63114666666667</v>
      </c>
      <c r="AA40" s="155">
        <f>AA10+AA25</f>
        <v>1250000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18148000</v>
      </c>
      <c r="F41" s="295">
        <f t="shared" si="6"/>
        <v>33246450</v>
      </c>
      <c r="G41" s="295">
        <f t="shared" si="6"/>
        <v>1541722</v>
      </c>
      <c r="H41" s="295">
        <f t="shared" si="6"/>
        <v>2105077</v>
      </c>
      <c r="I41" s="295">
        <f t="shared" si="6"/>
        <v>1196062</v>
      </c>
      <c r="J41" s="295">
        <f t="shared" si="6"/>
        <v>4842861</v>
      </c>
      <c r="K41" s="295">
        <f t="shared" si="6"/>
        <v>1023047</v>
      </c>
      <c r="L41" s="295">
        <f t="shared" si="6"/>
        <v>3756688</v>
      </c>
      <c r="M41" s="295">
        <f t="shared" si="6"/>
        <v>3585980</v>
      </c>
      <c r="N41" s="295">
        <f t="shared" si="6"/>
        <v>8365715</v>
      </c>
      <c r="O41" s="295">
        <f t="shared" si="6"/>
        <v>790874</v>
      </c>
      <c r="P41" s="295">
        <f t="shared" si="6"/>
        <v>2199593</v>
      </c>
      <c r="Q41" s="295">
        <f t="shared" si="6"/>
        <v>3284364</v>
      </c>
      <c r="R41" s="295">
        <f t="shared" si="6"/>
        <v>6274831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19483407</v>
      </c>
      <c r="X41" s="295">
        <f t="shared" si="6"/>
        <v>24934838</v>
      </c>
      <c r="Y41" s="295">
        <f t="shared" si="6"/>
        <v>-5451431</v>
      </c>
      <c r="Z41" s="296">
        <f t="shared" si="5"/>
        <v>-21.862708713006278</v>
      </c>
      <c r="AA41" s="297">
        <f>SUM(AA36:AA40)</f>
        <v>33246450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3050000</v>
      </c>
      <c r="F42" s="54">
        <f t="shared" si="7"/>
        <v>550000</v>
      </c>
      <c r="G42" s="54">
        <f t="shared" si="7"/>
        <v>1918216</v>
      </c>
      <c r="H42" s="54">
        <f t="shared" si="7"/>
        <v>179800</v>
      </c>
      <c r="I42" s="54">
        <f t="shared" si="7"/>
        <v>0</v>
      </c>
      <c r="J42" s="54">
        <f t="shared" si="7"/>
        <v>2098016</v>
      </c>
      <c r="K42" s="54">
        <f t="shared" si="7"/>
        <v>276418</v>
      </c>
      <c r="L42" s="54">
        <f t="shared" si="7"/>
        <v>346818</v>
      </c>
      <c r="M42" s="54">
        <f t="shared" si="7"/>
        <v>912134</v>
      </c>
      <c r="N42" s="54">
        <f t="shared" si="7"/>
        <v>1535370</v>
      </c>
      <c r="O42" s="54">
        <f t="shared" si="7"/>
        <v>110747</v>
      </c>
      <c r="P42" s="54">
        <f t="shared" si="7"/>
        <v>0</v>
      </c>
      <c r="Q42" s="54">
        <f t="shared" si="7"/>
        <v>1102638</v>
      </c>
      <c r="R42" s="54">
        <f t="shared" si="7"/>
        <v>1213385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4846771</v>
      </c>
      <c r="X42" s="54">
        <f t="shared" si="7"/>
        <v>412500</v>
      </c>
      <c r="Y42" s="54">
        <f t="shared" si="7"/>
        <v>4434271</v>
      </c>
      <c r="Z42" s="184">
        <f t="shared" si="5"/>
        <v>1074.974787878788</v>
      </c>
      <c r="AA42" s="130">
        <f aca="true" t="shared" si="8" ref="AA42:AA48">AA12+AA27</f>
        <v>550000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4830000</v>
      </c>
      <c r="F45" s="54">
        <f t="shared" si="7"/>
        <v>902000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676500</v>
      </c>
      <c r="Y45" s="54">
        <f t="shared" si="7"/>
        <v>-676500</v>
      </c>
      <c r="Z45" s="184">
        <f t="shared" si="5"/>
        <v>-100</v>
      </c>
      <c r="AA45" s="130">
        <f t="shared" si="8"/>
        <v>902000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26028000</v>
      </c>
      <c r="F49" s="220">
        <f t="shared" si="9"/>
        <v>34698450</v>
      </c>
      <c r="G49" s="220">
        <f t="shared" si="9"/>
        <v>3459938</v>
      </c>
      <c r="H49" s="220">
        <f t="shared" si="9"/>
        <v>2284877</v>
      </c>
      <c r="I49" s="220">
        <f t="shared" si="9"/>
        <v>1196062</v>
      </c>
      <c r="J49" s="220">
        <f t="shared" si="9"/>
        <v>6940877</v>
      </c>
      <c r="K49" s="220">
        <f t="shared" si="9"/>
        <v>1299465</v>
      </c>
      <c r="L49" s="220">
        <f t="shared" si="9"/>
        <v>4103506</v>
      </c>
      <c r="M49" s="220">
        <f t="shared" si="9"/>
        <v>4498114</v>
      </c>
      <c r="N49" s="220">
        <f t="shared" si="9"/>
        <v>9901085</v>
      </c>
      <c r="O49" s="220">
        <f t="shared" si="9"/>
        <v>901621</v>
      </c>
      <c r="P49" s="220">
        <f t="shared" si="9"/>
        <v>2199593</v>
      </c>
      <c r="Q49" s="220">
        <f t="shared" si="9"/>
        <v>4387002</v>
      </c>
      <c r="R49" s="220">
        <f t="shared" si="9"/>
        <v>7488216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24330178</v>
      </c>
      <c r="X49" s="220">
        <f t="shared" si="9"/>
        <v>26023838</v>
      </c>
      <c r="Y49" s="220">
        <f t="shared" si="9"/>
        <v>-1693660</v>
      </c>
      <c r="Z49" s="221">
        <f t="shared" si="5"/>
        <v>-6.508109987466107</v>
      </c>
      <c r="AA49" s="222">
        <f>SUM(AA41:AA48)</f>
        <v>34698450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2463335</v>
      </c>
      <c r="F51" s="54">
        <f t="shared" si="10"/>
        <v>2463000</v>
      </c>
      <c r="G51" s="54">
        <f t="shared" si="10"/>
        <v>0</v>
      </c>
      <c r="H51" s="54">
        <f t="shared" si="10"/>
        <v>245884</v>
      </c>
      <c r="I51" s="54">
        <f t="shared" si="10"/>
        <v>0</v>
      </c>
      <c r="J51" s="54">
        <f t="shared" si="10"/>
        <v>245884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245884</v>
      </c>
      <c r="X51" s="54">
        <f t="shared" si="10"/>
        <v>1847250</v>
      </c>
      <c r="Y51" s="54">
        <f t="shared" si="10"/>
        <v>-1601366</v>
      </c>
      <c r="Z51" s="184">
        <f>+IF(X51&lt;&gt;0,+(Y51/X51)*100,0)</f>
        <v>-86.68918662877249</v>
      </c>
      <c r="AA51" s="130">
        <f>SUM(AA57:AA61)</f>
        <v>2463000</v>
      </c>
    </row>
    <row r="52" spans="1:27" ht="13.5">
      <c r="A52" s="310" t="s">
        <v>204</v>
      </c>
      <c r="B52" s="142"/>
      <c r="C52" s="62"/>
      <c r="D52" s="156"/>
      <c r="E52" s="60">
        <v>640000</v>
      </c>
      <c r="F52" s="60">
        <v>640000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480000</v>
      </c>
      <c r="Y52" s="60">
        <v>-480000</v>
      </c>
      <c r="Z52" s="140">
        <v>-100</v>
      </c>
      <c r="AA52" s="155">
        <v>640000</v>
      </c>
    </row>
    <row r="53" spans="1:27" ht="13.5">
      <c r="A53" s="310" t="s">
        <v>205</v>
      </c>
      <c r="B53" s="142"/>
      <c r="C53" s="62"/>
      <c r="D53" s="156"/>
      <c r="E53" s="60">
        <v>600000</v>
      </c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450000</v>
      </c>
      <c r="Y53" s="60">
        <v>-450000</v>
      </c>
      <c r="Z53" s="140">
        <v>-100</v>
      </c>
      <c r="AA53" s="155">
        <v>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1240000</v>
      </c>
      <c r="F57" s="295">
        <f t="shared" si="11"/>
        <v>1240000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930000</v>
      </c>
      <c r="Y57" s="295">
        <f t="shared" si="11"/>
        <v>-930000</v>
      </c>
      <c r="Z57" s="296">
        <f>+IF(X57&lt;&gt;0,+(Y57/X57)*100,0)</f>
        <v>-100</v>
      </c>
      <c r="AA57" s="297">
        <f>SUM(AA52:AA56)</f>
        <v>1240000</v>
      </c>
    </row>
    <row r="58" spans="1:27" ht="13.5">
      <c r="A58" s="311" t="s">
        <v>210</v>
      </c>
      <c r="B58" s="136"/>
      <c r="C58" s="62"/>
      <c r="D58" s="156"/>
      <c r="E58" s="60">
        <v>150000</v>
      </c>
      <c r="F58" s="60">
        <v>150000</v>
      </c>
      <c r="G58" s="60"/>
      <c r="H58" s="60">
        <v>245884</v>
      </c>
      <c r="I58" s="60"/>
      <c r="J58" s="60">
        <v>245884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245884</v>
      </c>
      <c r="X58" s="60">
        <v>112500</v>
      </c>
      <c r="Y58" s="60">
        <v>133384</v>
      </c>
      <c r="Z58" s="140">
        <v>118.56</v>
      </c>
      <c r="AA58" s="155">
        <v>150000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1073335</v>
      </c>
      <c r="F61" s="60">
        <v>1073000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804750</v>
      </c>
      <c r="Y61" s="60">
        <v>-804750</v>
      </c>
      <c r="Z61" s="140">
        <v>-100</v>
      </c>
      <c r="AA61" s="155">
        <v>1073000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47952</v>
      </c>
      <c r="H65" s="60">
        <v>46278</v>
      </c>
      <c r="I65" s="60">
        <v>46278</v>
      </c>
      <c r="J65" s="60">
        <v>140508</v>
      </c>
      <c r="K65" s="60">
        <v>46278</v>
      </c>
      <c r="L65" s="60">
        <v>46278</v>
      </c>
      <c r="M65" s="60">
        <v>46278</v>
      </c>
      <c r="N65" s="60">
        <v>138834</v>
      </c>
      <c r="O65" s="60">
        <v>46278</v>
      </c>
      <c r="P65" s="60">
        <v>46278</v>
      </c>
      <c r="Q65" s="60">
        <v>46278</v>
      </c>
      <c r="R65" s="60">
        <v>138834</v>
      </c>
      <c r="S65" s="60"/>
      <c r="T65" s="60"/>
      <c r="U65" s="60"/>
      <c r="V65" s="60"/>
      <c r="W65" s="60">
        <v>418176</v>
      </c>
      <c r="X65" s="60"/>
      <c r="Y65" s="60">
        <v>418176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2463335</v>
      </c>
      <c r="F66" s="275"/>
      <c r="G66" s="275"/>
      <c r="H66" s="275"/>
      <c r="I66" s="275"/>
      <c r="J66" s="275"/>
      <c r="K66" s="275">
        <v>14562</v>
      </c>
      <c r="L66" s="275"/>
      <c r="M66" s="275"/>
      <c r="N66" s="275">
        <v>14562</v>
      </c>
      <c r="O66" s="275"/>
      <c r="P66" s="275"/>
      <c r="Q66" s="275">
        <v>15980</v>
      </c>
      <c r="R66" s="275">
        <v>15980</v>
      </c>
      <c r="S66" s="275"/>
      <c r="T66" s="275"/>
      <c r="U66" s="275"/>
      <c r="V66" s="275"/>
      <c r="W66" s="275">
        <v>30542</v>
      </c>
      <c r="X66" s="275"/>
      <c r="Y66" s="275">
        <v>30542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32030</v>
      </c>
      <c r="H67" s="60">
        <v>18325</v>
      </c>
      <c r="I67" s="60"/>
      <c r="J67" s="60">
        <v>50355</v>
      </c>
      <c r="K67" s="60"/>
      <c r="L67" s="60"/>
      <c r="M67" s="60"/>
      <c r="N67" s="60"/>
      <c r="O67" s="60"/>
      <c r="P67" s="60">
        <v>10703</v>
      </c>
      <c r="Q67" s="60"/>
      <c r="R67" s="60">
        <v>10703</v>
      </c>
      <c r="S67" s="60"/>
      <c r="T67" s="60"/>
      <c r="U67" s="60"/>
      <c r="V67" s="60"/>
      <c r="W67" s="60">
        <v>61058</v>
      </c>
      <c r="X67" s="60"/>
      <c r="Y67" s="60">
        <v>61058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23423</v>
      </c>
      <c r="H68" s="60">
        <v>22263</v>
      </c>
      <c r="I68" s="60">
        <v>18378</v>
      </c>
      <c r="J68" s="60">
        <v>64064</v>
      </c>
      <c r="K68" s="60"/>
      <c r="L68" s="60"/>
      <c r="M68" s="60"/>
      <c r="N68" s="60"/>
      <c r="O68" s="60">
        <v>15910</v>
      </c>
      <c r="P68" s="60">
        <v>66551</v>
      </c>
      <c r="Q68" s="60">
        <v>17642</v>
      </c>
      <c r="R68" s="60">
        <v>100103</v>
      </c>
      <c r="S68" s="60"/>
      <c r="T68" s="60"/>
      <c r="U68" s="60"/>
      <c r="V68" s="60"/>
      <c r="W68" s="60">
        <v>164167</v>
      </c>
      <c r="X68" s="60"/>
      <c r="Y68" s="60">
        <v>164167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2463335</v>
      </c>
      <c r="F69" s="220">
        <f t="shared" si="12"/>
        <v>0</v>
      </c>
      <c r="G69" s="220">
        <f t="shared" si="12"/>
        <v>103405</v>
      </c>
      <c r="H69" s="220">
        <f t="shared" si="12"/>
        <v>86866</v>
      </c>
      <c r="I69" s="220">
        <f t="shared" si="12"/>
        <v>64656</v>
      </c>
      <c r="J69" s="220">
        <f t="shared" si="12"/>
        <v>254927</v>
      </c>
      <c r="K69" s="220">
        <f t="shared" si="12"/>
        <v>60840</v>
      </c>
      <c r="L69" s="220">
        <f t="shared" si="12"/>
        <v>46278</v>
      </c>
      <c r="M69" s="220">
        <f t="shared" si="12"/>
        <v>46278</v>
      </c>
      <c r="N69" s="220">
        <f t="shared" si="12"/>
        <v>153396</v>
      </c>
      <c r="O69" s="220">
        <f t="shared" si="12"/>
        <v>62188</v>
      </c>
      <c r="P69" s="220">
        <f t="shared" si="12"/>
        <v>123532</v>
      </c>
      <c r="Q69" s="220">
        <f t="shared" si="12"/>
        <v>79900</v>
      </c>
      <c r="R69" s="220">
        <f t="shared" si="12"/>
        <v>265620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673943</v>
      </c>
      <c r="X69" s="220">
        <f t="shared" si="12"/>
        <v>0</v>
      </c>
      <c r="Y69" s="220">
        <f t="shared" si="12"/>
        <v>673943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16250000</v>
      </c>
      <c r="F5" s="358">
        <f t="shared" si="0"/>
        <v>31348450</v>
      </c>
      <c r="G5" s="358">
        <f t="shared" si="0"/>
        <v>1541722</v>
      </c>
      <c r="H5" s="356">
        <f t="shared" si="0"/>
        <v>2105077</v>
      </c>
      <c r="I5" s="356">
        <f t="shared" si="0"/>
        <v>1196062</v>
      </c>
      <c r="J5" s="358">
        <f t="shared" si="0"/>
        <v>4842861</v>
      </c>
      <c r="K5" s="358">
        <f t="shared" si="0"/>
        <v>1023047</v>
      </c>
      <c r="L5" s="356">
        <f t="shared" si="0"/>
        <v>3756688</v>
      </c>
      <c r="M5" s="356">
        <f t="shared" si="0"/>
        <v>3585980</v>
      </c>
      <c r="N5" s="358">
        <f t="shared" si="0"/>
        <v>8365715</v>
      </c>
      <c r="O5" s="358">
        <f t="shared" si="0"/>
        <v>790874</v>
      </c>
      <c r="P5" s="356">
        <f t="shared" si="0"/>
        <v>2199593</v>
      </c>
      <c r="Q5" s="356">
        <f t="shared" si="0"/>
        <v>3284364</v>
      </c>
      <c r="R5" s="358">
        <f t="shared" si="0"/>
        <v>6274831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19483407</v>
      </c>
      <c r="X5" s="356">
        <f t="shared" si="0"/>
        <v>23511338</v>
      </c>
      <c r="Y5" s="358">
        <f t="shared" si="0"/>
        <v>-4027931</v>
      </c>
      <c r="Z5" s="359">
        <f>+IF(X5&lt;&gt;0,+(Y5/X5)*100,0)</f>
        <v>-17.131866336148114</v>
      </c>
      <c r="AA5" s="360">
        <f>+AA6+AA8+AA11+AA13+AA15</f>
        <v>31348450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6750000</v>
      </c>
      <c r="F6" s="59">
        <f t="shared" si="1"/>
        <v>11598450</v>
      </c>
      <c r="G6" s="59">
        <f t="shared" si="1"/>
        <v>1085722</v>
      </c>
      <c r="H6" s="60">
        <f t="shared" si="1"/>
        <v>1912279</v>
      </c>
      <c r="I6" s="60">
        <f t="shared" si="1"/>
        <v>1077682</v>
      </c>
      <c r="J6" s="59">
        <f t="shared" si="1"/>
        <v>4075683</v>
      </c>
      <c r="K6" s="59">
        <f t="shared" si="1"/>
        <v>522482</v>
      </c>
      <c r="L6" s="60">
        <f t="shared" si="1"/>
        <v>940145</v>
      </c>
      <c r="M6" s="60">
        <f t="shared" si="1"/>
        <v>656206</v>
      </c>
      <c r="N6" s="59">
        <f t="shared" si="1"/>
        <v>2118833</v>
      </c>
      <c r="O6" s="59">
        <f t="shared" si="1"/>
        <v>709643</v>
      </c>
      <c r="P6" s="60">
        <f t="shared" si="1"/>
        <v>0</v>
      </c>
      <c r="Q6" s="60">
        <f t="shared" si="1"/>
        <v>434364</v>
      </c>
      <c r="R6" s="59">
        <f t="shared" si="1"/>
        <v>1144007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7338523</v>
      </c>
      <c r="X6" s="60">
        <f t="shared" si="1"/>
        <v>8698838</v>
      </c>
      <c r="Y6" s="59">
        <f t="shared" si="1"/>
        <v>-1360315</v>
      </c>
      <c r="Z6" s="61">
        <f>+IF(X6&lt;&gt;0,+(Y6/X6)*100,0)</f>
        <v>-15.63789324505181</v>
      </c>
      <c r="AA6" s="62">
        <f t="shared" si="1"/>
        <v>11598450</v>
      </c>
    </row>
    <row r="7" spans="1:27" ht="13.5">
      <c r="A7" s="291" t="s">
        <v>228</v>
      </c>
      <c r="B7" s="142"/>
      <c r="C7" s="60"/>
      <c r="D7" s="340"/>
      <c r="E7" s="60">
        <v>6750000</v>
      </c>
      <c r="F7" s="59">
        <v>11598450</v>
      </c>
      <c r="G7" s="59">
        <v>1085722</v>
      </c>
      <c r="H7" s="60">
        <v>1912279</v>
      </c>
      <c r="I7" s="60">
        <v>1077682</v>
      </c>
      <c r="J7" s="59">
        <v>4075683</v>
      </c>
      <c r="K7" s="59">
        <v>522482</v>
      </c>
      <c r="L7" s="60">
        <v>940145</v>
      </c>
      <c r="M7" s="60">
        <v>656206</v>
      </c>
      <c r="N7" s="59">
        <v>2118833</v>
      </c>
      <c r="O7" s="59">
        <v>709643</v>
      </c>
      <c r="P7" s="60"/>
      <c r="Q7" s="60">
        <v>434364</v>
      </c>
      <c r="R7" s="59">
        <v>1144007</v>
      </c>
      <c r="S7" s="59"/>
      <c r="T7" s="60"/>
      <c r="U7" s="60"/>
      <c r="V7" s="59"/>
      <c r="W7" s="59">
        <v>7338523</v>
      </c>
      <c r="X7" s="60">
        <v>8698838</v>
      </c>
      <c r="Y7" s="59">
        <v>-1360315</v>
      </c>
      <c r="Z7" s="61">
        <v>-15.64</v>
      </c>
      <c r="AA7" s="62">
        <v>11598450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9500000</v>
      </c>
      <c r="F8" s="59">
        <f t="shared" si="2"/>
        <v>18500000</v>
      </c>
      <c r="G8" s="59">
        <f t="shared" si="2"/>
        <v>456000</v>
      </c>
      <c r="H8" s="60">
        <f t="shared" si="2"/>
        <v>112500</v>
      </c>
      <c r="I8" s="60">
        <f t="shared" si="2"/>
        <v>118380</v>
      </c>
      <c r="J8" s="59">
        <f t="shared" si="2"/>
        <v>686880</v>
      </c>
      <c r="K8" s="59">
        <f t="shared" si="2"/>
        <v>118380</v>
      </c>
      <c r="L8" s="60">
        <f t="shared" si="2"/>
        <v>2000000</v>
      </c>
      <c r="M8" s="60">
        <f t="shared" si="2"/>
        <v>1930989</v>
      </c>
      <c r="N8" s="59">
        <f t="shared" si="2"/>
        <v>4049369</v>
      </c>
      <c r="O8" s="59">
        <f t="shared" si="2"/>
        <v>0</v>
      </c>
      <c r="P8" s="60">
        <f t="shared" si="2"/>
        <v>2199593</v>
      </c>
      <c r="Q8" s="60">
        <f t="shared" si="2"/>
        <v>2850000</v>
      </c>
      <c r="R8" s="59">
        <f t="shared" si="2"/>
        <v>5049593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9785842</v>
      </c>
      <c r="X8" s="60">
        <f t="shared" si="2"/>
        <v>13875000</v>
      </c>
      <c r="Y8" s="59">
        <f t="shared" si="2"/>
        <v>-4089158</v>
      </c>
      <c r="Z8" s="61">
        <f>+IF(X8&lt;&gt;0,+(Y8/X8)*100,0)</f>
        <v>-29.471409009009008</v>
      </c>
      <c r="AA8" s="62">
        <f>SUM(AA9:AA10)</f>
        <v>18500000</v>
      </c>
    </row>
    <row r="9" spans="1:27" ht="13.5">
      <c r="A9" s="291" t="s">
        <v>229</v>
      </c>
      <c r="B9" s="142"/>
      <c r="C9" s="60"/>
      <c r="D9" s="340"/>
      <c r="E9" s="60">
        <v>9500000</v>
      </c>
      <c r="F9" s="59">
        <v>18500000</v>
      </c>
      <c r="G9" s="59">
        <v>456000</v>
      </c>
      <c r="H9" s="60"/>
      <c r="I9" s="60"/>
      <c r="J9" s="59">
        <v>456000</v>
      </c>
      <c r="K9" s="59"/>
      <c r="L9" s="60">
        <v>2000000</v>
      </c>
      <c r="M9" s="60">
        <v>1000000</v>
      </c>
      <c r="N9" s="59">
        <v>3000000</v>
      </c>
      <c r="O9" s="59"/>
      <c r="P9" s="60">
        <v>2199593</v>
      </c>
      <c r="Q9" s="60">
        <v>2850000</v>
      </c>
      <c r="R9" s="59">
        <v>5049593</v>
      </c>
      <c r="S9" s="59"/>
      <c r="T9" s="60"/>
      <c r="U9" s="60"/>
      <c r="V9" s="59"/>
      <c r="W9" s="59">
        <v>8505593</v>
      </c>
      <c r="X9" s="60">
        <v>13875000</v>
      </c>
      <c r="Y9" s="59">
        <v>-5369407</v>
      </c>
      <c r="Z9" s="61">
        <v>-38.7</v>
      </c>
      <c r="AA9" s="62">
        <v>18500000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112500</v>
      </c>
      <c r="I10" s="60">
        <v>118380</v>
      </c>
      <c r="J10" s="59">
        <v>230880</v>
      </c>
      <c r="K10" s="59">
        <v>118380</v>
      </c>
      <c r="L10" s="60"/>
      <c r="M10" s="60">
        <v>930989</v>
      </c>
      <c r="N10" s="59">
        <v>1049369</v>
      </c>
      <c r="O10" s="59"/>
      <c r="P10" s="60"/>
      <c r="Q10" s="60"/>
      <c r="R10" s="59"/>
      <c r="S10" s="59"/>
      <c r="T10" s="60"/>
      <c r="U10" s="60"/>
      <c r="V10" s="59"/>
      <c r="W10" s="59">
        <v>1280249</v>
      </c>
      <c r="X10" s="60"/>
      <c r="Y10" s="59">
        <v>1280249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1250000</v>
      </c>
      <c r="G15" s="59">
        <f t="shared" si="5"/>
        <v>0</v>
      </c>
      <c r="H15" s="60">
        <f t="shared" si="5"/>
        <v>80298</v>
      </c>
      <c r="I15" s="60">
        <f t="shared" si="5"/>
        <v>0</v>
      </c>
      <c r="J15" s="59">
        <f t="shared" si="5"/>
        <v>80298</v>
      </c>
      <c r="K15" s="59">
        <f t="shared" si="5"/>
        <v>382185</v>
      </c>
      <c r="L15" s="60">
        <f t="shared" si="5"/>
        <v>816543</v>
      </c>
      <c r="M15" s="60">
        <f t="shared" si="5"/>
        <v>998785</v>
      </c>
      <c r="N15" s="59">
        <f t="shared" si="5"/>
        <v>2197513</v>
      </c>
      <c r="O15" s="59">
        <f t="shared" si="5"/>
        <v>81231</v>
      </c>
      <c r="P15" s="60">
        <f t="shared" si="5"/>
        <v>0</v>
      </c>
      <c r="Q15" s="60">
        <f t="shared" si="5"/>
        <v>0</v>
      </c>
      <c r="R15" s="59">
        <f t="shared" si="5"/>
        <v>81231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2359042</v>
      </c>
      <c r="X15" s="60">
        <f t="shared" si="5"/>
        <v>937500</v>
      </c>
      <c r="Y15" s="59">
        <f t="shared" si="5"/>
        <v>1421542</v>
      </c>
      <c r="Z15" s="61">
        <f>+IF(X15&lt;&gt;0,+(Y15/X15)*100,0)</f>
        <v>151.63114666666667</v>
      </c>
      <c r="AA15" s="62">
        <f>SUM(AA16:AA20)</f>
        <v>1250000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80298</v>
      </c>
      <c r="I17" s="60"/>
      <c r="J17" s="59">
        <v>80298</v>
      </c>
      <c r="K17" s="59">
        <v>382185</v>
      </c>
      <c r="L17" s="60"/>
      <c r="M17" s="60">
        <v>372541</v>
      </c>
      <c r="N17" s="59">
        <v>754726</v>
      </c>
      <c r="O17" s="59"/>
      <c r="P17" s="60"/>
      <c r="Q17" s="60"/>
      <c r="R17" s="59"/>
      <c r="S17" s="59"/>
      <c r="T17" s="60"/>
      <c r="U17" s="60"/>
      <c r="V17" s="59"/>
      <c r="W17" s="59">
        <v>835024</v>
      </c>
      <c r="X17" s="60"/>
      <c r="Y17" s="59">
        <v>835024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1250000</v>
      </c>
      <c r="G20" s="59"/>
      <c r="H20" s="60"/>
      <c r="I20" s="60"/>
      <c r="J20" s="59"/>
      <c r="K20" s="59"/>
      <c r="L20" s="60">
        <v>816543</v>
      </c>
      <c r="M20" s="60">
        <v>626244</v>
      </c>
      <c r="N20" s="59">
        <v>1442787</v>
      </c>
      <c r="O20" s="59">
        <v>81231</v>
      </c>
      <c r="P20" s="60"/>
      <c r="Q20" s="60"/>
      <c r="R20" s="59">
        <v>81231</v>
      </c>
      <c r="S20" s="59"/>
      <c r="T20" s="60"/>
      <c r="U20" s="60"/>
      <c r="V20" s="59"/>
      <c r="W20" s="59">
        <v>1524018</v>
      </c>
      <c r="X20" s="60">
        <v>937500</v>
      </c>
      <c r="Y20" s="59">
        <v>586518</v>
      </c>
      <c r="Z20" s="61">
        <v>62.56</v>
      </c>
      <c r="AA20" s="62">
        <v>1250000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3050000</v>
      </c>
      <c r="F22" s="345">
        <f t="shared" si="6"/>
        <v>550000</v>
      </c>
      <c r="G22" s="345">
        <f t="shared" si="6"/>
        <v>1918216</v>
      </c>
      <c r="H22" s="343">
        <f t="shared" si="6"/>
        <v>179800</v>
      </c>
      <c r="I22" s="343">
        <f t="shared" si="6"/>
        <v>0</v>
      </c>
      <c r="J22" s="345">
        <f t="shared" si="6"/>
        <v>2098016</v>
      </c>
      <c r="K22" s="345">
        <f t="shared" si="6"/>
        <v>276418</v>
      </c>
      <c r="L22" s="343">
        <f t="shared" si="6"/>
        <v>346818</v>
      </c>
      <c r="M22" s="343">
        <f t="shared" si="6"/>
        <v>912134</v>
      </c>
      <c r="N22" s="345">
        <f t="shared" si="6"/>
        <v>1535370</v>
      </c>
      <c r="O22" s="345">
        <f t="shared" si="6"/>
        <v>110747</v>
      </c>
      <c r="P22" s="343">
        <f t="shared" si="6"/>
        <v>0</v>
      </c>
      <c r="Q22" s="343">
        <f t="shared" si="6"/>
        <v>1102638</v>
      </c>
      <c r="R22" s="345">
        <f t="shared" si="6"/>
        <v>1213385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4846771</v>
      </c>
      <c r="X22" s="343">
        <f t="shared" si="6"/>
        <v>412500</v>
      </c>
      <c r="Y22" s="345">
        <f t="shared" si="6"/>
        <v>4434271</v>
      </c>
      <c r="Z22" s="336">
        <f>+IF(X22&lt;&gt;0,+(Y22/X22)*100,0)</f>
        <v>1074.974787878788</v>
      </c>
      <c r="AA22" s="350">
        <f>SUM(AA23:AA32)</f>
        <v>550000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3050000</v>
      </c>
      <c r="F24" s="59">
        <v>550000</v>
      </c>
      <c r="G24" s="59">
        <v>858609</v>
      </c>
      <c r="H24" s="60"/>
      <c r="I24" s="60"/>
      <c r="J24" s="59">
        <v>858609</v>
      </c>
      <c r="K24" s="59">
        <v>70813</v>
      </c>
      <c r="L24" s="60"/>
      <c r="M24" s="60"/>
      <c r="N24" s="59">
        <v>70813</v>
      </c>
      <c r="O24" s="59"/>
      <c r="P24" s="60"/>
      <c r="Q24" s="60"/>
      <c r="R24" s="59"/>
      <c r="S24" s="59"/>
      <c r="T24" s="60"/>
      <c r="U24" s="60"/>
      <c r="V24" s="59"/>
      <c r="W24" s="59">
        <v>929422</v>
      </c>
      <c r="X24" s="60">
        <v>412500</v>
      </c>
      <c r="Y24" s="59">
        <v>516922</v>
      </c>
      <c r="Z24" s="61">
        <v>125.31</v>
      </c>
      <c r="AA24" s="62">
        <v>550000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1059607</v>
      </c>
      <c r="H25" s="60"/>
      <c r="I25" s="60"/>
      <c r="J25" s="59">
        <v>1059607</v>
      </c>
      <c r="K25" s="59"/>
      <c r="L25" s="60"/>
      <c r="M25" s="60">
        <v>912134</v>
      </c>
      <c r="N25" s="59">
        <v>912134</v>
      </c>
      <c r="O25" s="59"/>
      <c r="P25" s="60"/>
      <c r="Q25" s="60"/>
      <c r="R25" s="59"/>
      <c r="S25" s="59"/>
      <c r="T25" s="60"/>
      <c r="U25" s="60"/>
      <c r="V25" s="59"/>
      <c r="W25" s="59">
        <v>1971741</v>
      </c>
      <c r="X25" s="60"/>
      <c r="Y25" s="59">
        <v>1971741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179800</v>
      </c>
      <c r="I27" s="60"/>
      <c r="J27" s="59">
        <v>179800</v>
      </c>
      <c r="K27" s="59">
        <v>205605</v>
      </c>
      <c r="L27" s="60"/>
      <c r="M27" s="60"/>
      <c r="N27" s="59">
        <v>205605</v>
      </c>
      <c r="O27" s="59">
        <v>110747</v>
      </c>
      <c r="P27" s="60"/>
      <c r="Q27" s="60"/>
      <c r="R27" s="59">
        <v>110747</v>
      </c>
      <c r="S27" s="59"/>
      <c r="T27" s="60"/>
      <c r="U27" s="60"/>
      <c r="V27" s="59"/>
      <c r="W27" s="59">
        <v>496152</v>
      </c>
      <c r="X27" s="60"/>
      <c r="Y27" s="59">
        <v>496152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346818</v>
      </c>
      <c r="M32" s="60"/>
      <c r="N32" s="59">
        <v>346818</v>
      </c>
      <c r="O32" s="59"/>
      <c r="P32" s="60"/>
      <c r="Q32" s="60">
        <v>1102638</v>
      </c>
      <c r="R32" s="59">
        <v>1102638</v>
      </c>
      <c r="S32" s="59"/>
      <c r="T32" s="60"/>
      <c r="U32" s="60"/>
      <c r="V32" s="59"/>
      <c r="W32" s="59">
        <v>1449456</v>
      </c>
      <c r="X32" s="60"/>
      <c r="Y32" s="59">
        <v>1449456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4830000</v>
      </c>
      <c r="F40" s="345">
        <f t="shared" si="9"/>
        <v>902000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676500</v>
      </c>
      <c r="Y40" s="345">
        <f t="shared" si="9"/>
        <v>-676500</v>
      </c>
      <c r="Z40" s="336">
        <f>+IF(X40&lt;&gt;0,+(Y40/X40)*100,0)</f>
        <v>-100</v>
      </c>
      <c r="AA40" s="350">
        <f>SUM(AA41:AA49)</f>
        <v>902000</v>
      </c>
    </row>
    <row r="41" spans="1:27" ht="13.5">
      <c r="A41" s="361" t="s">
        <v>247</v>
      </c>
      <c r="B41" s="142"/>
      <c r="C41" s="362"/>
      <c r="D41" s="363"/>
      <c r="E41" s="362">
        <v>1100000</v>
      </c>
      <c r="F41" s="364">
        <v>872000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654000</v>
      </c>
      <c r="Y41" s="364">
        <v>-654000</v>
      </c>
      <c r="Z41" s="365">
        <v>-100</v>
      </c>
      <c r="AA41" s="366">
        <v>872000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450000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130000</v>
      </c>
      <c r="F44" s="53">
        <v>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</v>
      </c>
      <c r="Y44" s="53">
        <v>-22500</v>
      </c>
      <c r="Z44" s="94">
        <v>-100</v>
      </c>
      <c r="AA44" s="95">
        <v>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3150000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24130000</v>
      </c>
      <c r="F60" s="264">
        <f t="shared" si="14"/>
        <v>32800450</v>
      </c>
      <c r="G60" s="264">
        <f t="shared" si="14"/>
        <v>3459938</v>
      </c>
      <c r="H60" s="219">
        <f t="shared" si="14"/>
        <v>2284877</v>
      </c>
      <c r="I60" s="219">
        <f t="shared" si="14"/>
        <v>1196062</v>
      </c>
      <c r="J60" s="264">
        <f t="shared" si="14"/>
        <v>6940877</v>
      </c>
      <c r="K60" s="264">
        <f t="shared" si="14"/>
        <v>1299465</v>
      </c>
      <c r="L60" s="219">
        <f t="shared" si="14"/>
        <v>4103506</v>
      </c>
      <c r="M60" s="219">
        <f t="shared" si="14"/>
        <v>4498114</v>
      </c>
      <c r="N60" s="264">
        <f t="shared" si="14"/>
        <v>9901085</v>
      </c>
      <c r="O60" s="264">
        <f t="shared" si="14"/>
        <v>901621</v>
      </c>
      <c r="P60" s="219">
        <f t="shared" si="14"/>
        <v>2199593</v>
      </c>
      <c r="Q60" s="219">
        <f t="shared" si="14"/>
        <v>4387002</v>
      </c>
      <c r="R60" s="264">
        <f t="shared" si="14"/>
        <v>7488216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24330178</v>
      </c>
      <c r="X60" s="219">
        <f t="shared" si="14"/>
        <v>24600338</v>
      </c>
      <c r="Y60" s="264">
        <f t="shared" si="14"/>
        <v>-270160</v>
      </c>
      <c r="Z60" s="337">
        <f>+IF(X60&lt;&gt;0,+(Y60/X60)*100,0)</f>
        <v>-1.0981962930753228</v>
      </c>
      <c r="AA60" s="232">
        <f>+AA57+AA54+AA51+AA40+AA37+AA34+AA22+AA5</f>
        <v>32800450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1898000</v>
      </c>
      <c r="F5" s="358">
        <f t="shared" si="0"/>
        <v>1898000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1423500</v>
      </c>
      <c r="Y5" s="358">
        <f t="shared" si="0"/>
        <v>-1423500</v>
      </c>
      <c r="Z5" s="359">
        <f>+IF(X5&lt;&gt;0,+(Y5/X5)*100,0)</f>
        <v>-100</v>
      </c>
      <c r="AA5" s="360">
        <f>+AA6+AA8+AA11+AA13+AA15</f>
        <v>1898000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1898000</v>
      </c>
      <c r="F6" s="59">
        <f t="shared" si="1"/>
        <v>1898000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1423500</v>
      </c>
      <c r="Y6" s="59">
        <f t="shared" si="1"/>
        <v>-1423500</v>
      </c>
      <c r="Z6" s="61">
        <f>+IF(X6&lt;&gt;0,+(Y6/X6)*100,0)</f>
        <v>-100</v>
      </c>
      <c r="AA6" s="62">
        <f t="shared" si="1"/>
        <v>1898000</v>
      </c>
    </row>
    <row r="7" spans="1:27" ht="13.5">
      <c r="A7" s="291" t="s">
        <v>228</v>
      </c>
      <c r="B7" s="142"/>
      <c r="C7" s="60"/>
      <c r="D7" s="340"/>
      <c r="E7" s="60">
        <v>1898000</v>
      </c>
      <c r="F7" s="59">
        <v>1898000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1423500</v>
      </c>
      <c r="Y7" s="59">
        <v>-1423500</v>
      </c>
      <c r="Z7" s="61">
        <v>-100</v>
      </c>
      <c r="AA7" s="62">
        <v>1898000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1898000</v>
      </c>
      <c r="F60" s="264">
        <f t="shared" si="14"/>
        <v>1898000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1423500</v>
      </c>
      <c r="Y60" s="264">
        <f t="shared" si="14"/>
        <v>-1423500</v>
      </c>
      <c r="Z60" s="337">
        <f>+IF(X60&lt;&gt;0,+(Y60/X60)*100,0)</f>
        <v>-100</v>
      </c>
      <c r="AA60" s="232">
        <f>+AA57+AA54+AA51+AA40+AA37+AA34+AA22+AA5</f>
        <v>1898000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2015-05-07T13:43:19Z</dcterms:created>
  <dcterms:modified xsi:type="dcterms:W3CDTF">2015-05-07T13:43:23Z</dcterms:modified>
  <cp:category/>
  <cp:version/>
  <cp:contentType/>
  <cp:contentStatus/>
</cp:coreProperties>
</file>