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<sst xmlns="http://schemas.openxmlformats.org/spreadsheetml/2006/main" count="855" uniqueCount="302">
  <si>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Mtubatuba(KZN275)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</si>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</sst>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19262306</v>
      </c>
      <c r="C5" s="19">
        <v>0</v>
      </c>
      <c r="D5" s="59">
        <v>23584717</v>
      </c>
      <c r="E5" s="60">
        <v>21733977</v>
      </c>
      <c r="F5" s="60">
        <v>1783132</v>
      </c>
      <c r="G5" s="60">
        <v>1777189</v>
      </c>
      <c r="H5" s="60">
        <v>1768337</v>
      </c>
      <c r="I5" s="60">
        <v>5328658</v>
      </c>
      <c r="J5" s="60">
        <v>1833368</v>
      </c>
      <c r="K5" s="60">
        <v>1817714</v>
      </c>
      <c r="L5" s="60">
        <v>1804648</v>
      </c>
      <c r="M5" s="60">
        <v>5455730</v>
      </c>
      <c r="N5" s="60">
        <v>1801376</v>
      </c>
      <c r="O5" s="60">
        <v>1630486</v>
      </c>
      <c r="P5" s="60">
        <v>1796878</v>
      </c>
      <c r="Q5" s="60">
        <v>5228740</v>
      </c>
      <c r="R5" s="60">
        <v>0</v>
      </c>
      <c r="S5" s="60">
        <v>0</v>
      </c>
      <c r="T5" s="60">
        <v>0</v>
      </c>
      <c r="U5" s="60">
        <v>0</v>
      </c>
      <c r="V5" s="60">
        <v>16013128</v>
      </c>
      <c r="W5" s="60">
        <v>17688753</v>
      </c>
      <c r="X5" s="60">
        <v>-1675625</v>
      </c>
      <c r="Y5" s="61">
        <v>-9.47</v>
      </c>
      <c r="Z5" s="62">
        <v>21733977</v>
      </c>
    </row>
    <row r="6" spans="1:26" ht="13.5">
      <c r="A6" s="58" t="s">
        <v>32</v>
      </c>
      <c r="B6" s="19">
        <v>4501315</v>
      </c>
      <c r="C6" s="19">
        <v>0</v>
      </c>
      <c r="D6" s="59">
        <v>5692214</v>
      </c>
      <c r="E6" s="60">
        <v>5038891</v>
      </c>
      <c r="F6" s="60">
        <v>428401</v>
      </c>
      <c r="G6" s="60">
        <v>465782</v>
      </c>
      <c r="H6" s="60">
        <v>461249</v>
      </c>
      <c r="I6" s="60">
        <v>1355432</v>
      </c>
      <c r="J6" s="60">
        <v>289111</v>
      </c>
      <c r="K6" s="60">
        <v>511950</v>
      </c>
      <c r="L6" s="60">
        <v>467011</v>
      </c>
      <c r="M6" s="60">
        <v>1268072</v>
      </c>
      <c r="N6" s="60">
        <v>466733</v>
      </c>
      <c r="O6" s="60">
        <v>439288</v>
      </c>
      <c r="P6" s="60">
        <v>342126</v>
      </c>
      <c r="Q6" s="60">
        <v>1248147</v>
      </c>
      <c r="R6" s="60">
        <v>0</v>
      </c>
      <c r="S6" s="60">
        <v>0</v>
      </c>
      <c r="T6" s="60">
        <v>0</v>
      </c>
      <c r="U6" s="60">
        <v>0</v>
      </c>
      <c r="V6" s="60">
        <v>3871651</v>
      </c>
      <c r="W6" s="60">
        <v>4268004</v>
      </c>
      <c r="X6" s="60">
        <v>-396353</v>
      </c>
      <c r="Y6" s="61">
        <v>-9.29</v>
      </c>
      <c r="Z6" s="62">
        <v>5038891</v>
      </c>
    </row>
    <row r="7" spans="1:26" ht="13.5">
      <c r="A7" s="58" t="s">
        <v>33</v>
      </c>
      <c r="B7" s="19">
        <v>517055</v>
      </c>
      <c r="C7" s="19">
        <v>0</v>
      </c>
      <c r="D7" s="59">
        <v>424000</v>
      </c>
      <c r="E7" s="60">
        <v>633008</v>
      </c>
      <c r="F7" s="60">
        <v>51030</v>
      </c>
      <c r="G7" s="60">
        <v>715</v>
      </c>
      <c r="H7" s="60">
        <v>63047</v>
      </c>
      <c r="I7" s="60">
        <v>114792</v>
      </c>
      <c r="J7" s="60">
        <v>51453</v>
      </c>
      <c r="K7" s="60">
        <v>46310</v>
      </c>
      <c r="L7" s="60">
        <v>75160</v>
      </c>
      <c r="M7" s="60">
        <v>172923</v>
      </c>
      <c r="N7" s="60">
        <v>57983</v>
      </c>
      <c r="O7" s="60">
        <v>121736</v>
      </c>
      <c r="P7" s="60">
        <v>78514</v>
      </c>
      <c r="Q7" s="60">
        <v>258233</v>
      </c>
      <c r="R7" s="60">
        <v>0</v>
      </c>
      <c r="S7" s="60">
        <v>0</v>
      </c>
      <c r="T7" s="60">
        <v>0</v>
      </c>
      <c r="U7" s="60">
        <v>0</v>
      </c>
      <c r="V7" s="60">
        <v>545948</v>
      </c>
      <c r="W7" s="60">
        <v>317997</v>
      </c>
      <c r="X7" s="60">
        <v>227951</v>
      </c>
      <c r="Y7" s="61">
        <v>71.68</v>
      </c>
      <c r="Z7" s="62">
        <v>633008</v>
      </c>
    </row>
    <row r="8" spans="1:26" ht="13.5">
      <c r="A8" s="58" t="s">
        <v>34</v>
      </c>
      <c r="B8" s="19">
        <v>66868734</v>
      </c>
      <c r="C8" s="19">
        <v>0</v>
      </c>
      <c r="D8" s="59">
        <v>90448200</v>
      </c>
      <c r="E8" s="60">
        <v>90700200</v>
      </c>
      <c r="F8" s="60">
        <v>35908276</v>
      </c>
      <c r="G8" s="60">
        <v>3937559</v>
      </c>
      <c r="H8" s="60">
        <v>455797</v>
      </c>
      <c r="I8" s="60">
        <v>40301632</v>
      </c>
      <c r="J8" s="60">
        <v>212919</v>
      </c>
      <c r="K8" s="60">
        <v>27126000</v>
      </c>
      <c r="L8" s="60">
        <v>974710</v>
      </c>
      <c r="M8" s="60">
        <v>28313629</v>
      </c>
      <c r="N8" s="60">
        <v>405737</v>
      </c>
      <c r="O8" s="60">
        <v>1255627</v>
      </c>
      <c r="P8" s="60">
        <v>18594120</v>
      </c>
      <c r="Q8" s="60">
        <v>20255484</v>
      </c>
      <c r="R8" s="60">
        <v>0</v>
      </c>
      <c r="S8" s="60">
        <v>0</v>
      </c>
      <c r="T8" s="60">
        <v>0</v>
      </c>
      <c r="U8" s="60">
        <v>0</v>
      </c>
      <c r="V8" s="60">
        <v>88870745</v>
      </c>
      <c r="W8" s="60">
        <v>67835997</v>
      </c>
      <c r="X8" s="60">
        <v>21034748</v>
      </c>
      <c r="Y8" s="61">
        <v>31.01</v>
      </c>
      <c r="Z8" s="62">
        <v>90700200</v>
      </c>
    </row>
    <row r="9" spans="1:26" ht="13.5">
      <c r="A9" s="58" t="s">
        <v>35</v>
      </c>
      <c r="B9" s="19">
        <v>11971572</v>
      </c>
      <c r="C9" s="19">
        <v>0</v>
      </c>
      <c r="D9" s="59">
        <v>15806477</v>
      </c>
      <c r="E9" s="60">
        <v>9241019</v>
      </c>
      <c r="F9" s="60">
        <v>844336</v>
      </c>
      <c r="G9" s="60">
        <v>815300</v>
      </c>
      <c r="H9" s="60">
        <v>1094115</v>
      </c>
      <c r="I9" s="60">
        <v>2753751</v>
      </c>
      <c r="J9" s="60">
        <v>826473</v>
      </c>
      <c r="K9" s="60">
        <v>767121</v>
      </c>
      <c r="L9" s="60">
        <v>185658</v>
      </c>
      <c r="M9" s="60">
        <v>1779252</v>
      </c>
      <c r="N9" s="60">
        <v>832264</v>
      </c>
      <c r="O9" s="60">
        <v>1810403</v>
      </c>
      <c r="P9" s="60">
        <v>845236</v>
      </c>
      <c r="Q9" s="60">
        <v>3487903</v>
      </c>
      <c r="R9" s="60">
        <v>0</v>
      </c>
      <c r="S9" s="60">
        <v>0</v>
      </c>
      <c r="T9" s="60">
        <v>0</v>
      </c>
      <c r="U9" s="60">
        <v>0</v>
      </c>
      <c r="V9" s="60">
        <v>8020906</v>
      </c>
      <c r="W9" s="60">
        <v>11855243</v>
      </c>
      <c r="X9" s="60">
        <v>-3834337</v>
      </c>
      <c r="Y9" s="61">
        <v>-32.34</v>
      </c>
      <c r="Z9" s="62">
        <v>9241019</v>
      </c>
    </row>
    <row r="10" spans="1:26" ht="25.5">
      <c r="A10" s="63" t="s">
        <v>277</v>
      </c>
      <c r="B10" s="64">
        <f>SUM(B5:B9)</f>
        <v>103120982</v>
      </c>
      <c r="C10" s="64">
        <f>SUM(C5:C9)</f>
        <v>0</v>
      </c>
      <c r="D10" s="65">
        <f aca="true" t="shared" si="0" ref="D10:Z10">SUM(D5:D9)</f>
        <v>135955608</v>
      </c>
      <c r="E10" s="66">
        <f t="shared" si="0"/>
        <v>127347095</v>
      </c>
      <c r="F10" s="66">
        <f t="shared" si="0"/>
        <v>39015175</v>
      </c>
      <c r="G10" s="66">
        <f t="shared" si="0"/>
        <v>6996545</v>
      </c>
      <c r="H10" s="66">
        <f t="shared" si="0"/>
        <v>3842545</v>
      </c>
      <c r="I10" s="66">
        <f t="shared" si="0"/>
        <v>49854265</v>
      </c>
      <c r="J10" s="66">
        <f t="shared" si="0"/>
        <v>3213324</v>
      </c>
      <c r="K10" s="66">
        <f t="shared" si="0"/>
        <v>30269095</v>
      </c>
      <c r="L10" s="66">
        <f t="shared" si="0"/>
        <v>3507187</v>
      </c>
      <c r="M10" s="66">
        <f t="shared" si="0"/>
        <v>36989606</v>
      </c>
      <c r="N10" s="66">
        <f t="shared" si="0"/>
        <v>3564093</v>
      </c>
      <c r="O10" s="66">
        <f t="shared" si="0"/>
        <v>5257540</v>
      </c>
      <c r="P10" s="66">
        <f t="shared" si="0"/>
        <v>21656874</v>
      </c>
      <c r="Q10" s="66">
        <f t="shared" si="0"/>
        <v>30478507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117322378</v>
      </c>
      <c r="W10" s="66">
        <f t="shared" si="0"/>
        <v>101965994</v>
      </c>
      <c r="X10" s="66">
        <f t="shared" si="0"/>
        <v>15356384</v>
      </c>
      <c r="Y10" s="67">
        <f>+IF(W10&lt;&gt;0,(X10/W10)*100,0)</f>
        <v>15.060299417078207</v>
      </c>
      <c r="Z10" s="68">
        <f t="shared" si="0"/>
        <v>127347095</v>
      </c>
    </row>
    <row r="11" spans="1:26" ht="13.5">
      <c r="A11" s="58" t="s">
        <v>37</v>
      </c>
      <c r="B11" s="19">
        <v>39180982</v>
      </c>
      <c r="C11" s="19">
        <v>0</v>
      </c>
      <c r="D11" s="59">
        <v>43017074</v>
      </c>
      <c r="E11" s="60">
        <v>45858991</v>
      </c>
      <c r="F11" s="60">
        <v>3014922</v>
      </c>
      <c r="G11" s="60">
        <v>3072611</v>
      </c>
      <c r="H11" s="60">
        <v>3928594</v>
      </c>
      <c r="I11" s="60">
        <v>10016127</v>
      </c>
      <c r="J11" s="60">
        <v>2988968</v>
      </c>
      <c r="K11" s="60">
        <v>3393556</v>
      </c>
      <c r="L11" s="60">
        <v>6043800</v>
      </c>
      <c r="M11" s="60">
        <v>12426324</v>
      </c>
      <c r="N11" s="60">
        <v>2847825</v>
      </c>
      <c r="O11" s="60">
        <v>5016098</v>
      </c>
      <c r="P11" s="60">
        <v>3013889</v>
      </c>
      <c r="Q11" s="60">
        <v>10877812</v>
      </c>
      <c r="R11" s="60">
        <v>0</v>
      </c>
      <c r="S11" s="60">
        <v>0</v>
      </c>
      <c r="T11" s="60">
        <v>0</v>
      </c>
      <c r="U11" s="60">
        <v>0</v>
      </c>
      <c r="V11" s="60">
        <v>33320263</v>
      </c>
      <c r="W11" s="60">
        <v>33975747</v>
      </c>
      <c r="X11" s="60">
        <v>-655484</v>
      </c>
      <c r="Y11" s="61">
        <v>-1.93</v>
      </c>
      <c r="Z11" s="62">
        <v>45858991</v>
      </c>
    </row>
    <row r="12" spans="1:26" ht="13.5">
      <c r="A12" s="58" t="s">
        <v>38</v>
      </c>
      <c r="B12" s="19">
        <v>10594228</v>
      </c>
      <c r="C12" s="19">
        <v>0</v>
      </c>
      <c r="D12" s="59">
        <v>10501853</v>
      </c>
      <c r="E12" s="60">
        <v>10501853</v>
      </c>
      <c r="F12" s="60">
        <v>763865</v>
      </c>
      <c r="G12" s="60">
        <v>768149</v>
      </c>
      <c r="H12" s="60">
        <v>775265</v>
      </c>
      <c r="I12" s="60">
        <v>2307279</v>
      </c>
      <c r="J12" s="60">
        <v>775265</v>
      </c>
      <c r="K12" s="60">
        <v>737022</v>
      </c>
      <c r="L12" s="60">
        <v>769375</v>
      </c>
      <c r="M12" s="60">
        <v>2281662</v>
      </c>
      <c r="N12" s="60">
        <v>769375</v>
      </c>
      <c r="O12" s="60">
        <v>375439</v>
      </c>
      <c r="P12" s="60">
        <v>75566</v>
      </c>
      <c r="Q12" s="60">
        <v>1220380</v>
      </c>
      <c r="R12" s="60">
        <v>0</v>
      </c>
      <c r="S12" s="60">
        <v>0</v>
      </c>
      <c r="T12" s="60">
        <v>0</v>
      </c>
      <c r="U12" s="60">
        <v>0</v>
      </c>
      <c r="V12" s="60">
        <v>5809321</v>
      </c>
      <c r="W12" s="60"/>
      <c r="X12" s="60">
        <v>5809321</v>
      </c>
      <c r="Y12" s="61">
        <v>0</v>
      </c>
      <c r="Z12" s="62">
        <v>10501853</v>
      </c>
    </row>
    <row r="13" spans="1:26" ht="13.5">
      <c r="A13" s="58" t="s">
        <v>278</v>
      </c>
      <c r="B13" s="19">
        <v>13030333</v>
      </c>
      <c r="C13" s="19">
        <v>0</v>
      </c>
      <c r="D13" s="59">
        <v>7791000</v>
      </c>
      <c r="E13" s="60">
        <v>7791000</v>
      </c>
      <c r="F13" s="60">
        <v>1150122</v>
      </c>
      <c r="G13" s="60">
        <v>0</v>
      </c>
      <c r="H13" s="60">
        <v>0</v>
      </c>
      <c r="I13" s="60">
        <v>1150122</v>
      </c>
      <c r="J13" s="60">
        <v>0</v>
      </c>
      <c r="K13" s="60">
        <v>0</v>
      </c>
      <c r="L13" s="60">
        <v>6883286</v>
      </c>
      <c r="M13" s="60">
        <v>6883286</v>
      </c>
      <c r="N13" s="60">
        <v>0</v>
      </c>
      <c r="O13" s="60">
        <v>16074482</v>
      </c>
      <c r="P13" s="60">
        <v>0</v>
      </c>
      <c r="Q13" s="60">
        <v>16074482</v>
      </c>
      <c r="R13" s="60">
        <v>0</v>
      </c>
      <c r="S13" s="60">
        <v>0</v>
      </c>
      <c r="T13" s="60">
        <v>0</v>
      </c>
      <c r="U13" s="60">
        <v>0</v>
      </c>
      <c r="V13" s="60">
        <v>24107890</v>
      </c>
      <c r="W13" s="60"/>
      <c r="X13" s="60">
        <v>24107890</v>
      </c>
      <c r="Y13" s="61">
        <v>0</v>
      </c>
      <c r="Z13" s="62">
        <v>7791000</v>
      </c>
    </row>
    <row r="14" spans="1:26" ht="13.5">
      <c r="A14" s="58" t="s">
        <v>40</v>
      </c>
      <c r="B14" s="19">
        <v>1076946</v>
      </c>
      <c r="C14" s="19">
        <v>0</v>
      </c>
      <c r="D14" s="59">
        <v>540600</v>
      </c>
      <c r="E14" s="60">
        <v>540600</v>
      </c>
      <c r="F14" s="60">
        <v>1611</v>
      </c>
      <c r="G14" s="60">
        <v>-71074</v>
      </c>
      <c r="H14" s="60">
        <v>1250</v>
      </c>
      <c r="I14" s="60">
        <v>-68213</v>
      </c>
      <c r="J14" s="60">
        <v>4895</v>
      </c>
      <c r="K14" s="60">
        <v>895</v>
      </c>
      <c r="L14" s="60">
        <v>420</v>
      </c>
      <c r="M14" s="60">
        <v>6210</v>
      </c>
      <c r="N14" s="60">
        <v>944</v>
      </c>
      <c r="O14" s="60">
        <v>75717</v>
      </c>
      <c r="P14" s="60">
        <v>3069</v>
      </c>
      <c r="Q14" s="60">
        <v>79730</v>
      </c>
      <c r="R14" s="60">
        <v>0</v>
      </c>
      <c r="S14" s="60">
        <v>0</v>
      </c>
      <c r="T14" s="60">
        <v>0</v>
      </c>
      <c r="U14" s="60">
        <v>0</v>
      </c>
      <c r="V14" s="60">
        <v>17727</v>
      </c>
      <c r="W14" s="60"/>
      <c r="X14" s="60">
        <v>17727</v>
      </c>
      <c r="Y14" s="61">
        <v>0</v>
      </c>
      <c r="Z14" s="62">
        <v>540600</v>
      </c>
    </row>
    <row r="15" spans="1:26" ht="13.5">
      <c r="A15" s="58" t="s">
        <v>41</v>
      </c>
      <c r="B15" s="19">
        <v>3828951</v>
      </c>
      <c r="C15" s="19">
        <v>0</v>
      </c>
      <c r="D15" s="59">
        <v>10348250</v>
      </c>
      <c r="E15" s="60">
        <v>8778450</v>
      </c>
      <c r="F15" s="60">
        <v>21366</v>
      </c>
      <c r="G15" s="60">
        <v>164500</v>
      </c>
      <c r="H15" s="60">
        <v>573975</v>
      </c>
      <c r="I15" s="60">
        <v>759841</v>
      </c>
      <c r="J15" s="60">
        <v>354460</v>
      </c>
      <c r="K15" s="60">
        <v>42706</v>
      </c>
      <c r="L15" s="60">
        <v>127388</v>
      </c>
      <c r="M15" s="60">
        <v>524554</v>
      </c>
      <c r="N15" s="60">
        <v>926549</v>
      </c>
      <c r="O15" s="60">
        <v>414351</v>
      </c>
      <c r="P15" s="60">
        <v>414462</v>
      </c>
      <c r="Q15" s="60">
        <v>1755362</v>
      </c>
      <c r="R15" s="60">
        <v>0</v>
      </c>
      <c r="S15" s="60">
        <v>0</v>
      </c>
      <c r="T15" s="60">
        <v>0</v>
      </c>
      <c r="U15" s="60">
        <v>0</v>
      </c>
      <c r="V15" s="60">
        <v>3039757</v>
      </c>
      <c r="W15" s="60"/>
      <c r="X15" s="60">
        <v>3039757</v>
      </c>
      <c r="Y15" s="61">
        <v>0</v>
      </c>
      <c r="Z15" s="62">
        <v>8778450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52766363</v>
      </c>
      <c r="C17" s="19">
        <v>0</v>
      </c>
      <c r="D17" s="59">
        <v>35530631</v>
      </c>
      <c r="E17" s="60">
        <v>38159965</v>
      </c>
      <c r="F17" s="60">
        <v>2245863</v>
      </c>
      <c r="G17" s="60">
        <v>2676693</v>
      </c>
      <c r="H17" s="60">
        <v>5023210</v>
      </c>
      <c r="I17" s="60">
        <v>9945766</v>
      </c>
      <c r="J17" s="60">
        <v>2258907</v>
      </c>
      <c r="K17" s="60">
        <v>2551947</v>
      </c>
      <c r="L17" s="60">
        <v>2466355</v>
      </c>
      <c r="M17" s="60">
        <v>7277209</v>
      </c>
      <c r="N17" s="60">
        <v>1811958</v>
      </c>
      <c r="O17" s="60">
        <v>630888</v>
      </c>
      <c r="P17" s="60">
        <v>3066053</v>
      </c>
      <c r="Q17" s="60">
        <v>5508899</v>
      </c>
      <c r="R17" s="60">
        <v>0</v>
      </c>
      <c r="S17" s="60">
        <v>0</v>
      </c>
      <c r="T17" s="60">
        <v>0</v>
      </c>
      <c r="U17" s="60">
        <v>0</v>
      </c>
      <c r="V17" s="60">
        <v>22731874</v>
      </c>
      <c r="W17" s="60"/>
      <c r="X17" s="60">
        <v>22731874</v>
      </c>
      <c r="Y17" s="61">
        <v>0</v>
      </c>
      <c r="Z17" s="62">
        <v>38159965</v>
      </c>
    </row>
    <row r="18" spans="1:26" ht="13.5">
      <c r="A18" s="70" t="s">
        <v>44</v>
      </c>
      <c r="B18" s="71">
        <f>SUM(B11:B17)</f>
        <v>120477803</v>
      </c>
      <c r="C18" s="71">
        <f>SUM(C11:C17)</f>
        <v>0</v>
      </c>
      <c r="D18" s="72">
        <f aca="true" t="shared" si="1" ref="D18:Z18">SUM(D11:D17)</f>
        <v>107729408</v>
      </c>
      <c r="E18" s="73">
        <f t="shared" si="1"/>
        <v>111630859</v>
      </c>
      <c r="F18" s="73">
        <f t="shared" si="1"/>
        <v>7197749</v>
      </c>
      <c r="G18" s="73">
        <f t="shared" si="1"/>
        <v>6610879</v>
      </c>
      <c r="H18" s="73">
        <f t="shared" si="1"/>
        <v>10302294</v>
      </c>
      <c r="I18" s="73">
        <f t="shared" si="1"/>
        <v>24110922</v>
      </c>
      <c r="J18" s="73">
        <f t="shared" si="1"/>
        <v>6382495</v>
      </c>
      <c r="K18" s="73">
        <f t="shared" si="1"/>
        <v>6726126</v>
      </c>
      <c r="L18" s="73">
        <f t="shared" si="1"/>
        <v>16290624</v>
      </c>
      <c r="M18" s="73">
        <f t="shared" si="1"/>
        <v>29399245</v>
      </c>
      <c r="N18" s="73">
        <f t="shared" si="1"/>
        <v>6356651</v>
      </c>
      <c r="O18" s="73">
        <f t="shared" si="1"/>
        <v>22586975</v>
      </c>
      <c r="P18" s="73">
        <f t="shared" si="1"/>
        <v>6573039</v>
      </c>
      <c r="Q18" s="73">
        <f t="shared" si="1"/>
        <v>35516665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89026832</v>
      </c>
      <c r="W18" s="73">
        <f t="shared" si="1"/>
        <v>33975747</v>
      </c>
      <c r="X18" s="73">
        <f t="shared" si="1"/>
        <v>55051085</v>
      </c>
      <c r="Y18" s="67">
        <f>+IF(W18&lt;&gt;0,(X18/W18)*100,0)</f>
        <v>162.0305360762193</v>
      </c>
      <c r="Z18" s="74">
        <f t="shared" si="1"/>
        <v>111630859</v>
      </c>
    </row>
    <row r="19" spans="1:26" ht="13.5">
      <c r="A19" s="70" t="s">
        <v>45</v>
      </c>
      <c r="B19" s="75">
        <f>+B10-B18</f>
        <v>-17356821</v>
      </c>
      <c r="C19" s="75">
        <f>+C10-C18</f>
        <v>0</v>
      </c>
      <c r="D19" s="76">
        <f aca="true" t="shared" si="2" ref="D19:Z19">+D10-D18</f>
        <v>28226200</v>
      </c>
      <c r="E19" s="77">
        <f t="shared" si="2"/>
        <v>15716236</v>
      </c>
      <c r="F19" s="77">
        <f t="shared" si="2"/>
        <v>31817426</v>
      </c>
      <c r="G19" s="77">
        <f t="shared" si="2"/>
        <v>385666</v>
      </c>
      <c r="H19" s="77">
        <f t="shared" si="2"/>
        <v>-6459749</v>
      </c>
      <c r="I19" s="77">
        <f t="shared" si="2"/>
        <v>25743343</v>
      </c>
      <c r="J19" s="77">
        <f t="shared" si="2"/>
        <v>-3169171</v>
      </c>
      <c r="K19" s="77">
        <f t="shared" si="2"/>
        <v>23542969</v>
      </c>
      <c r="L19" s="77">
        <f t="shared" si="2"/>
        <v>-12783437</v>
      </c>
      <c r="M19" s="77">
        <f t="shared" si="2"/>
        <v>7590361</v>
      </c>
      <c r="N19" s="77">
        <f t="shared" si="2"/>
        <v>-2792558</v>
      </c>
      <c r="O19" s="77">
        <f t="shared" si="2"/>
        <v>-17329435</v>
      </c>
      <c r="P19" s="77">
        <f t="shared" si="2"/>
        <v>15083835</v>
      </c>
      <c r="Q19" s="77">
        <f t="shared" si="2"/>
        <v>-5038158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28295546</v>
      </c>
      <c r="W19" s="77">
        <f>IF(E10=E18,0,W10-W18)</f>
        <v>67990247</v>
      </c>
      <c r="X19" s="77">
        <f t="shared" si="2"/>
        <v>-39694701</v>
      </c>
      <c r="Y19" s="78">
        <f>+IF(W19&lt;&gt;0,(X19/W19)*100,0)</f>
        <v>-58.38293395227701</v>
      </c>
      <c r="Z19" s="79">
        <f t="shared" si="2"/>
        <v>15716236</v>
      </c>
    </row>
    <row r="20" spans="1:26" ht="13.5">
      <c r="A20" s="58" t="s">
        <v>46</v>
      </c>
      <c r="B20" s="19">
        <v>35173008</v>
      </c>
      <c r="C20" s="19">
        <v>0</v>
      </c>
      <c r="D20" s="59">
        <v>30147800</v>
      </c>
      <c r="E20" s="60">
        <v>30633173</v>
      </c>
      <c r="F20" s="60">
        <v>0</v>
      </c>
      <c r="G20" s="60">
        <v>0</v>
      </c>
      <c r="H20" s="60">
        <v>0</v>
      </c>
      <c r="I20" s="60">
        <v>0</v>
      </c>
      <c r="J20" s="60">
        <v>4290494</v>
      </c>
      <c r="K20" s="60">
        <v>0</v>
      </c>
      <c r="L20" s="60">
        <v>2914000</v>
      </c>
      <c r="M20" s="60">
        <v>7204494</v>
      </c>
      <c r="N20" s="60">
        <v>2034628</v>
      </c>
      <c r="O20" s="60">
        <v>5255601</v>
      </c>
      <c r="P20" s="60">
        <v>749620</v>
      </c>
      <c r="Q20" s="60">
        <v>8039849</v>
      </c>
      <c r="R20" s="60">
        <v>0</v>
      </c>
      <c r="S20" s="60">
        <v>0</v>
      </c>
      <c r="T20" s="60">
        <v>0</v>
      </c>
      <c r="U20" s="60">
        <v>0</v>
      </c>
      <c r="V20" s="60">
        <v>15244343</v>
      </c>
      <c r="W20" s="60">
        <v>22610997</v>
      </c>
      <c r="X20" s="60">
        <v>-7366654</v>
      </c>
      <c r="Y20" s="61">
        <v>-32.58</v>
      </c>
      <c r="Z20" s="62">
        <v>30633173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17816187</v>
      </c>
      <c r="C22" s="86">
        <f>SUM(C19:C21)</f>
        <v>0</v>
      </c>
      <c r="D22" s="87">
        <f aca="true" t="shared" si="3" ref="D22:Z22">SUM(D19:D21)</f>
        <v>58374000</v>
      </c>
      <c r="E22" s="88">
        <f t="shared" si="3"/>
        <v>46349409</v>
      </c>
      <c r="F22" s="88">
        <f t="shared" si="3"/>
        <v>31817426</v>
      </c>
      <c r="G22" s="88">
        <f t="shared" si="3"/>
        <v>385666</v>
      </c>
      <c r="H22" s="88">
        <f t="shared" si="3"/>
        <v>-6459749</v>
      </c>
      <c r="I22" s="88">
        <f t="shared" si="3"/>
        <v>25743343</v>
      </c>
      <c r="J22" s="88">
        <f t="shared" si="3"/>
        <v>1121323</v>
      </c>
      <c r="K22" s="88">
        <f t="shared" si="3"/>
        <v>23542969</v>
      </c>
      <c r="L22" s="88">
        <f t="shared" si="3"/>
        <v>-9869437</v>
      </c>
      <c r="M22" s="88">
        <f t="shared" si="3"/>
        <v>14794855</v>
      </c>
      <c r="N22" s="88">
        <f t="shared" si="3"/>
        <v>-757930</v>
      </c>
      <c r="O22" s="88">
        <f t="shared" si="3"/>
        <v>-12073834</v>
      </c>
      <c r="P22" s="88">
        <f t="shared" si="3"/>
        <v>15833455</v>
      </c>
      <c r="Q22" s="88">
        <f t="shared" si="3"/>
        <v>3001691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43539889</v>
      </c>
      <c r="W22" s="88">
        <f t="shared" si="3"/>
        <v>90601244</v>
      </c>
      <c r="X22" s="88">
        <f t="shared" si="3"/>
        <v>-47061355</v>
      </c>
      <c r="Y22" s="89">
        <f>+IF(W22&lt;&gt;0,(X22/W22)*100,0)</f>
        <v>-51.94338722324828</v>
      </c>
      <c r="Z22" s="90">
        <f t="shared" si="3"/>
        <v>46349409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17816187</v>
      </c>
      <c r="C24" s="75">
        <f>SUM(C22:C23)</f>
        <v>0</v>
      </c>
      <c r="D24" s="76">
        <f aca="true" t="shared" si="4" ref="D24:Z24">SUM(D22:D23)</f>
        <v>58374000</v>
      </c>
      <c r="E24" s="77">
        <f t="shared" si="4"/>
        <v>46349409</v>
      </c>
      <c r="F24" s="77">
        <f t="shared" si="4"/>
        <v>31817426</v>
      </c>
      <c r="G24" s="77">
        <f t="shared" si="4"/>
        <v>385666</v>
      </c>
      <c r="H24" s="77">
        <f t="shared" si="4"/>
        <v>-6459749</v>
      </c>
      <c r="I24" s="77">
        <f t="shared" si="4"/>
        <v>25743343</v>
      </c>
      <c r="J24" s="77">
        <f t="shared" si="4"/>
        <v>1121323</v>
      </c>
      <c r="K24" s="77">
        <f t="shared" si="4"/>
        <v>23542969</v>
      </c>
      <c r="L24" s="77">
        <f t="shared" si="4"/>
        <v>-9869437</v>
      </c>
      <c r="M24" s="77">
        <f t="shared" si="4"/>
        <v>14794855</v>
      </c>
      <c r="N24" s="77">
        <f t="shared" si="4"/>
        <v>-757930</v>
      </c>
      <c r="O24" s="77">
        <f t="shared" si="4"/>
        <v>-12073834</v>
      </c>
      <c r="P24" s="77">
        <f t="shared" si="4"/>
        <v>15833455</v>
      </c>
      <c r="Q24" s="77">
        <f t="shared" si="4"/>
        <v>3001691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43539889</v>
      </c>
      <c r="W24" s="77">
        <f t="shared" si="4"/>
        <v>90601244</v>
      </c>
      <c r="X24" s="77">
        <f t="shared" si="4"/>
        <v>-47061355</v>
      </c>
      <c r="Y24" s="78">
        <f>+IF(W24&lt;&gt;0,(X24/W24)*100,0)</f>
        <v>-51.94338722324828</v>
      </c>
      <c r="Z24" s="79">
        <f t="shared" si="4"/>
        <v>46349409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34553666</v>
      </c>
      <c r="C27" s="22">
        <v>0</v>
      </c>
      <c r="D27" s="99">
        <v>45807200</v>
      </c>
      <c r="E27" s="100">
        <v>37008728</v>
      </c>
      <c r="F27" s="100">
        <v>2419877</v>
      </c>
      <c r="G27" s="100">
        <v>605584</v>
      </c>
      <c r="H27" s="100">
        <v>1004541</v>
      </c>
      <c r="I27" s="100">
        <v>4030002</v>
      </c>
      <c r="J27" s="100">
        <v>3539269</v>
      </c>
      <c r="K27" s="100">
        <v>2754929</v>
      </c>
      <c r="L27" s="100">
        <v>2023719</v>
      </c>
      <c r="M27" s="100">
        <v>8317917</v>
      </c>
      <c r="N27" s="100">
        <v>1800439</v>
      </c>
      <c r="O27" s="100">
        <v>3497496</v>
      </c>
      <c r="P27" s="100">
        <v>1955920</v>
      </c>
      <c r="Q27" s="100">
        <v>7253855</v>
      </c>
      <c r="R27" s="100">
        <v>0</v>
      </c>
      <c r="S27" s="100">
        <v>0</v>
      </c>
      <c r="T27" s="100">
        <v>0</v>
      </c>
      <c r="U27" s="100">
        <v>0</v>
      </c>
      <c r="V27" s="100">
        <v>19601774</v>
      </c>
      <c r="W27" s="100">
        <v>27756546</v>
      </c>
      <c r="X27" s="100">
        <v>-8154772</v>
      </c>
      <c r="Y27" s="101">
        <v>-29.38</v>
      </c>
      <c r="Z27" s="102">
        <v>37008728</v>
      </c>
    </row>
    <row r="28" spans="1:26" ht="13.5">
      <c r="A28" s="103" t="s">
        <v>46</v>
      </c>
      <c r="B28" s="19">
        <v>34553666</v>
      </c>
      <c r="C28" s="19">
        <v>0</v>
      </c>
      <c r="D28" s="59">
        <v>30148000</v>
      </c>
      <c r="E28" s="60">
        <v>31633173</v>
      </c>
      <c r="F28" s="60">
        <v>2419877</v>
      </c>
      <c r="G28" s="60">
        <v>540085</v>
      </c>
      <c r="H28" s="60">
        <v>989639</v>
      </c>
      <c r="I28" s="60">
        <v>3949601</v>
      </c>
      <c r="J28" s="60">
        <v>3539269</v>
      </c>
      <c r="K28" s="60">
        <v>2555749</v>
      </c>
      <c r="L28" s="60">
        <v>2023719</v>
      </c>
      <c r="M28" s="60">
        <v>8118737</v>
      </c>
      <c r="N28" s="60">
        <v>1784762</v>
      </c>
      <c r="O28" s="60">
        <v>3029060</v>
      </c>
      <c r="P28" s="60">
        <v>878718</v>
      </c>
      <c r="Q28" s="60">
        <v>5692540</v>
      </c>
      <c r="R28" s="60">
        <v>0</v>
      </c>
      <c r="S28" s="60">
        <v>0</v>
      </c>
      <c r="T28" s="60">
        <v>0</v>
      </c>
      <c r="U28" s="60">
        <v>0</v>
      </c>
      <c r="V28" s="60">
        <v>17760878</v>
      </c>
      <c r="W28" s="60">
        <v>23724880</v>
      </c>
      <c r="X28" s="60">
        <v>-5964002</v>
      </c>
      <c r="Y28" s="61">
        <v>-25.14</v>
      </c>
      <c r="Z28" s="62">
        <v>31633173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15659200</v>
      </c>
      <c r="E31" s="60">
        <v>5375555</v>
      </c>
      <c r="F31" s="60">
        <v>0</v>
      </c>
      <c r="G31" s="60">
        <v>65499</v>
      </c>
      <c r="H31" s="60">
        <v>14902</v>
      </c>
      <c r="I31" s="60">
        <v>80401</v>
      </c>
      <c r="J31" s="60">
        <v>0</v>
      </c>
      <c r="K31" s="60">
        <v>199180</v>
      </c>
      <c r="L31" s="60">
        <v>0</v>
      </c>
      <c r="M31" s="60">
        <v>199180</v>
      </c>
      <c r="N31" s="60">
        <v>15677</v>
      </c>
      <c r="O31" s="60">
        <v>468436</v>
      </c>
      <c r="P31" s="60">
        <v>1077202</v>
      </c>
      <c r="Q31" s="60">
        <v>1561315</v>
      </c>
      <c r="R31" s="60">
        <v>0</v>
      </c>
      <c r="S31" s="60">
        <v>0</v>
      </c>
      <c r="T31" s="60">
        <v>0</v>
      </c>
      <c r="U31" s="60">
        <v>0</v>
      </c>
      <c r="V31" s="60">
        <v>1840896</v>
      </c>
      <c r="W31" s="60">
        <v>4031666</v>
      </c>
      <c r="X31" s="60">
        <v>-2190770</v>
      </c>
      <c r="Y31" s="61">
        <v>-54.34</v>
      </c>
      <c r="Z31" s="62">
        <v>5375555</v>
      </c>
    </row>
    <row r="32" spans="1:26" ht="13.5">
      <c r="A32" s="70" t="s">
        <v>54</v>
      </c>
      <c r="B32" s="22">
        <f>SUM(B28:B31)</f>
        <v>34553666</v>
      </c>
      <c r="C32" s="22">
        <f>SUM(C28:C31)</f>
        <v>0</v>
      </c>
      <c r="D32" s="99">
        <f aca="true" t="shared" si="5" ref="D32:Z32">SUM(D28:D31)</f>
        <v>45807200</v>
      </c>
      <c r="E32" s="100">
        <f t="shared" si="5"/>
        <v>37008728</v>
      </c>
      <c r="F32" s="100">
        <f t="shared" si="5"/>
        <v>2419877</v>
      </c>
      <c r="G32" s="100">
        <f t="shared" si="5"/>
        <v>605584</v>
      </c>
      <c r="H32" s="100">
        <f t="shared" si="5"/>
        <v>1004541</v>
      </c>
      <c r="I32" s="100">
        <f t="shared" si="5"/>
        <v>4030002</v>
      </c>
      <c r="J32" s="100">
        <f t="shared" si="5"/>
        <v>3539269</v>
      </c>
      <c r="K32" s="100">
        <f t="shared" si="5"/>
        <v>2754929</v>
      </c>
      <c r="L32" s="100">
        <f t="shared" si="5"/>
        <v>2023719</v>
      </c>
      <c r="M32" s="100">
        <f t="shared" si="5"/>
        <v>8317917</v>
      </c>
      <c r="N32" s="100">
        <f t="shared" si="5"/>
        <v>1800439</v>
      </c>
      <c r="O32" s="100">
        <f t="shared" si="5"/>
        <v>3497496</v>
      </c>
      <c r="P32" s="100">
        <f t="shared" si="5"/>
        <v>1955920</v>
      </c>
      <c r="Q32" s="100">
        <f t="shared" si="5"/>
        <v>7253855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19601774</v>
      </c>
      <c r="W32" s="100">
        <f t="shared" si="5"/>
        <v>27756546</v>
      </c>
      <c r="X32" s="100">
        <f t="shared" si="5"/>
        <v>-8154772</v>
      </c>
      <c r="Y32" s="101">
        <f>+IF(W32&lt;&gt;0,(X32/W32)*100,0)</f>
        <v>-29.379635348000434</v>
      </c>
      <c r="Z32" s="102">
        <f t="shared" si="5"/>
        <v>37008728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14803826</v>
      </c>
      <c r="C35" s="19">
        <v>0</v>
      </c>
      <c r="D35" s="59">
        <v>49049404</v>
      </c>
      <c r="E35" s="60">
        <v>60236363</v>
      </c>
      <c r="F35" s="60">
        <v>51917920</v>
      </c>
      <c r="G35" s="60">
        <v>86388114</v>
      </c>
      <c r="H35" s="60">
        <v>79855703</v>
      </c>
      <c r="I35" s="60">
        <v>79855703</v>
      </c>
      <c r="J35" s="60">
        <v>72342215</v>
      </c>
      <c r="K35" s="60">
        <v>98052175</v>
      </c>
      <c r="L35" s="60">
        <v>44672901</v>
      </c>
      <c r="M35" s="60">
        <v>44672901</v>
      </c>
      <c r="N35" s="60">
        <v>41205686</v>
      </c>
      <c r="O35" s="60">
        <v>48924061</v>
      </c>
      <c r="P35" s="60">
        <v>71302998</v>
      </c>
      <c r="Q35" s="60">
        <v>71302998</v>
      </c>
      <c r="R35" s="60">
        <v>0</v>
      </c>
      <c r="S35" s="60">
        <v>0</v>
      </c>
      <c r="T35" s="60">
        <v>0</v>
      </c>
      <c r="U35" s="60">
        <v>0</v>
      </c>
      <c r="V35" s="60">
        <v>71302998</v>
      </c>
      <c r="W35" s="60">
        <v>45177272</v>
      </c>
      <c r="X35" s="60">
        <v>26125726</v>
      </c>
      <c r="Y35" s="61">
        <v>57.83</v>
      </c>
      <c r="Z35" s="62">
        <v>60236363</v>
      </c>
    </row>
    <row r="36" spans="1:26" ht="13.5">
      <c r="A36" s="58" t="s">
        <v>57</v>
      </c>
      <c r="B36" s="19">
        <v>326743428</v>
      </c>
      <c r="C36" s="19">
        <v>0</v>
      </c>
      <c r="D36" s="59">
        <v>332121885</v>
      </c>
      <c r="E36" s="60">
        <v>356877885</v>
      </c>
      <c r="F36" s="60">
        <v>330224599</v>
      </c>
      <c r="G36" s="60">
        <v>329221908</v>
      </c>
      <c r="H36" s="60">
        <v>330490027</v>
      </c>
      <c r="I36" s="60">
        <v>330490027</v>
      </c>
      <c r="J36" s="60">
        <v>330490027</v>
      </c>
      <c r="K36" s="60">
        <v>335877222</v>
      </c>
      <c r="L36" s="60">
        <v>315108616</v>
      </c>
      <c r="M36" s="60">
        <v>315108616</v>
      </c>
      <c r="N36" s="60">
        <v>316661279</v>
      </c>
      <c r="O36" s="60">
        <v>319710240</v>
      </c>
      <c r="P36" s="60">
        <v>322377697</v>
      </c>
      <c r="Q36" s="60">
        <v>322377697</v>
      </c>
      <c r="R36" s="60">
        <v>0</v>
      </c>
      <c r="S36" s="60">
        <v>0</v>
      </c>
      <c r="T36" s="60">
        <v>0</v>
      </c>
      <c r="U36" s="60">
        <v>0</v>
      </c>
      <c r="V36" s="60">
        <v>322377697</v>
      </c>
      <c r="W36" s="60">
        <v>267658414</v>
      </c>
      <c r="X36" s="60">
        <v>54719283</v>
      </c>
      <c r="Y36" s="61">
        <v>20.44</v>
      </c>
      <c r="Z36" s="62">
        <v>356877885</v>
      </c>
    </row>
    <row r="37" spans="1:26" ht="13.5">
      <c r="A37" s="58" t="s">
        <v>58</v>
      </c>
      <c r="B37" s="19">
        <v>31432641</v>
      </c>
      <c r="C37" s="19">
        <v>0</v>
      </c>
      <c r="D37" s="59">
        <v>18973682</v>
      </c>
      <c r="E37" s="60">
        <v>18973682</v>
      </c>
      <c r="F37" s="60">
        <v>29873211</v>
      </c>
      <c r="G37" s="60">
        <v>35147054</v>
      </c>
      <c r="H37" s="60">
        <v>31250251</v>
      </c>
      <c r="I37" s="60">
        <v>31250251</v>
      </c>
      <c r="J37" s="60">
        <v>27254902</v>
      </c>
      <c r="K37" s="60">
        <v>34233854</v>
      </c>
      <c r="L37" s="60">
        <v>28328818</v>
      </c>
      <c r="M37" s="60">
        <v>28328818</v>
      </c>
      <c r="N37" s="60">
        <v>26816980</v>
      </c>
      <c r="O37" s="60">
        <v>33924760</v>
      </c>
      <c r="P37" s="60">
        <v>42258549</v>
      </c>
      <c r="Q37" s="60">
        <v>42258549</v>
      </c>
      <c r="R37" s="60">
        <v>0</v>
      </c>
      <c r="S37" s="60">
        <v>0</v>
      </c>
      <c r="T37" s="60">
        <v>0</v>
      </c>
      <c r="U37" s="60">
        <v>0</v>
      </c>
      <c r="V37" s="60">
        <v>42258549</v>
      </c>
      <c r="W37" s="60">
        <v>14230262</v>
      </c>
      <c r="X37" s="60">
        <v>28028287</v>
      </c>
      <c r="Y37" s="61">
        <v>196.96</v>
      </c>
      <c r="Z37" s="62">
        <v>18973682</v>
      </c>
    </row>
    <row r="38" spans="1:26" ht="13.5">
      <c r="A38" s="58" t="s">
        <v>59</v>
      </c>
      <c r="B38" s="19">
        <v>5231540</v>
      </c>
      <c r="C38" s="19">
        <v>0</v>
      </c>
      <c r="D38" s="59">
        <v>1211607</v>
      </c>
      <c r="E38" s="60">
        <v>6370987</v>
      </c>
      <c r="F38" s="60">
        <v>5826405</v>
      </c>
      <c r="G38" s="60">
        <v>5768010</v>
      </c>
      <c r="H38" s="60">
        <v>5233322</v>
      </c>
      <c r="I38" s="60">
        <v>5233322</v>
      </c>
      <c r="J38" s="60">
        <v>5171630</v>
      </c>
      <c r="K38" s="60">
        <v>4891424</v>
      </c>
      <c r="L38" s="60">
        <v>4820101</v>
      </c>
      <c r="M38" s="60">
        <v>4820101</v>
      </c>
      <c r="N38" s="60">
        <v>4704809</v>
      </c>
      <c r="O38" s="60">
        <v>4650383</v>
      </c>
      <c r="P38" s="60">
        <v>4728316</v>
      </c>
      <c r="Q38" s="60">
        <v>4728316</v>
      </c>
      <c r="R38" s="60">
        <v>0</v>
      </c>
      <c r="S38" s="60">
        <v>0</v>
      </c>
      <c r="T38" s="60">
        <v>0</v>
      </c>
      <c r="U38" s="60">
        <v>0</v>
      </c>
      <c r="V38" s="60">
        <v>4728316</v>
      </c>
      <c r="W38" s="60">
        <v>4778240</v>
      </c>
      <c r="X38" s="60">
        <v>-49924</v>
      </c>
      <c r="Y38" s="61">
        <v>-1.04</v>
      </c>
      <c r="Z38" s="62">
        <v>6370987</v>
      </c>
    </row>
    <row r="39" spans="1:26" ht="13.5">
      <c r="A39" s="58" t="s">
        <v>60</v>
      </c>
      <c r="B39" s="19">
        <v>304883073</v>
      </c>
      <c r="C39" s="19">
        <v>0</v>
      </c>
      <c r="D39" s="59">
        <v>360986000</v>
      </c>
      <c r="E39" s="60">
        <v>391769579</v>
      </c>
      <c r="F39" s="60">
        <v>346442903</v>
      </c>
      <c r="G39" s="60">
        <v>374694958</v>
      </c>
      <c r="H39" s="60">
        <v>373862157</v>
      </c>
      <c r="I39" s="60">
        <v>373862157</v>
      </c>
      <c r="J39" s="60">
        <v>370405710</v>
      </c>
      <c r="K39" s="60">
        <v>394804119</v>
      </c>
      <c r="L39" s="60">
        <v>326632598</v>
      </c>
      <c r="M39" s="60">
        <v>326632598</v>
      </c>
      <c r="N39" s="60">
        <v>326345176</v>
      </c>
      <c r="O39" s="60">
        <v>330059158</v>
      </c>
      <c r="P39" s="60">
        <v>346693830</v>
      </c>
      <c r="Q39" s="60">
        <v>346693830</v>
      </c>
      <c r="R39" s="60">
        <v>0</v>
      </c>
      <c r="S39" s="60">
        <v>0</v>
      </c>
      <c r="T39" s="60">
        <v>0</v>
      </c>
      <c r="U39" s="60">
        <v>0</v>
      </c>
      <c r="V39" s="60">
        <v>346693830</v>
      </c>
      <c r="W39" s="60">
        <v>293827184</v>
      </c>
      <c r="X39" s="60">
        <v>52866646</v>
      </c>
      <c r="Y39" s="61">
        <v>17.99</v>
      </c>
      <c r="Z39" s="62">
        <v>391769579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34140666</v>
      </c>
      <c r="C42" s="19">
        <v>0</v>
      </c>
      <c r="D42" s="59">
        <v>57651427</v>
      </c>
      <c r="E42" s="60">
        <v>48349530</v>
      </c>
      <c r="F42" s="60">
        <v>41946834</v>
      </c>
      <c r="G42" s="60">
        <v>-2416916</v>
      </c>
      <c r="H42" s="60">
        <v>-5912350</v>
      </c>
      <c r="I42" s="60">
        <v>33617568</v>
      </c>
      <c r="J42" s="60">
        <v>-2075986</v>
      </c>
      <c r="K42" s="60">
        <v>25076892</v>
      </c>
      <c r="L42" s="60">
        <v>-10110364</v>
      </c>
      <c r="M42" s="60">
        <v>12890542</v>
      </c>
      <c r="N42" s="60">
        <v>-4223038</v>
      </c>
      <c r="O42" s="60">
        <v>9307265</v>
      </c>
      <c r="P42" s="60">
        <v>22878204</v>
      </c>
      <c r="Q42" s="60">
        <v>27962431</v>
      </c>
      <c r="R42" s="60">
        <v>0</v>
      </c>
      <c r="S42" s="60">
        <v>0</v>
      </c>
      <c r="T42" s="60">
        <v>0</v>
      </c>
      <c r="U42" s="60">
        <v>0</v>
      </c>
      <c r="V42" s="60">
        <v>74470541</v>
      </c>
      <c r="W42" s="60">
        <v>69772845</v>
      </c>
      <c r="X42" s="60">
        <v>4697696</v>
      </c>
      <c r="Y42" s="61">
        <v>6.73</v>
      </c>
      <c r="Z42" s="62">
        <v>48349530</v>
      </c>
    </row>
    <row r="43" spans="1:26" ht="13.5">
      <c r="A43" s="58" t="s">
        <v>63</v>
      </c>
      <c r="B43" s="19">
        <v>-34536701</v>
      </c>
      <c r="C43" s="19">
        <v>0</v>
      </c>
      <c r="D43" s="59">
        <v>-41382000</v>
      </c>
      <c r="E43" s="60">
        <v>-36508728</v>
      </c>
      <c r="F43" s="60">
        <v>-3518592</v>
      </c>
      <c r="G43" s="60">
        <v>-2791831</v>
      </c>
      <c r="H43" s="60">
        <v>-844875</v>
      </c>
      <c r="I43" s="60">
        <v>-7155298</v>
      </c>
      <c r="J43" s="60">
        <v>-4700756</v>
      </c>
      <c r="K43" s="60">
        <v>-1999</v>
      </c>
      <c r="L43" s="60">
        <v>-5022906</v>
      </c>
      <c r="M43" s="60">
        <v>-9725661</v>
      </c>
      <c r="N43" s="60">
        <v>-2034628</v>
      </c>
      <c r="O43" s="60">
        <v>-3496896</v>
      </c>
      <c r="P43" s="60">
        <v>-1955920</v>
      </c>
      <c r="Q43" s="60">
        <v>-7487444</v>
      </c>
      <c r="R43" s="60">
        <v>0</v>
      </c>
      <c r="S43" s="60">
        <v>0</v>
      </c>
      <c r="T43" s="60">
        <v>0</v>
      </c>
      <c r="U43" s="60">
        <v>0</v>
      </c>
      <c r="V43" s="60">
        <v>-24368403</v>
      </c>
      <c r="W43" s="60">
        <v>-25952787</v>
      </c>
      <c r="X43" s="60">
        <v>1584384</v>
      </c>
      <c r="Y43" s="61">
        <v>-6.1</v>
      </c>
      <c r="Z43" s="62">
        <v>-36508728</v>
      </c>
    </row>
    <row r="44" spans="1:26" ht="13.5">
      <c r="A44" s="58" t="s">
        <v>64</v>
      </c>
      <c r="B44" s="19">
        <v>-342183</v>
      </c>
      <c r="C44" s="19">
        <v>0</v>
      </c>
      <c r="D44" s="59">
        <v>-1700000</v>
      </c>
      <c r="E44" s="60">
        <v>-1700000</v>
      </c>
      <c r="F44" s="60">
        <v>0</v>
      </c>
      <c r="G44" s="60">
        <v>0</v>
      </c>
      <c r="H44" s="60">
        <v>-445657</v>
      </c>
      <c r="I44" s="60">
        <v>-445657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-445657</v>
      </c>
      <c r="W44" s="60">
        <v>-1700000</v>
      </c>
      <c r="X44" s="60">
        <v>1254343</v>
      </c>
      <c r="Y44" s="61">
        <v>-73.78</v>
      </c>
      <c r="Z44" s="62">
        <v>-1700000</v>
      </c>
    </row>
    <row r="45" spans="1:26" ht="13.5">
      <c r="A45" s="70" t="s">
        <v>65</v>
      </c>
      <c r="B45" s="22">
        <v>894935</v>
      </c>
      <c r="C45" s="22">
        <v>0</v>
      </c>
      <c r="D45" s="99">
        <v>92162427</v>
      </c>
      <c r="E45" s="100">
        <v>11035737</v>
      </c>
      <c r="F45" s="100">
        <v>38852628</v>
      </c>
      <c r="G45" s="100">
        <v>33643881</v>
      </c>
      <c r="H45" s="100">
        <v>26440999</v>
      </c>
      <c r="I45" s="100">
        <v>26440999</v>
      </c>
      <c r="J45" s="100">
        <v>19664257</v>
      </c>
      <c r="K45" s="100">
        <v>44739150</v>
      </c>
      <c r="L45" s="100">
        <v>29605880</v>
      </c>
      <c r="M45" s="100">
        <v>29605880</v>
      </c>
      <c r="N45" s="100">
        <v>23348214</v>
      </c>
      <c r="O45" s="100">
        <v>29158583</v>
      </c>
      <c r="P45" s="100">
        <v>50080867</v>
      </c>
      <c r="Q45" s="100">
        <v>50080867</v>
      </c>
      <c r="R45" s="100">
        <v>0</v>
      </c>
      <c r="S45" s="100">
        <v>0</v>
      </c>
      <c r="T45" s="100">
        <v>0</v>
      </c>
      <c r="U45" s="100">
        <v>0</v>
      </c>
      <c r="V45" s="100">
        <v>50080867</v>
      </c>
      <c r="W45" s="100">
        <v>43014993</v>
      </c>
      <c r="X45" s="100">
        <v>7065874</v>
      </c>
      <c r="Y45" s="101">
        <v>16.43</v>
      </c>
      <c r="Z45" s="102">
        <v>11035737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2725398</v>
      </c>
      <c r="C49" s="52">
        <v>0</v>
      </c>
      <c r="D49" s="129">
        <v>4373589</v>
      </c>
      <c r="E49" s="54">
        <v>1183165</v>
      </c>
      <c r="F49" s="54">
        <v>0</v>
      </c>
      <c r="G49" s="54">
        <v>0</v>
      </c>
      <c r="H49" s="54">
        <v>0</v>
      </c>
      <c r="I49" s="54">
        <v>1724712</v>
      </c>
      <c r="J49" s="54">
        <v>0</v>
      </c>
      <c r="K49" s="54">
        <v>0</v>
      </c>
      <c r="L49" s="54">
        <v>0</v>
      </c>
      <c r="M49" s="54">
        <v>1712941</v>
      </c>
      <c r="N49" s="54">
        <v>0</v>
      </c>
      <c r="O49" s="54">
        <v>0</v>
      </c>
      <c r="P49" s="54">
        <v>0</v>
      </c>
      <c r="Q49" s="54">
        <v>641617</v>
      </c>
      <c r="R49" s="54">
        <v>0</v>
      </c>
      <c r="S49" s="54">
        <v>0</v>
      </c>
      <c r="T49" s="54">
        <v>0</v>
      </c>
      <c r="U49" s="54">
        <v>0</v>
      </c>
      <c r="V49" s="54">
        <v>34729705</v>
      </c>
      <c r="W49" s="54">
        <v>11772781</v>
      </c>
      <c r="X49" s="54">
        <v>58863908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3360822</v>
      </c>
      <c r="C51" s="52">
        <v>0</v>
      </c>
      <c r="D51" s="129">
        <v>363076</v>
      </c>
      <c r="E51" s="54">
        <v>214300</v>
      </c>
      <c r="F51" s="54">
        <v>0</v>
      </c>
      <c r="G51" s="54">
        <v>0</v>
      </c>
      <c r="H51" s="54">
        <v>0</v>
      </c>
      <c r="I51" s="54">
        <v>122436</v>
      </c>
      <c r="J51" s="54">
        <v>0</v>
      </c>
      <c r="K51" s="54">
        <v>0</v>
      </c>
      <c r="L51" s="54">
        <v>0</v>
      </c>
      <c r="M51" s="54">
        <v>32055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880375</v>
      </c>
      <c r="W51" s="54">
        <v>0</v>
      </c>
      <c r="X51" s="54">
        <v>4973064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66.5297987107317</v>
      </c>
      <c r="C58" s="5">
        <f>IF(C67=0,0,+(C76/C67)*100)</f>
        <v>0</v>
      </c>
      <c r="D58" s="6">
        <f aca="true" t="shared" si="6" ref="D58:Z58">IF(D67=0,0,+(D76/D67)*100)</f>
        <v>87.16618464325205</v>
      </c>
      <c r="E58" s="7">
        <f t="shared" si="6"/>
        <v>60.47110325447929</v>
      </c>
      <c r="F58" s="7">
        <f t="shared" si="6"/>
        <v>42.69285978300723</v>
      </c>
      <c r="G58" s="7">
        <f t="shared" si="6"/>
        <v>47.60153194757425</v>
      </c>
      <c r="H58" s="7">
        <f t="shared" si="6"/>
        <v>46.9798087079557</v>
      </c>
      <c r="I58" s="7">
        <f t="shared" si="6"/>
        <v>45.78370579063479</v>
      </c>
      <c r="J58" s="7">
        <f t="shared" si="6"/>
        <v>144.78581931597128</v>
      </c>
      <c r="K58" s="7">
        <f t="shared" si="6"/>
        <v>90.02420840802058</v>
      </c>
      <c r="L58" s="7">
        <f t="shared" si="6"/>
        <v>35.956100805622675</v>
      </c>
      <c r="M58" s="7">
        <f t="shared" si="6"/>
        <v>92.96248503877909</v>
      </c>
      <c r="N58" s="7">
        <f t="shared" si="6"/>
        <v>44.43616220444879</v>
      </c>
      <c r="O58" s="7">
        <f t="shared" si="6"/>
        <v>45.397048292181715</v>
      </c>
      <c r="P58" s="7">
        <f t="shared" si="6"/>
        <v>61.659797755457944</v>
      </c>
      <c r="Q58" s="7">
        <f t="shared" si="6"/>
        <v>50.129420628145894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62.171684532053874</v>
      </c>
      <c r="W58" s="7">
        <f t="shared" si="6"/>
        <v>59.916462111344394</v>
      </c>
      <c r="X58" s="7">
        <f t="shared" si="6"/>
        <v>0</v>
      </c>
      <c r="Y58" s="7">
        <f t="shared" si="6"/>
        <v>0</v>
      </c>
      <c r="Z58" s="8">
        <f t="shared" si="6"/>
        <v>60.47110325447929</v>
      </c>
    </row>
    <row r="59" spans="1:26" ht="13.5">
      <c r="A59" s="37" t="s">
        <v>31</v>
      </c>
      <c r="B59" s="9">
        <f aca="true" t="shared" si="7" ref="B59:Z66">IF(B68=0,0,+(B77/B68)*100)</f>
        <v>88.3702086344179</v>
      </c>
      <c r="C59" s="9">
        <f t="shared" si="7"/>
        <v>0</v>
      </c>
      <c r="D59" s="2">
        <f t="shared" si="7"/>
        <v>100.00121688973414</v>
      </c>
      <c r="E59" s="10">
        <f t="shared" si="7"/>
        <v>78.85349285130835</v>
      </c>
      <c r="F59" s="10">
        <f t="shared" si="7"/>
        <v>59.69030896198374</v>
      </c>
      <c r="G59" s="10">
        <f t="shared" si="7"/>
        <v>63.00663576018083</v>
      </c>
      <c r="H59" s="10">
        <f t="shared" si="7"/>
        <v>61.85359464853136</v>
      </c>
      <c r="I59" s="10">
        <f t="shared" si="7"/>
        <v>61.51424992934431</v>
      </c>
      <c r="J59" s="10">
        <f t="shared" si="7"/>
        <v>197.5276103870036</v>
      </c>
      <c r="K59" s="10">
        <f t="shared" si="7"/>
        <v>131.01175432438768</v>
      </c>
      <c r="L59" s="10">
        <f t="shared" si="7"/>
        <v>34.647476959495705</v>
      </c>
      <c r="M59" s="10">
        <f t="shared" si="7"/>
        <v>121.48863671772614</v>
      </c>
      <c r="N59" s="10">
        <f t="shared" si="7"/>
        <v>55.51755990975787</v>
      </c>
      <c r="O59" s="10">
        <f t="shared" si="7"/>
        <v>69.66677420106643</v>
      </c>
      <c r="P59" s="10">
        <f t="shared" si="7"/>
        <v>75.30060471551214</v>
      </c>
      <c r="Q59" s="10">
        <f t="shared" si="7"/>
        <v>66.72825575568875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83.65025871272621</v>
      </c>
      <c r="W59" s="10">
        <f t="shared" si="7"/>
        <v>75.74788341495865</v>
      </c>
      <c r="X59" s="10">
        <f t="shared" si="7"/>
        <v>0</v>
      </c>
      <c r="Y59" s="10">
        <f t="shared" si="7"/>
        <v>0</v>
      </c>
      <c r="Z59" s="11">
        <f t="shared" si="7"/>
        <v>78.85349285130835</v>
      </c>
    </row>
    <row r="60" spans="1:26" ht="13.5">
      <c r="A60" s="38" t="s">
        <v>32</v>
      </c>
      <c r="B60" s="12">
        <f t="shared" si="7"/>
        <v>57.139880234997996</v>
      </c>
      <c r="C60" s="12">
        <f t="shared" si="7"/>
        <v>0</v>
      </c>
      <c r="D60" s="3">
        <f t="shared" si="7"/>
        <v>99.99638102151465</v>
      </c>
      <c r="E60" s="13">
        <f t="shared" si="7"/>
        <v>43.00549466142451</v>
      </c>
      <c r="F60" s="13">
        <f t="shared" si="7"/>
        <v>20.090289238353783</v>
      </c>
      <c r="G60" s="13">
        <f t="shared" si="7"/>
        <v>42.77129644340056</v>
      </c>
      <c r="H60" s="13">
        <f t="shared" si="7"/>
        <v>43.17928060548641</v>
      </c>
      <c r="I60" s="13">
        <f t="shared" si="7"/>
        <v>35.741520046745244</v>
      </c>
      <c r="J60" s="13">
        <f t="shared" si="7"/>
        <v>80.42827841209778</v>
      </c>
      <c r="K60" s="13">
        <f t="shared" si="7"/>
        <v>40.25080574274831</v>
      </c>
      <c r="L60" s="13">
        <f t="shared" si="7"/>
        <v>41.01295258569927</v>
      </c>
      <c r="M60" s="13">
        <f t="shared" si="7"/>
        <v>49.69165788693387</v>
      </c>
      <c r="N60" s="13">
        <f t="shared" si="7"/>
        <v>56.63344995961288</v>
      </c>
      <c r="O60" s="13">
        <f t="shared" si="7"/>
        <v>73.3254721276247</v>
      </c>
      <c r="P60" s="13">
        <f t="shared" si="7"/>
        <v>95.29296224198103</v>
      </c>
      <c r="Q60" s="13">
        <f t="shared" si="7"/>
        <v>73.10509098687895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52.355881250660254</v>
      </c>
      <c r="W60" s="13">
        <f t="shared" si="7"/>
        <v>39.69314461748395</v>
      </c>
      <c r="X60" s="13">
        <f t="shared" si="7"/>
        <v>0</v>
      </c>
      <c r="Y60" s="13">
        <f t="shared" si="7"/>
        <v>0</v>
      </c>
      <c r="Z60" s="14">
        <f t="shared" si="7"/>
        <v>43.00549466142451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55.54935789109031</v>
      </c>
      <c r="C64" s="12">
        <f t="shared" si="7"/>
        <v>0</v>
      </c>
      <c r="D64" s="3">
        <f t="shared" si="7"/>
        <v>99.99355520610452</v>
      </c>
      <c r="E64" s="13">
        <f t="shared" si="7"/>
        <v>38.20278613534987</v>
      </c>
      <c r="F64" s="13">
        <f t="shared" si="7"/>
        <v>4.922589023498073</v>
      </c>
      <c r="G64" s="13">
        <f t="shared" si="7"/>
        <v>40.829871298112224</v>
      </c>
      <c r="H64" s="13">
        <f t="shared" si="7"/>
        <v>40.30560742539612</v>
      </c>
      <c r="I64" s="13">
        <f t="shared" si="7"/>
        <v>29.383088173101324</v>
      </c>
      <c r="J64" s="13">
        <f t="shared" si="7"/>
        <v>55.24756704901876</v>
      </c>
      <c r="K64" s="13">
        <f t="shared" si="7"/>
        <v>49.32339747154562</v>
      </c>
      <c r="L64" s="13">
        <f t="shared" si="7"/>
        <v>39.2508798550417</v>
      </c>
      <c r="M64" s="13">
        <f t="shared" si="7"/>
        <v>47.44750452911305</v>
      </c>
      <c r="N64" s="13">
        <f t="shared" si="7"/>
        <v>49.88971776621434</v>
      </c>
      <c r="O64" s="13">
        <f t="shared" si="7"/>
        <v>84.27017825484887</v>
      </c>
      <c r="P64" s="13">
        <f t="shared" si="7"/>
        <v>66.74855816994709</v>
      </c>
      <c r="Q64" s="13">
        <f t="shared" si="7"/>
        <v>65.17771435303065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46.97272498263346</v>
      </c>
      <c r="W64" s="13">
        <f t="shared" si="7"/>
        <v>33.676978670984624</v>
      </c>
      <c r="X64" s="13">
        <f t="shared" si="7"/>
        <v>0</v>
      </c>
      <c r="Y64" s="13">
        <f t="shared" si="7"/>
        <v>0</v>
      </c>
      <c r="Z64" s="14">
        <f t="shared" si="7"/>
        <v>38.20278613534987</v>
      </c>
    </row>
    <row r="65" spans="1:26" ht="13.5">
      <c r="A65" s="39" t="s">
        <v>107</v>
      </c>
      <c r="B65" s="12">
        <f t="shared" si="7"/>
        <v>59.86760758768358</v>
      </c>
      <c r="C65" s="12">
        <f t="shared" si="7"/>
        <v>0</v>
      </c>
      <c r="D65" s="3">
        <f t="shared" si="7"/>
        <v>100.00325703428933</v>
      </c>
      <c r="E65" s="13">
        <f t="shared" si="7"/>
        <v>53.06652662999917</v>
      </c>
      <c r="F65" s="13">
        <f t="shared" si="7"/>
        <v>50.45194018974482</v>
      </c>
      <c r="G65" s="13">
        <f t="shared" si="7"/>
        <v>46.81139576263899</v>
      </c>
      <c r="H65" s="13">
        <f t="shared" si="7"/>
        <v>49.07327785788937</v>
      </c>
      <c r="I65" s="13">
        <f t="shared" si="7"/>
        <v>48.747065101387406</v>
      </c>
      <c r="J65" s="13">
        <f t="shared" si="7"/>
        <v>382.3806956052844</v>
      </c>
      <c r="K65" s="13">
        <f t="shared" si="7"/>
        <v>30.147799521096523</v>
      </c>
      <c r="L65" s="13">
        <f t="shared" si="7"/>
        <v>44.688569653878176</v>
      </c>
      <c r="M65" s="13">
        <f t="shared" si="7"/>
        <v>54.29140372479606</v>
      </c>
      <c r="N65" s="13">
        <f t="shared" si="7"/>
        <v>70.70955622143286</v>
      </c>
      <c r="O65" s="13">
        <f t="shared" si="7"/>
        <v>61.648489182907205</v>
      </c>
      <c r="P65" s="13">
        <f t="shared" si="7"/>
        <v>427.4422899353647</v>
      </c>
      <c r="Q65" s="13">
        <f t="shared" si="7"/>
        <v>90.49714934951943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63.623827667174524</v>
      </c>
      <c r="W65" s="13">
        <f t="shared" si="7"/>
        <v>54.34257195768857</v>
      </c>
      <c r="X65" s="13">
        <f t="shared" si="7"/>
        <v>0</v>
      </c>
      <c r="Y65" s="13">
        <f t="shared" si="7"/>
        <v>0</v>
      </c>
      <c r="Z65" s="14">
        <f t="shared" si="7"/>
        <v>53.06652662999917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29451744</v>
      </c>
      <c r="C67" s="24"/>
      <c r="D67" s="25">
        <v>33587580</v>
      </c>
      <c r="E67" s="26">
        <v>31924339</v>
      </c>
      <c r="F67" s="26">
        <v>2694652</v>
      </c>
      <c r="G67" s="26">
        <v>2770852</v>
      </c>
      <c r="H67" s="26">
        <v>2752127</v>
      </c>
      <c r="I67" s="26">
        <v>8217631</v>
      </c>
      <c r="J67" s="26">
        <v>2661818</v>
      </c>
      <c r="K67" s="26">
        <v>2874208</v>
      </c>
      <c r="L67" s="26">
        <v>2271659</v>
      </c>
      <c r="M67" s="26">
        <v>7807685</v>
      </c>
      <c r="N67" s="26">
        <v>2845446</v>
      </c>
      <c r="O67" s="26">
        <v>3211700</v>
      </c>
      <c r="P67" s="26">
        <v>2723139</v>
      </c>
      <c r="Q67" s="26">
        <v>8780285</v>
      </c>
      <c r="R67" s="26"/>
      <c r="S67" s="26"/>
      <c r="T67" s="26"/>
      <c r="U67" s="26"/>
      <c r="V67" s="26">
        <v>24805601</v>
      </c>
      <c r="W67" s="26">
        <v>25190007</v>
      </c>
      <c r="X67" s="26"/>
      <c r="Y67" s="25"/>
      <c r="Z67" s="27">
        <v>31924339</v>
      </c>
    </row>
    <row r="68" spans="1:26" ht="13.5" hidden="1">
      <c r="A68" s="37" t="s">
        <v>31</v>
      </c>
      <c r="B68" s="19">
        <v>19262306</v>
      </c>
      <c r="C68" s="19"/>
      <c r="D68" s="20">
        <v>23584717</v>
      </c>
      <c r="E68" s="21">
        <v>21733977</v>
      </c>
      <c r="F68" s="21">
        <v>1783132</v>
      </c>
      <c r="G68" s="21">
        <v>1777189</v>
      </c>
      <c r="H68" s="21">
        <v>1768337</v>
      </c>
      <c r="I68" s="21">
        <v>5328658</v>
      </c>
      <c r="J68" s="21">
        <v>1833368</v>
      </c>
      <c r="K68" s="21">
        <v>1817714</v>
      </c>
      <c r="L68" s="21">
        <v>1804648</v>
      </c>
      <c r="M68" s="21">
        <v>5455730</v>
      </c>
      <c r="N68" s="21">
        <v>1801376</v>
      </c>
      <c r="O68" s="21">
        <v>1630486</v>
      </c>
      <c r="P68" s="21">
        <v>1796878</v>
      </c>
      <c r="Q68" s="21">
        <v>5228740</v>
      </c>
      <c r="R68" s="21"/>
      <c r="S68" s="21"/>
      <c r="T68" s="21"/>
      <c r="U68" s="21"/>
      <c r="V68" s="21">
        <v>16013128</v>
      </c>
      <c r="W68" s="21">
        <v>17688753</v>
      </c>
      <c r="X68" s="21"/>
      <c r="Y68" s="20"/>
      <c r="Z68" s="23">
        <v>21733977</v>
      </c>
    </row>
    <row r="69" spans="1:26" ht="13.5" hidden="1">
      <c r="A69" s="38" t="s">
        <v>32</v>
      </c>
      <c r="B69" s="19">
        <v>4501315</v>
      </c>
      <c r="C69" s="19"/>
      <c r="D69" s="20">
        <v>5692214</v>
      </c>
      <c r="E69" s="21">
        <v>5038891</v>
      </c>
      <c r="F69" s="21">
        <v>428401</v>
      </c>
      <c r="G69" s="21">
        <v>465782</v>
      </c>
      <c r="H69" s="21">
        <v>461249</v>
      </c>
      <c r="I69" s="21">
        <v>1355432</v>
      </c>
      <c r="J69" s="21">
        <v>289111</v>
      </c>
      <c r="K69" s="21">
        <v>511950</v>
      </c>
      <c r="L69" s="21">
        <v>467011</v>
      </c>
      <c r="M69" s="21">
        <v>1268072</v>
      </c>
      <c r="N69" s="21">
        <v>466733</v>
      </c>
      <c r="O69" s="21">
        <v>439288</v>
      </c>
      <c r="P69" s="21">
        <v>342126</v>
      </c>
      <c r="Q69" s="21">
        <v>1248147</v>
      </c>
      <c r="R69" s="21"/>
      <c r="S69" s="21"/>
      <c r="T69" s="21"/>
      <c r="U69" s="21"/>
      <c r="V69" s="21">
        <v>3871651</v>
      </c>
      <c r="W69" s="21">
        <v>4268004</v>
      </c>
      <c r="X69" s="21"/>
      <c r="Y69" s="20"/>
      <c r="Z69" s="23">
        <v>5038891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2843365</v>
      </c>
      <c r="C73" s="19"/>
      <c r="D73" s="20">
        <v>4034264</v>
      </c>
      <c r="E73" s="21">
        <v>3410746</v>
      </c>
      <c r="F73" s="21">
        <v>285683</v>
      </c>
      <c r="G73" s="21">
        <v>314603</v>
      </c>
      <c r="H73" s="21">
        <v>310071</v>
      </c>
      <c r="I73" s="21">
        <v>910357</v>
      </c>
      <c r="J73" s="21">
        <v>266857</v>
      </c>
      <c r="K73" s="21">
        <v>269730</v>
      </c>
      <c r="L73" s="21">
        <v>315677</v>
      </c>
      <c r="M73" s="21">
        <v>852264</v>
      </c>
      <c r="N73" s="21">
        <v>315554</v>
      </c>
      <c r="O73" s="21">
        <v>226754</v>
      </c>
      <c r="P73" s="21">
        <v>315051</v>
      </c>
      <c r="Q73" s="21">
        <v>857359</v>
      </c>
      <c r="R73" s="21"/>
      <c r="S73" s="21"/>
      <c r="T73" s="21"/>
      <c r="U73" s="21"/>
      <c r="V73" s="21">
        <v>2619980</v>
      </c>
      <c r="W73" s="21">
        <v>3025503</v>
      </c>
      <c r="X73" s="21"/>
      <c r="Y73" s="20"/>
      <c r="Z73" s="23">
        <v>3410746</v>
      </c>
    </row>
    <row r="74" spans="1:26" ht="13.5" hidden="1">
      <c r="A74" s="39" t="s">
        <v>107</v>
      </c>
      <c r="B74" s="19">
        <v>1657950</v>
      </c>
      <c r="C74" s="19"/>
      <c r="D74" s="20">
        <v>1657950</v>
      </c>
      <c r="E74" s="21">
        <v>1628145</v>
      </c>
      <c r="F74" s="21">
        <v>142718</v>
      </c>
      <c r="G74" s="21">
        <v>151179</v>
      </c>
      <c r="H74" s="21">
        <v>151178</v>
      </c>
      <c r="I74" s="21">
        <v>445075</v>
      </c>
      <c r="J74" s="21">
        <v>22254</v>
      </c>
      <c r="K74" s="21">
        <v>242220</v>
      </c>
      <c r="L74" s="21">
        <v>151334</v>
      </c>
      <c r="M74" s="21">
        <v>415808</v>
      </c>
      <c r="N74" s="21">
        <v>151179</v>
      </c>
      <c r="O74" s="21">
        <v>212534</v>
      </c>
      <c r="P74" s="21">
        <v>27075</v>
      </c>
      <c r="Q74" s="21">
        <v>390788</v>
      </c>
      <c r="R74" s="21"/>
      <c r="S74" s="21"/>
      <c r="T74" s="21"/>
      <c r="U74" s="21"/>
      <c r="V74" s="21">
        <v>1251671</v>
      </c>
      <c r="W74" s="21">
        <v>1242501</v>
      </c>
      <c r="X74" s="21"/>
      <c r="Y74" s="20"/>
      <c r="Z74" s="23">
        <v>1628145</v>
      </c>
    </row>
    <row r="75" spans="1:26" ht="13.5" hidden="1">
      <c r="A75" s="40" t="s">
        <v>110</v>
      </c>
      <c r="B75" s="28">
        <v>5688123</v>
      </c>
      <c r="C75" s="28"/>
      <c r="D75" s="29">
        <v>4310649</v>
      </c>
      <c r="E75" s="30">
        <v>5151471</v>
      </c>
      <c r="F75" s="30">
        <v>483119</v>
      </c>
      <c r="G75" s="30">
        <v>527881</v>
      </c>
      <c r="H75" s="30">
        <v>522541</v>
      </c>
      <c r="I75" s="30">
        <v>1533541</v>
      </c>
      <c r="J75" s="30">
        <v>539339</v>
      </c>
      <c r="K75" s="30">
        <v>544544</v>
      </c>
      <c r="L75" s="30"/>
      <c r="M75" s="30">
        <v>1083883</v>
      </c>
      <c r="N75" s="30">
        <v>577337</v>
      </c>
      <c r="O75" s="30">
        <v>1141926</v>
      </c>
      <c r="P75" s="30">
        <v>584135</v>
      </c>
      <c r="Q75" s="30">
        <v>2303398</v>
      </c>
      <c r="R75" s="30"/>
      <c r="S75" s="30"/>
      <c r="T75" s="30"/>
      <c r="U75" s="30"/>
      <c r="V75" s="30">
        <v>4920822</v>
      </c>
      <c r="W75" s="30">
        <v>3233250</v>
      </c>
      <c r="X75" s="30"/>
      <c r="Y75" s="29"/>
      <c r="Z75" s="31">
        <v>5151471</v>
      </c>
    </row>
    <row r="76" spans="1:26" ht="13.5" hidden="1">
      <c r="A76" s="42" t="s">
        <v>286</v>
      </c>
      <c r="B76" s="32">
        <v>19594186</v>
      </c>
      <c r="C76" s="32"/>
      <c r="D76" s="33">
        <v>29277012</v>
      </c>
      <c r="E76" s="34">
        <v>19305000</v>
      </c>
      <c r="F76" s="34">
        <v>1150424</v>
      </c>
      <c r="G76" s="34">
        <v>1318968</v>
      </c>
      <c r="H76" s="34">
        <v>1292944</v>
      </c>
      <c r="I76" s="34">
        <v>3762336</v>
      </c>
      <c r="J76" s="34">
        <v>3853935</v>
      </c>
      <c r="K76" s="34">
        <v>2587483</v>
      </c>
      <c r="L76" s="34">
        <v>816800</v>
      </c>
      <c r="M76" s="34">
        <v>7258218</v>
      </c>
      <c r="N76" s="34">
        <v>1264407</v>
      </c>
      <c r="O76" s="34">
        <v>1458017</v>
      </c>
      <c r="P76" s="34">
        <v>1679082</v>
      </c>
      <c r="Q76" s="34">
        <v>4401506</v>
      </c>
      <c r="R76" s="34"/>
      <c r="S76" s="34"/>
      <c r="T76" s="34"/>
      <c r="U76" s="34"/>
      <c r="V76" s="34">
        <v>15422060</v>
      </c>
      <c r="W76" s="34">
        <v>15092961</v>
      </c>
      <c r="X76" s="34"/>
      <c r="Y76" s="33"/>
      <c r="Z76" s="35">
        <v>19305000</v>
      </c>
    </row>
    <row r="77" spans="1:26" ht="13.5" hidden="1">
      <c r="A77" s="37" t="s">
        <v>31</v>
      </c>
      <c r="B77" s="19">
        <v>17022140</v>
      </c>
      <c r="C77" s="19"/>
      <c r="D77" s="20">
        <v>23585004</v>
      </c>
      <c r="E77" s="21">
        <v>17138000</v>
      </c>
      <c r="F77" s="21">
        <v>1064357</v>
      </c>
      <c r="G77" s="21">
        <v>1119747</v>
      </c>
      <c r="H77" s="21">
        <v>1093780</v>
      </c>
      <c r="I77" s="21">
        <v>3277884</v>
      </c>
      <c r="J77" s="21">
        <v>3621408</v>
      </c>
      <c r="K77" s="21">
        <v>2381419</v>
      </c>
      <c r="L77" s="21">
        <v>625265</v>
      </c>
      <c r="M77" s="21">
        <v>6628092</v>
      </c>
      <c r="N77" s="21">
        <v>1000080</v>
      </c>
      <c r="O77" s="21">
        <v>1135907</v>
      </c>
      <c r="P77" s="21">
        <v>1353060</v>
      </c>
      <c r="Q77" s="21">
        <v>3489047</v>
      </c>
      <c r="R77" s="21"/>
      <c r="S77" s="21"/>
      <c r="T77" s="21"/>
      <c r="U77" s="21"/>
      <c r="V77" s="21">
        <v>13395023</v>
      </c>
      <c r="W77" s="21">
        <v>13398856</v>
      </c>
      <c r="X77" s="21"/>
      <c r="Y77" s="20"/>
      <c r="Z77" s="23">
        <v>17138000</v>
      </c>
    </row>
    <row r="78" spans="1:26" ht="13.5" hidden="1">
      <c r="A78" s="38" t="s">
        <v>32</v>
      </c>
      <c r="B78" s="19">
        <v>2572046</v>
      </c>
      <c r="C78" s="19"/>
      <c r="D78" s="20">
        <v>5692008</v>
      </c>
      <c r="E78" s="21">
        <v>2167000</v>
      </c>
      <c r="F78" s="21">
        <v>86067</v>
      </c>
      <c r="G78" s="21">
        <v>199221</v>
      </c>
      <c r="H78" s="21">
        <v>199164</v>
      </c>
      <c r="I78" s="21">
        <v>484452</v>
      </c>
      <c r="J78" s="21">
        <v>232527</v>
      </c>
      <c r="K78" s="21">
        <v>206064</v>
      </c>
      <c r="L78" s="21">
        <v>191535</v>
      </c>
      <c r="M78" s="21">
        <v>630126</v>
      </c>
      <c r="N78" s="21">
        <v>264327</v>
      </c>
      <c r="O78" s="21">
        <v>322110</v>
      </c>
      <c r="P78" s="21">
        <v>326022</v>
      </c>
      <c r="Q78" s="21">
        <v>912459</v>
      </c>
      <c r="R78" s="21"/>
      <c r="S78" s="21"/>
      <c r="T78" s="21"/>
      <c r="U78" s="21"/>
      <c r="V78" s="21">
        <v>2027037</v>
      </c>
      <c r="W78" s="21">
        <v>1694105</v>
      </c>
      <c r="X78" s="21"/>
      <c r="Y78" s="20"/>
      <c r="Z78" s="23">
        <v>2167000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1579471</v>
      </c>
      <c r="C82" s="19"/>
      <c r="D82" s="20">
        <v>4034004</v>
      </c>
      <c r="E82" s="21">
        <v>1303000</v>
      </c>
      <c r="F82" s="21">
        <v>14063</v>
      </c>
      <c r="G82" s="21">
        <v>128452</v>
      </c>
      <c r="H82" s="21">
        <v>124976</v>
      </c>
      <c r="I82" s="21">
        <v>267491</v>
      </c>
      <c r="J82" s="21">
        <v>147432</v>
      </c>
      <c r="K82" s="21">
        <v>133040</v>
      </c>
      <c r="L82" s="21">
        <v>123906</v>
      </c>
      <c r="M82" s="21">
        <v>404378</v>
      </c>
      <c r="N82" s="21">
        <v>157429</v>
      </c>
      <c r="O82" s="21">
        <v>191086</v>
      </c>
      <c r="P82" s="21">
        <v>210292</v>
      </c>
      <c r="Q82" s="21">
        <v>558807</v>
      </c>
      <c r="R82" s="21"/>
      <c r="S82" s="21"/>
      <c r="T82" s="21"/>
      <c r="U82" s="21"/>
      <c r="V82" s="21">
        <v>1230676</v>
      </c>
      <c r="W82" s="21">
        <v>1018898</v>
      </c>
      <c r="X82" s="21"/>
      <c r="Y82" s="20"/>
      <c r="Z82" s="23">
        <v>1303000</v>
      </c>
    </row>
    <row r="83" spans="1:26" ht="13.5" hidden="1">
      <c r="A83" s="39" t="s">
        <v>107</v>
      </c>
      <c r="B83" s="19">
        <v>992575</v>
      </c>
      <c r="C83" s="19"/>
      <c r="D83" s="20">
        <v>1658004</v>
      </c>
      <c r="E83" s="21">
        <v>864000</v>
      </c>
      <c r="F83" s="21">
        <v>72004</v>
      </c>
      <c r="G83" s="21">
        <v>70769</v>
      </c>
      <c r="H83" s="21">
        <v>74188</v>
      </c>
      <c r="I83" s="21">
        <v>216961</v>
      </c>
      <c r="J83" s="21">
        <v>85095</v>
      </c>
      <c r="K83" s="21">
        <v>73024</v>
      </c>
      <c r="L83" s="21">
        <v>67629</v>
      </c>
      <c r="M83" s="21">
        <v>225748</v>
      </c>
      <c r="N83" s="21">
        <v>106898</v>
      </c>
      <c r="O83" s="21">
        <v>131024</v>
      </c>
      <c r="P83" s="21">
        <v>115730</v>
      </c>
      <c r="Q83" s="21">
        <v>353652</v>
      </c>
      <c r="R83" s="21"/>
      <c r="S83" s="21"/>
      <c r="T83" s="21"/>
      <c r="U83" s="21"/>
      <c r="V83" s="21">
        <v>796361</v>
      </c>
      <c r="W83" s="21">
        <v>675207</v>
      </c>
      <c r="X83" s="21"/>
      <c r="Y83" s="20"/>
      <c r="Z83" s="23">
        <v>864000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6700000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6300000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400000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3198250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222600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475650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10348250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89098186</v>
      </c>
      <c r="D5" s="153">
        <f>SUM(D6:D8)</f>
        <v>0</v>
      </c>
      <c r="E5" s="154">
        <f t="shared" si="0"/>
        <v>118604194</v>
      </c>
      <c r="F5" s="100">
        <f t="shared" si="0"/>
        <v>112521013</v>
      </c>
      <c r="G5" s="100">
        <f t="shared" si="0"/>
        <v>34579192</v>
      </c>
      <c r="H5" s="100">
        <f t="shared" si="0"/>
        <v>2349629</v>
      </c>
      <c r="I5" s="100">
        <f t="shared" si="0"/>
        <v>2800140</v>
      </c>
      <c r="J5" s="100">
        <f t="shared" si="0"/>
        <v>39728961</v>
      </c>
      <c r="K5" s="100">
        <f t="shared" si="0"/>
        <v>2455510</v>
      </c>
      <c r="L5" s="100">
        <f t="shared" si="0"/>
        <v>29543192</v>
      </c>
      <c r="M5" s="100">
        <f t="shared" si="0"/>
        <v>2655832</v>
      </c>
      <c r="N5" s="100">
        <f t="shared" si="0"/>
        <v>34654534</v>
      </c>
      <c r="O5" s="100">
        <f t="shared" si="0"/>
        <v>2706507</v>
      </c>
      <c r="P5" s="100">
        <f t="shared" si="0"/>
        <v>3397363</v>
      </c>
      <c r="Q5" s="100">
        <f t="shared" si="0"/>
        <v>19577669</v>
      </c>
      <c r="R5" s="100">
        <f t="shared" si="0"/>
        <v>25681539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100065034</v>
      </c>
      <c r="X5" s="100">
        <f t="shared" si="0"/>
        <v>88953003</v>
      </c>
      <c r="Y5" s="100">
        <f t="shared" si="0"/>
        <v>11112031</v>
      </c>
      <c r="Z5" s="137">
        <f>+IF(X5&lt;&gt;0,+(Y5/X5)*100,0)</f>
        <v>12.492024580665365</v>
      </c>
      <c r="AA5" s="153">
        <f>SUM(AA6:AA8)</f>
        <v>112521013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27126000</v>
      </c>
      <c r="M6" s="60"/>
      <c r="N6" s="60">
        <v>27126000</v>
      </c>
      <c r="O6" s="60"/>
      <c r="P6" s="60"/>
      <c r="Q6" s="60"/>
      <c r="R6" s="60"/>
      <c r="S6" s="60"/>
      <c r="T6" s="60"/>
      <c r="U6" s="60"/>
      <c r="V6" s="60"/>
      <c r="W6" s="60">
        <v>27126000</v>
      </c>
      <c r="X6" s="60"/>
      <c r="Y6" s="60">
        <v>27126000</v>
      </c>
      <c r="Z6" s="140">
        <v>0</v>
      </c>
      <c r="AA6" s="155"/>
    </row>
    <row r="7" spans="1:27" ht="13.5">
      <c r="A7" s="138" t="s">
        <v>76</v>
      </c>
      <c r="B7" s="136"/>
      <c r="C7" s="157">
        <v>89098186</v>
      </c>
      <c r="D7" s="157"/>
      <c r="E7" s="158">
        <v>118604194</v>
      </c>
      <c r="F7" s="159">
        <v>112494330</v>
      </c>
      <c r="G7" s="159">
        <v>34579192</v>
      </c>
      <c r="H7" s="159">
        <v>2349629</v>
      </c>
      <c r="I7" s="159">
        <v>2800140</v>
      </c>
      <c r="J7" s="159">
        <v>39728961</v>
      </c>
      <c r="K7" s="159">
        <v>2455510</v>
      </c>
      <c r="L7" s="159">
        <v>2417192</v>
      </c>
      <c r="M7" s="159">
        <v>2655832</v>
      </c>
      <c r="N7" s="159">
        <v>7528534</v>
      </c>
      <c r="O7" s="159">
        <v>2706507</v>
      </c>
      <c r="P7" s="159">
        <v>3397363</v>
      </c>
      <c r="Q7" s="159">
        <v>19577669</v>
      </c>
      <c r="R7" s="159">
        <v>25681539</v>
      </c>
      <c r="S7" s="159"/>
      <c r="T7" s="159"/>
      <c r="U7" s="159"/>
      <c r="V7" s="159"/>
      <c r="W7" s="159">
        <v>72939034</v>
      </c>
      <c r="X7" s="159">
        <v>88953003</v>
      </c>
      <c r="Y7" s="159">
        <v>-16013969</v>
      </c>
      <c r="Z7" s="141">
        <v>-18</v>
      </c>
      <c r="AA7" s="157">
        <v>112494330</v>
      </c>
    </row>
    <row r="8" spans="1:27" ht="13.5">
      <c r="A8" s="138" t="s">
        <v>77</v>
      </c>
      <c r="B8" s="136"/>
      <c r="C8" s="155"/>
      <c r="D8" s="155"/>
      <c r="E8" s="156"/>
      <c r="F8" s="60">
        <v>26683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26683</v>
      </c>
    </row>
    <row r="9" spans="1:27" ht="13.5">
      <c r="A9" s="135" t="s">
        <v>78</v>
      </c>
      <c r="B9" s="136"/>
      <c r="C9" s="153">
        <f aca="true" t="shared" si="1" ref="C9:Y9">SUM(C10:C14)</f>
        <v>9419631</v>
      </c>
      <c r="D9" s="153">
        <f>SUM(D10:D14)</f>
        <v>0</v>
      </c>
      <c r="E9" s="154">
        <f t="shared" si="1"/>
        <v>6342151</v>
      </c>
      <c r="F9" s="100">
        <f t="shared" si="1"/>
        <v>9392675</v>
      </c>
      <c r="G9" s="100">
        <f t="shared" si="1"/>
        <v>520466</v>
      </c>
      <c r="H9" s="100">
        <f t="shared" si="1"/>
        <v>1839829</v>
      </c>
      <c r="I9" s="100">
        <f t="shared" si="1"/>
        <v>471570</v>
      </c>
      <c r="J9" s="100">
        <f t="shared" si="1"/>
        <v>2831865</v>
      </c>
      <c r="K9" s="100">
        <f t="shared" si="1"/>
        <v>329217</v>
      </c>
      <c r="L9" s="100">
        <f t="shared" si="1"/>
        <v>448114</v>
      </c>
      <c r="M9" s="100">
        <f t="shared" si="1"/>
        <v>342791</v>
      </c>
      <c r="N9" s="100">
        <f t="shared" si="1"/>
        <v>1120122</v>
      </c>
      <c r="O9" s="100">
        <f t="shared" si="1"/>
        <v>412693</v>
      </c>
      <c r="P9" s="100">
        <f t="shared" si="1"/>
        <v>1438694</v>
      </c>
      <c r="Q9" s="100">
        <f t="shared" si="1"/>
        <v>1719420</v>
      </c>
      <c r="R9" s="100">
        <f t="shared" si="1"/>
        <v>3570807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7522794</v>
      </c>
      <c r="X9" s="100">
        <f t="shared" si="1"/>
        <v>4756500</v>
      </c>
      <c r="Y9" s="100">
        <f t="shared" si="1"/>
        <v>2766294</v>
      </c>
      <c r="Z9" s="137">
        <f>+IF(X9&lt;&gt;0,+(Y9/X9)*100,0)</f>
        <v>58.15818353831599</v>
      </c>
      <c r="AA9" s="153">
        <f>SUM(AA10:AA14)</f>
        <v>9392675</v>
      </c>
    </row>
    <row r="10" spans="1:27" ht="13.5">
      <c r="A10" s="138" t="s">
        <v>79</v>
      </c>
      <c r="B10" s="136"/>
      <c r="C10" s="155">
        <v>5101064</v>
      </c>
      <c r="D10" s="155"/>
      <c r="E10" s="156">
        <v>6342151</v>
      </c>
      <c r="F10" s="60">
        <v>6830368</v>
      </c>
      <c r="G10" s="60">
        <v>215802</v>
      </c>
      <c r="H10" s="60">
        <v>1605988</v>
      </c>
      <c r="I10" s="60">
        <v>217657</v>
      </c>
      <c r="J10" s="60">
        <v>2039447</v>
      </c>
      <c r="K10" s="60">
        <v>94614</v>
      </c>
      <c r="L10" s="60">
        <v>259703</v>
      </c>
      <c r="M10" s="60">
        <v>200425</v>
      </c>
      <c r="N10" s="60">
        <v>554742</v>
      </c>
      <c r="O10" s="60">
        <v>200271</v>
      </c>
      <c r="P10" s="60">
        <v>1221130</v>
      </c>
      <c r="Q10" s="60">
        <v>1489988</v>
      </c>
      <c r="R10" s="60">
        <v>2911389</v>
      </c>
      <c r="S10" s="60"/>
      <c r="T10" s="60"/>
      <c r="U10" s="60"/>
      <c r="V10" s="60"/>
      <c r="W10" s="60">
        <v>5505578</v>
      </c>
      <c r="X10" s="60">
        <v>4756500</v>
      </c>
      <c r="Y10" s="60">
        <v>749078</v>
      </c>
      <c r="Z10" s="140">
        <v>15.75</v>
      </c>
      <c r="AA10" s="155">
        <v>6830368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4318567</v>
      </c>
      <c r="D12" s="155"/>
      <c r="E12" s="156"/>
      <c r="F12" s="60">
        <v>2562307</v>
      </c>
      <c r="G12" s="60">
        <v>304664</v>
      </c>
      <c r="H12" s="60">
        <v>233841</v>
      </c>
      <c r="I12" s="60">
        <v>253913</v>
      </c>
      <c r="J12" s="60">
        <v>792418</v>
      </c>
      <c r="K12" s="60">
        <v>234603</v>
      </c>
      <c r="L12" s="60">
        <v>188411</v>
      </c>
      <c r="M12" s="60">
        <v>142366</v>
      </c>
      <c r="N12" s="60">
        <v>565380</v>
      </c>
      <c r="O12" s="60">
        <v>212422</v>
      </c>
      <c r="P12" s="60">
        <v>217564</v>
      </c>
      <c r="Q12" s="60">
        <v>229432</v>
      </c>
      <c r="R12" s="60">
        <v>659418</v>
      </c>
      <c r="S12" s="60"/>
      <c r="T12" s="60"/>
      <c r="U12" s="60"/>
      <c r="V12" s="60"/>
      <c r="W12" s="60">
        <v>2017216</v>
      </c>
      <c r="X12" s="60"/>
      <c r="Y12" s="60">
        <v>2017216</v>
      </c>
      <c r="Z12" s="140">
        <v>0</v>
      </c>
      <c r="AA12" s="155">
        <v>2562307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36932808</v>
      </c>
      <c r="D15" s="153">
        <f>SUM(D16:D18)</f>
        <v>0</v>
      </c>
      <c r="E15" s="154">
        <f t="shared" si="2"/>
        <v>37122799</v>
      </c>
      <c r="F15" s="100">
        <f t="shared" si="2"/>
        <v>32655834</v>
      </c>
      <c r="G15" s="100">
        <f t="shared" si="2"/>
        <v>3629834</v>
      </c>
      <c r="H15" s="100">
        <f t="shared" si="2"/>
        <v>2492484</v>
      </c>
      <c r="I15" s="100">
        <f t="shared" si="2"/>
        <v>260764</v>
      </c>
      <c r="J15" s="100">
        <f t="shared" si="2"/>
        <v>6383082</v>
      </c>
      <c r="K15" s="100">
        <f t="shared" si="2"/>
        <v>4452234</v>
      </c>
      <c r="L15" s="100">
        <f t="shared" si="2"/>
        <v>8059</v>
      </c>
      <c r="M15" s="100">
        <f t="shared" si="2"/>
        <v>3106887</v>
      </c>
      <c r="N15" s="100">
        <f t="shared" si="2"/>
        <v>7567180</v>
      </c>
      <c r="O15" s="100">
        <f t="shared" si="2"/>
        <v>2163967</v>
      </c>
      <c r="P15" s="100">
        <f t="shared" si="2"/>
        <v>5450330</v>
      </c>
      <c r="Q15" s="100">
        <f t="shared" si="2"/>
        <v>794354</v>
      </c>
      <c r="R15" s="100">
        <f t="shared" si="2"/>
        <v>8408651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22358913</v>
      </c>
      <c r="X15" s="100">
        <f t="shared" si="2"/>
        <v>27842247</v>
      </c>
      <c r="Y15" s="100">
        <f t="shared" si="2"/>
        <v>-5483334</v>
      </c>
      <c r="Z15" s="137">
        <f>+IF(X15&lt;&gt;0,+(Y15/X15)*100,0)</f>
        <v>-19.694294070446254</v>
      </c>
      <c r="AA15" s="153">
        <f>SUM(AA16:AA18)</f>
        <v>32655834</v>
      </c>
    </row>
    <row r="16" spans="1:27" ht="13.5">
      <c r="A16" s="138" t="s">
        <v>85</v>
      </c>
      <c r="B16" s="136"/>
      <c r="C16" s="155">
        <v>54900</v>
      </c>
      <c r="D16" s="155"/>
      <c r="E16" s="156">
        <v>58194</v>
      </c>
      <c r="F16" s="60">
        <v>87461</v>
      </c>
      <c r="G16" s="60">
        <v>1384772</v>
      </c>
      <c r="H16" s="60">
        <v>1237</v>
      </c>
      <c r="I16" s="60">
        <v>26540</v>
      </c>
      <c r="J16" s="60">
        <v>1412549</v>
      </c>
      <c r="K16" s="60">
        <v>14469</v>
      </c>
      <c r="L16" s="60">
        <v>8059</v>
      </c>
      <c r="M16" s="60">
        <v>844</v>
      </c>
      <c r="N16" s="60">
        <v>23372</v>
      </c>
      <c r="O16" s="60"/>
      <c r="P16" s="60">
        <v>17069</v>
      </c>
      <c r="Q16" s="60">
        <v>96</v>
      </c>
      <c r="R16" s="60">
        <v>17165</v>
      </c>
      <c r="S16" s="60"/>
      <c r="T16" s="60"/>
      <c r="U16" s="60"/>
      <c r="V16" s="60"/>
      <c r="W16" s="60">
        <v>1453086</v>
      </c>
      <c r="X16" s="60">
        <v>43497</v>
      </c>
      <c r="Y16" s="60">
        <v>1409589</v>
      </c>
      <c r="Z16" s="140">
        <v>3240.66</v>
      </c>
      <c r="AA16" s="155">
        <v>87461</v>
      </c>
    </row>
    <row r="17" spans="1:27" ht="13.5">
      <c r="A17" s="138" t="s">
        <v>86</v>
      </c>
      <c r="B17" s="136"/>
      <c r="C17" s="155">
        <v>36877908</v>
      </c>
      <c r="D17" s="155"/>
      <c r="E17" s="156">
        <v>37064605</v>
      </c>
      <c r="F17" s="60">
        <v>32568373</v>
      </c>
      <c r="G17" s="60">
        <v>2245062</v>
      </c>
      <c r="H17" s="60">
        <v>2491247</v>
      </c>
      <c r="I17" s="60">
        <v>234224</v>
      </c>
      <c r="J17" s="60">
        <v>4970533</v>
      </c>
      <c r="K17" s="60">
        <v>4437765</v>
      </c>
      <c r="L17" s="60"/>
      <c r="M17" s="60">
        <v>3106043</v>
      </c>
      <c r="N17" s="60">
        <v>7543808</v>
      </c>
      <c r="O17" s="60">
        <v>2163967</v>
      </c>
      <c r="P17" s="60">
        <v>5433261</v>
      </c>
      <c r="Q17" s="60">
        <v>794258</v>
      </c>
      <c r="R17" s="60">
        <v>8391486</v>
      </c>
      <c r="S17" s="60"/>
      <c r="T17" s="60"/>
      <c r="U17" s="60"/>
      <c r="V17" s="60"/>
      <c r="W17" s="60">
        <v>20905827</v>
      </c>
      <c r="X17" s="60">
        <v>27798750</v>
      </c>
      <c r="Y17" s="60">
        <v>-6892923</v>
      </c>
      <c r="Z17" s="140">
        <v>-24.8</v>
      </c>
      <c r="AA17" s="155">
        <v>32568373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2843365</v>
      </c>
      <c r="D19" s="153">
        <f>SUM(D20:D23)</f>
        <v>0</v>
      </c>
      <c r="E19" s="154">
        <f t="shared" si="3"/>
        <v>4034264</v>
      </c>
      <c r="F19" s="100">
        <f t="shared" si="3"/>
        <v>3410746</v>
      </c>
      <c r="G19" s="100">
        <f t="shared" si="3"/>
        <v>285683</v>
      </c>
      <c r="H19" s="100">
        <f t="shared" si="3"/>
        <v>314603</v>
      </c>
      <c r="I19" s="100">
        <f t="shared" si="3"/>
        <v>310071</v>
      </c>
      <c r="J19" s="100">
        <f t="shared" si="3"/>
        <v>910357</v>
      </c>
      <c r="K19" s="100">
        <f t="shared" si="3"/>
        <v>266857</v>
      </c>
      <c r="L19" s="100">
        <f t="shared" si="3"/>
        <v>269730</v>
      </c>
      <c r="M19" s="100">
        <f t="shared" si="3"/>
        <v>315677</v>
      </c>
      <c r="N19" s="100">
        <f t="shared" si="3"/>
        <v>852264</v>
      </c>
      <c r="O19" s="100">
        <f t="shared" si="3"/>
        <v>315554</v>
      </c>
      <c r="P19" s="100">
        <f t="shared" si="3"/>
        <v>226754</v>
      </c>
      <c r="Q19" s="100">
        <f t="shared" si="3"/>
        <v>315051</v>
      </c>
      <c r="R19" s="100">
        <f t="shared" si="3"/>
        <v>857359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2619980</v>
      </c>
      <c r="X19" s="100">
        <f t="shared" si="3"/>
        <v>3025494</v>
      </c>
      <c r="Y19" s="100">
        <f t="shared" si="3"/>
        <v>-405514</v>
      </c>
      <c r="Z19" s="137">
        <f>+IF(X19&lt;&gt;0,+(Y19/X19)*100,0)</f>
        <v>-13.403232662170211</v>
      </c>
      <c r="AA19" s="153">
        <f>SUM(AA20:AA23)</f>
        <v>3410746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2843365</v>
      </c>
      <c r="D23" s="155"/>
      <c r="E23" s="156">
        <v>4034264</v>
      </c>
      <c r="F23" s="60">
        <v>3410746</v>
      </c>
      <c r="G23" s="60">
        <v>285683</v>
      </c>
      <c r="H23" s="60">
        <v>314603</v>
      </c>
      <c r="I23" s="60">
        <v>310071</v>
      </c>
      <c r="J23" s="60">
        <v>910357</v>
      </c>
      <c r="K23" s="60">
        <v>266857</v>
      </c>
      <c r="L23" s="60">
        <v>269730</v>
      </c>
      <c r="M23" s="60">
        <v>315677</v>
      </c>
      <c r="N23" s="60">
        <v>852264</v>
      </c>
      <c r="O23" s="60">
        <v>315554</v>
      </c>
      <c r="P23" s="60">
        <v>226754</v>
      </c>
      <c r="Q23" s="60">
        <v>315051</v>
      </c>
      <c r="R23" s="60">
        <v>857359</v>
      </c>
      <c r="S23" s="60"/>
      <c r="T23" s="60"/>
      <c r="U23" s="60"/>
      <c r="V23" s="60"/>
      <c r="W23" s="60">
        <v>2619980</v>
      </c>
      <c r="X23" s="60">
        <v>3025494</v>
      </c>
      <c r="Y23" s="60">
        <v>-405514</v>
      </c>
      <c r="Z23" s="140">
        <v>-13.4</v>
      </c>
      <c r="AA23" s="155">
        <v>3410746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138293990</v>
      </c>
      <c r="D25" s="168">
        <f>+D5+D9+D15+D19+D24</f>
        <v>0</v>
      </c>
      <c r="E25" s="169">
        <f t="shared" si="4"/>
        <v>166103408</v>
      </c>
      <c r="F25" s="73">
        <f t="shared" si="4"/>
        <v>157980268</v>
      </c>
      <c r="G25" s="73">
        <f t="shared" si="4"/>
        <v>39015175</v>
      </c>
      <c r="H25" s="73">
        <f t="shared" si="4"/>
        <v>6996545</v>
      </c>
      <c r="I25" s="73">
        <f t="shared" si="4"/>
        <v>3842545</v>
      </c>
      <c r="J25" s="73">
        <f t="shared" si="4"/>
        <v>49854265</v>
      </c>
      <c r="K25" s="73">
        <f t="shared" si="4"/>
        <v>7503818</v>
      </c>
      <c r="L25" s="73">
        <f t="shared" si="4"/>
        <v>30269095</v>
      </c>
      <c r="M25" s="73">
        <f t="shared" si="4"/>
        <v>6421187</v>
      </c>
      <c r="N25" s="73">
        <f t="shared" si="4"/>
        <v>44194100</v>
      </c>
      <c r="O25" s="73">
        <f t="shared" si="4"/>
        <v>5598721</v>
      </c>
      <c r="P25" s="73">
        <f t="shared" si="4"/>
        <v>10513141</v>
      </c>
      <c r="Q25" s="73">
        <f t="shared" si="4"/>
        <v>22406494</v>
      </c>
      <c r="R25" s="73">
        <f t="shared" si="4"/>
        <v>38518356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132566721</v>
      </c>
      <c r="X25" s="73">
        <f t="shared" si="4"/>
        <v>124577244</v>
      </c>
      <c r="Y25" s="73">
        <f t="shared" si="4"/>
        <v>7989477</v>
      </c>
      <c r="Z25" s="170">
        <f>+IF(X25&lt;&gt;0,+(Y25/X25)*100,0)</f>
        <v>6.413271592362406</v>
      </c>
      <c r="AA25" s="168">
        <f>+AA5+AA9+AA15+AA19+AA24</f>
        <v>157980268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72768766</v>
      </c>
      <c r="D28" s="153">
        <f>SUM(D29:D31)</f>
        <v>0</v>
      </c>
      <c r="E28" s="154">
        <f t="shared" si="5"/>
        <v>56975778</v>
      </c>
      <c r="F28" s="100">
        <f t="shared" si="5"/>
        <v>65833442</v>
      </c>
      <c r="G28" s="100">
        <f t="shared" si="5"/>
        <v>3245158</v>
      </c>
      <c r="H28" s="100">
        <f t="shared" si="5"/>
        <v>3128799</v>
      </c>
      <c r="I28" s="100">
        <f t="shared" si="5"/>
        <v>5860783</v>
      </c>
      <c r="J28" s="100">
        <f t="shared" si="5"/>
        <v>12234740</v>
      </c>
      <c r="K28" s="100">
        <f t="shared" si="5"/>
        <v>3333862</v>
      </c>
      <c r="L28" s="100">
        <f t="shared" si="5"/>
        <v>3976588</v>
      </c>
      <c r="M28" s="100">
        <f t="shared" si="5"/>
        <v>6505109</v>
      </c>
      <c r="N28" s="100">
        <f t="shared" si="5"/>
        <v>13815559</v>
      </c>
      <c r="O28" s="100">
        <f t="shared" si="5"/>
        <v>3478419</v>
      </c>
      <c r="P28" s="100">
        <f t="shared" si="5"/>
        <v>19969513</v>
      </c>
      <c r="Q28" s="100">
        <f t="shared" si="5"/>
        <v>2916139</v>
      </c>
      <c r="R28" s="100">
        <f t="shared" si="5"/>
        <v>26364071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52414370</v>
      </c>
      <c r="X28" s="100">
        <f t="shared" si="5"/>
        <v>49177503</v>
      </c>
      <c r="Y28" s="100">
        <f t="shared" si="5"/>
        <v>3236867</v>
      </c>
      <c r="Z28" s="137">
        <f>+IF(X28&lt;&gt;0,+(Y28/X28)*100,0)</f>
        <v>6.582007630602961</v>
      </c>
      <c r="AA28" s="153">
        <f>SUM(AA29:AA31)</f>
        <v>65833442</v>
      </c>
    </row>
    <row r="29" spans="1:27" ht="13.5">
      <c r="A29" s="138" t="s">
        <v>75</v>
      </c>
      <c r="B29" s="136"/>
      <c r="C29" s="155">
        <v>21311714</v>
      </c>
      <c r="D29" s="155"/>
      <c r="E29" s="156">
        <v>23064931</v>
      </c>
      <c r="F29" s="60">
        <v>23234240</v>
      </c>
      <c r="G29" s="60">
        <v>1644072</v>
      </c>
      <c r="H29" s="60">
        <v>1556595</v>
      </c>
      <c r="I29" s="60">
        <v>1434637</v>
      </c>
      <c r="J29" s="60">
        <v>4635304</v>
      </c>
      <c r="K29" s="60">
        <v>1675546</v>
      </c>
      <c r="L29" s="60">
        <v>1280822</v>
      </c>
      <c r="M29" s="60">
        <v>3440889</v>
      </c>
      <c r="N29" s="60">
        <v>6397257</v>
      </c>
      <c r="O29" s="60">
        <v>1402307</v>
      </c>
      <c r="P29" s="60">
        <v>2661286</v>
      </c>
      <c r="Q29" s="60">
        <v>589531</v>
      </c>
      <c r="R29" s="60">
        <v>4653124</v>
      </c>
      <c r="S29" s="60"/>
      <c r="T29" s="60"/>
      <c r="U29" s="60"/>
      <c r="V29" s="60"/>
      <c r="W29" s="60">
        <v>15685685</v>
      </c>
      <c r="X29" s="60">
        <v>18780003</v>
      </c>
      <c r="Y29" s="60">
        <v>-3094318</v>
      </c>
      <c r="Z29" s="140">
        <v>-16.48</v>
      </c>
      <c r="AA29" s="155">
        <v>23234240</v>
      </c>
    </row>
    <row r="30" spans="1:27" ht="13.5">
      <c r="A30" s="138" t="s">
        <v>76</v>
      </c>
      <c r="B30" s="136"/>
      <c r="C30" s="157">
        <v>43855644</v>
      </c>
      <c r="D30" s="157"/>
      <c r="E30" s="158">
        <v>26923758</v>
      </c>
      <c r="F30" s="159">
        <v>31825552</v>
      </c>
      <c r="G30" s="159">
        <v>1123452</v>
      </c>
      <c r="H30" s="159">
        <v>1098524</v>
      </c>
      <c r="I30" s="159">
        <v>2640009</v>
      </c>
      <c r="J30" s="159">
        <v>4861985</v>
      </c>
      <c r="K30" s="159">
        <v>960058</v>
      </c>
      <c r="L30" s="159">
        <v>1690607</v>
      </c>
      <c r="M30" s="159">
        <v>1864900</v>
      </c>
      <c r="N30" s="159">
        <v>4515565</v>
      </c>
      <c r="O30" s="159">
        <v>1192055</v>
      </c>
      <c r="P30" s="159">
        <v>16545934</v>
      </c>
      <c r="Q30" s="159">
        <v>1303086</v>
      </c>
      <c r="R30" s="159">
        <v>19041075</v>
      </c>
      <c r="S30" s="159"/>
      <c r="T30" s="159"/>
      <c r="U30" s="159"/>
      <c r="V30" s="159"/>
      <c r="W30" s="159">
        <v>28418625</v>
      </c>
      <c r="X30" s="159">
        <v>21624750</v>
      </c>
      <c r="Y30" s="159">
        <v>6793875</v>
      </c>
      <c r="Z30" s="141">
        <v>31.42</v>
      </c>
      <c r="AA30" s="157">
        <v>31825552</v>
      </c>
    </row>
    <row r="31" spans="1:27" ht="13.5">
      <c r="A31" s="138" t="s">
        <v>77</v>
      </c>
      <c r="B31" s="136"/>
      <c r="C31" s="155">
        <v>7601408</v>
      </c>
      <c r="D31" s="155"/>
      <c r="E31" s="156">
        <v>6987089</v>
      </c>
      <c r="F31" s="60">
        <v>10773650</v>
      </c>
      <c r="G31" s="60">
        <v>477634</v>
      </c>
      <c r="H31" s="60">
        <v>473680</v>
      </c>
      <c r="I31" s="60">
        <v>1786137</v>
      </c>
      <c r="J31" s="60">
        <v>2737451</v>
      </c>
      <c r="K31" s="60">
        <v>698258</v>
      </c>
      <c r="L31" s="60">
        <v>1005159</v>
      </c>
      <c r="M31" s="60">
        <v>1199320</v>
      </c>
      <c r="N31" s="60">
        <v>2902737</v>
      </c>
      <c r="O31" s="60">
        <v>884057</v>
      </c>
      <c r="P31" s="60">
        <v>762293</v>
      </c>
      <c r="Q31" s="60">
        <v>1023522</v>
      </c>
      <c r="R31" s="60">
        <v>2669872</v>
      </c>
      <c r="S31" s="60"/>
      <c r="T31" s="60"/>
      <c r="U31" s="60"/>
      <c r="V31" s="60"/>
      <c r="W31" s="60">
        <v>8310060</v>
      </c>
      <c r="X31" s="60">
        <v>8772750</v>
      </c>
      <c r="Y31" s="60">
        <v>-462690</v>
      </c>
      <c r="Z31" s="140">
        <v>-5.27</v>
      </c>
      <c r="AA31" s="155">
        <v>10773650</v>
      </c>
    </row>
    <row r="32" spans="1:27" ht="13.5">
      <c r="A32" s="135" t="s">
        <v>78</v>
      </c>
      <c r="B32" s="136"/>
      <c r="C32" s="153">
        <f aca="true" t="shared" si="6" ref="C32:Y32">SUM(C33:C37)</f>
        <v>29367947</v>
      </c>
      <c r="D32" s="153">
        <f>SUM(D33:D37)</f>
        <v>0</v>
      </c>
      <c r="E32" s="154">
        <f t="shared" si="6"/>
        <v>15332004</v>
      </c>
      <c r="F32" s="100">
        <f t="shared" si="6"/>
        <v>22995058</v>
      </c>
      <c r="G32" s="100">
        <f t="shared" si="6"/>
        <v>2042201</v>
      </c>
      <c r="H32" s="100">
        <f t="shared" si="6"/>
        <v>2238219</v>
      </c>
      <c r="I32" s="100">
        <f t="shared" si="6"/>
        <v>2648206</v>
      </c>
      <c r="J32" s="100">
        <f t="shared" si="6"/>
        <v>6928626</v>
      </c>
      <c r="K32" s="100">
        <f t="shared" si="6"/>
        <v>1800294</v>
      </c>
      <c r="L32" s="100">
        <f t="shared" si="6"/>
        <v>1633224</v>
      </c>
      <c r="M32" s="100">
        <f t="shared" si="6"/>
        <v>2974396</v>
      </c>
      <c r="N32" s="100">
        <f t="shared" si="6"/>
        <v>6407914</v>
      </c>
      <c r="O32" s="100">
        <f t="shared" si="6"/>
        <v>974973</v>
      </c>
      <c r="P32" s="100">
        <f t="shared" si="6"/>
        <v>1283165</v>
      </c>
      <c r="Q32" s="100">
        <f t="shared" si="6"/>
        <v>2378164</v>
      </c>
      <c r="R32" s="100">
        <f t="shared" si="6"/>
        <v>4636302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17972842</v>
      </c>
      <c r="X32" s="100">
        <f t="shared" si="6"/>
        <v>13635747</v>
      </c>
      <c r="Y32" s="100">
        <f t="shared" si="6"/>
        <v>4337095</v>
      </c>
      <c r="Z32" s="137">
        <f>+IF(X32&lt;&gt;0,+(Y32/X32)*100,0)</f>
        <v>31.806801636903355</v>
      </c>
      <c r="AA32" s="153">
        <f>SUM(AA33:AA37)</f>
        <v>22995058</v>
      </c>
    </row>
    <row r="33" spans="1:27" ht="13.5">
      <c r="A33" s="138" t="s">
        <v>79</v>
      </c>
      <c r="B33" s="136"/>
      <c r="C33" s="155">
        <v>19745382</v>
      </c>
      <c r="D33" s="155"/>
      <c r="E33" s="156">
        <v>15332004</v>
      </c>
      <c r="F33" s="60">
        <v>14160392</v>
      </c>
      <c r="G33" s="60">
        <v>1389055</v>
      </c>
      <c r="H33" s="60">
        <v>1652838</v>
      </c>
      <c r="I33" s="60">
        <v>1439284</v>
      </c>
      <c r="J33" s="60">
        <v>4481177</v>
      </c>
      <c r="K33" s="60">
        <v>1257736</v>
      </c>
      <c r="L33" s="60">
        <v>1078981</v>
      </c>
      <c r="M33" s="60">
        <v>1812519</v>
      </c>
      <c r="N33" s="60">
        <v>4149236</v>
      </c>
      <c r="O33" s="60">
        <v>491103</v>
      </c>
      <c r="P33" s="60">
        <v>604908</v>
      </c>
      <c r="Q33" s="60">
        <v>1393750</v>
      </c>
      <c r="R33" s="60">
        <v>2489761</v>
      </c>
      <c r="S33" s="60"/>
      <c r="T33" s="60"/>
      <c r="U33" s="60"/>
      <c r="V33" s="60"/>
      <c r="W33" s="60">
        <v>11120174</v>
      </c>
      <c r="X33" s="60">
        <v>13635747</v>
      </c>
      <c r="Y33" s="60">
        <v>-2515573</v>
      </c>
      <c r="Z33" s="140">
        <v>-18.45</v>
      </c>
      <c r="AA33" s="155">
        <v>14160392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9622565</v>
      </c>
      <c r="D35" s="155"/>
      <c r="E35" s="156"/>
      <c r="F35" s="60">
        <v>8834666</v>
      </c>
      <c r="G35" s="60">
        <v>653146</v>
      </c>
      <c r="H35" s="60">
        <v>585381</v>
      </c>
      <c r="I35" s="60">
        <v>1208922</v>
      </c>
      <c r="J35" s="60">
        <v>2447449</v>
      </c>
      <c r="K35" s="60">
        <v>542558</v>
      </c>
      <c r="L35" s="60">
        <v>554243</v>
      </c>
      <c r="M35" s="60">
        <v>1161877</v>
      </c>
      <c r="N35" s="60">
        <v>2258678</v>
      </c>
      <c r="O35" s="60">
        <v>483870</v>
      </c>
      <c r="P35" s="60">
        <v>678257</v>
      </c>
      <c r="Q35" s="60">
        <v>984414</v>
      </c>
      <c r="R35" s="60">
        <v>2146541</v>
      </c>
      <c r="S35" s="60"/>
      <c r="T35" s="60"/>
      <c r="U35" s="60"/>
      <c r="V35" s="60"/>
      <c r="W35" s="60">
        <v>6852668</v>
      </c>
      <c r="X35" s="60"/>
      <c r="Y35" s="60">
        <v>6852668</v>
      </c>
      <c r="Z35" s="140">
        <v>0</v>
      </c>
      <c r="AA35" s="155">
        <v>8834666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12075786</v>
      </c>
      <c r="D38" s="153">
        <f>SUM(D39:D41)</f>
        <v>0</v>
      </c>
      <c r="E38" s="154">
        <f t="shared" si="7"/>
        <v>25485550</v>
      </c>
      <c r="F38" s="100">
        <f t="shared" si="7"/>
        <v>12631724</v>
      </c>
      <c r="G38" s="100">
        <f t="shared" si="7"/>
        <v>1334281</v>
      </c>
      <c r="H38" s="100">
        <f t="shared" si="7"/>
        <v>641912</v>
      </c>
      <c r="I38" s="100">
        <f t="shared" si="7"/>
        <v>1112923</v>
      </c>
      <c r="J38" s="100">
        <f t="shared" si="7"/>
        <v>3089116</v>
      </c>
      <c r="K38" s="100">
        <f t="shared" si="7"/>
        <v>777151</v>
      </c>
      <c r="L38" s="100">
        <f t="shared" si="7"/>
        <v>530475</v>
      </c>
      <c r="M38" s="100">
        <f t="shared" si="7"/>
        <v>5739167</v>
      </c>
      <c r="N38" s="100">
        <f t="shared" si="7"/>
        <v>7046793</v>
      </c>
      <c r="O38" s="100">
        <f t="shared" si="7"/>
        <v>1244759</v>
      </c>
      <c r="P38" s="100">
        <f t="shared" si="7"/>
        <v>816525</v>
      </c>
      <c r="Q38" s="100">
        <f t="shared" si="7"/>
        <v>563628</v>
      </c>
      <c r="R38" s="100">
        <f t="shared" si="7"/>
        <v>2624912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12760821</v>
      </c>
      <c r="X38" s="100">
        <f t="shared" si="7"/>
        <v>53659494</v>
      </c>
      <c r="Y38" s="100">
        <f t="shared" si="7"/>
        <v>-40898673</v>
      </c>
      <c r="Z38" s="137">
        <f>+IF(X38&lt;&gt;0,+(Y38/X38)*100,0)</f>
        <v>-76.21889427432916</v>
      </c>
      <c r="AA38" s="153">
        <f>SUM(AA39:AA41)</f>
        <v>12631724</v>
      </c>
    </row>
    <row r="39" spans="1:27" ht="13.5">
      <c r="A39" s="138" t="s">
        <v>85</v>
      </c>
      <c r="B39" s="136"/>
      <c r="C39" s="155">
        <v>3865811</v>
      </c>
      <c r="D39" s="155"/>
      <c r="E39" s="156">
        <v>4212851</v>
      </c>
      <c r="F39" s="60">
        <v>2352771</v>
      </c>
      <c r="G39" s="60">
        <v>142060</v>
      </c>
      <c r="H39" s="60">
        <v>161746</v>
      </c>
      <c r="I39" s="60">
        <v>177630</v>
      </c>
      <c r="J39" s="60">
        <v>481436</v>
      </c>
      <c r="K39" s="60">
        <v>139566</v>
      </c>
      <c r="L39" s="60">
        <v>128593</v>
      </c>
      <c r="M39" s="60">
        <v>297169</v>
      </c>
      <c r="N39" s="60">
        <v>565328</v>
      </c>
      <c r="O39" s="60">
        <v>129230</v>
      </c>
      <c r="P39" s="60">
        <v>198926</v>
      </c>
      <c r="Q39" s="60">
        <v>91984</v>
      </c>
      <c r="R39" s="60">
        <v>420140</v>
      </c>
      <c r="S39" s="60"/>
      <c r="T39" s="60"/>
      <c r="U39" s="60"/>
      <c r="V39" s="60"/>
      <c r="W39" s="60">
        <v>1466904</v>
      </c>
      <c r="X39" s="60">
        <v>3659247</v>
      </c>
      <c r="Y39" s="60">
        <v>-2192343</v>
      </c>
      <c r="Z39" s="140">
        <v>-59.91</v>
      </c>
      <c r="AA39" s="155">
        <v>2352771</v>
      </c>
    </row>
    <row r="40" spans="1:27" ht="13.5">
      <c r="A40" s="138" t="s">
        <v>86</v>
      </c>
      <c r="B40" s="136"/>
      <c r="C40" s="155">
        <v>8209975</v>
      </c>
      <c r="D40" s="155"/>
      <c r="E40" s="156">
        <v>21272699</v>
      </c>
      <c r="F40" s="60">
        <v>10278953</v>
      </c>
      <c r="G40" s="60">
        <v>1192221</v>
      </c>
      <c r="H40" s="60">
        <v>480166</v>
      </c>
      <c r="I40" s="60">
        <v>935293</v>
      </c>
      <c r="J40" s="60">
        <v>2607680</v>
      </c>
      <c r="K40" s="60">
        <v>637585</v>
      </c>
      <c r="L40" s="60">
        <v>401882</v>
      </c>
      <c r="M40" s="60">
        <v>5441998</v>
      </c>
      <c r="N40" s="60">
        <v>6481465</v>
      </c>
      <c r="O40" s="60">
        <v>1115529</v>
      </c>
      <c r="P40" s="60">
        <v>617599</v>
      </c>
      <c r="Q40" s="60">
        <v>471644</v>
      </c>
      <c r="R40" s="60">
        <v>2204772</v>
      </c>
      <c r="S40" s="60"/>
      <c r="T40" s="60"/>
      <c r="U40" s="60"/>
      <c r="V40" s="60"/>
      <c r="W40" s="60">
        <v>11293917</v>
      </c>
      <c r="X40" s="60">
        <v>50000247</v>
      </c>
      <c r="Y40" s="60">
        <v>-38706330</v>
      </c>
      <c r="Z40" s="140">
        <v>-77.41</v>
      </c>
      <c r="AA40" s="155">
        <v>10278953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6265304</v>
      </c>
      <c r="D42" s="153">
        <f>SUM(D43:D46)</f>
        <v>0</v>
      </c>
      <c r="E42" s="154">
        <f t="shared" si="8"/>
        <v>9936076</v>
      </c>
      <c r="F42" s="100">
        <f t="shared" si="8"/>
        <v>10170635</v>
      </c>
      <c r="G42" s="100">
        <f t="shared" si="8"/>
        <v>576109</v>
      </c>
      <c r="H42" s="100">
        <f t="shared" si="8"/>
        <v>601949</v>
      </c>
      <c r="I42" s="100">
        <f t="shared" si="8"/>
        <v>680382</v>
      </c>
      <c r="J42" s="100">
        <f t="shared" si="8"/>
        <v>1858440</v>
      </c>
      <c r="K42" s="100">
        <f t="shared" si="8"/>
        <v>471188</v>
      </c>
      <c r="L42" s="100">
        <f t="shared" si="8"/>
        <v>585839</v>
      </c>
      <c r="M42" s="100">
        <f t="shared" si="8"/>
        <v>1071952</v>
      </c>
      <c r="N42" s="100">
        <f t="shared" si="8"/>
        <v>2128979</v>
      </c>
      <c r="O42" s="100">
        <f t="shared" si="8"/>
        <v>658500</v>
      </c>
      <c r="P42" s="100">
        <f t="shared" si="8"/>
        <v>517772</v>
      </c>
      <c r="Q42" s="100">
        <f t="shared" si="8"/>
        <v>715108</v>
      </c>
      <c r="R42" s="100">
        <f t="shared" si="8"/>
        <v>1891380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5878799</v>
      </c>
      <c r="X42" s="100">
        <f t="shared" si="8"/>
        <v>7647750</v>
      </c>
      <c r="Y42" s="100">
        <f t="shared" si="8"/>
        <v>-1768951</v>
      </c>
      <c r="Z42" s="137">
        <f>+IF(X42&lt;&gt;0,+(Y42/X42)*100,0)</f>
        <v>-23.130345526462033</v>
      </c>
      <c r="AA42" s="153">
        <f>SUM(AA43:AA46)</f>
        <v>10170635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6265304</v>
      </c>
      <c r="D46" s="155"/>
      <c r="E46" s="156">
        <v>9936076</v>
      </c>
      <c r="F46" s="60">
        <v>10170635</v>
      </c>
      <c r="G46" s="60">
        <v>576109</v>
      </c>
      <c r="H46" s="60">
        <v>601949</v>
      </c>
      <c r="I46" s="60">
        <v>680382</v>
      </c>
      <c r="J46" s="60">
        <v>1858440</v>
      </c>
      <c r="K46" s="60">
        <v>471188</v>
      </c>
      <c r="L46" s="60">
        <v>585839</v>
      </c>
      <c r="M46" s="60">
        <v>1071952</v>
      </c>
      <c r="N46" s="60">
        <v>2128979</v>
      </c>
      <c r="O46" s="60">
        <v>658500</v>
      </c>
      <c r="P46" s="60">
        <v>517772</v>
      </c>
      <c r="Q46" s="60">
        <v>715108</v>
      </c>
      <c r="R46" s="60">
        <v>1891380</v>
      </c>
      <c r="S46" s="60"/>
      <c r="T46" s="60"/>
      <c r="U46" s="60"/>
      <c r="V46" s="60"/>
      <c r="W46" s="60">
        <v>5878799</v>
      </c>
      <c r="X46" s="60">
        <v>7647750</v>
      </c>
      <c r="Y46" s="60">
        <v>-1768951</v>
      </c>
      <c r="Z46" s="140">
        <v>-23.13</v>
      </c>
      <c r="AA46" s="155">
        <v>10170635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120477803</v>
      </c>
      <c r="D48" s="168">
        <f>+D28+D32+D38+D42+D47</f>
        <v>0</v>
      </c>
      <c r="E48" s="169">
        <f t="shared" si="9"/>
        <v>107729408</v>
      </c>
      <c r="F48" s="73">
        <f t="shared" si="9"/>
        <v>111630859</v>
      </c>
      <c r="G48" s="73">
        <f t="shared" si="9"/>
        <v>7197749</v>
      </c>
      <c r="H48" s="73">
        <f t="shared" si="9"/>
        <v>6610879</v>
      </c>
      <c r="I48" s="73">
        <f t="shared" si="9"/>
        <v>10302294</v>
      </c>
      <c r="J48" s="73">
        <f t="shared" si="9"/>
        <v>24110922</v>
      </c>
      <c r="K48" s="73">
        <f t="shared" si="9"/>
        <v>6382495</v>
      </c>
      <c r="L48" s="73">
        <f t="shared" si="9"/>
        <v>6726126</v>
      </c>
      <c r="M48" s="73">
        <f t="shared" si="9"/>
        <v>16290624</v>
      </c>
      <c r="N48" s="73">
        <f t="shared" si="9"/>
        <v>29399245</v>
      </c>
      <c r="O48" s="73">
        <f t="shared" si="9"/>
        <v>6356651</v>
      </c>
      <c r="P48" s="73">
        <f t="shared" si="9"/>
        <v>22586975</v>
      </c>
      <c r="Q48" s="73">
        <f t="shared" si="9"/>
        <v>6573039</v>
      </c>
      <c r="R48" s="73">
        <f t="shared" si="9"/>
        <v>35516665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89026832</v>
      </c>
      <c r="X48" s="73">
        <f t="shared" si="9"/>
        <v>124120494</v>
      </c>
      <c r="Y48" s="73">
        <f t="shared" si="9"/>
        <v>-35093662</v>
      </c>
      <c r="Z48" s="170">
        <f>+IF(X48&lt;&gt;0,+(Y48/X48)*100,0)</f>
        <v>-28.273865877459365</v>
      </c>
      <c r="AA48" s="168">
        <f>+AA28+AA32+AA38+AA42+AA47</f>
        <v>111630859</v>
      </c>
    </row>
    <row r="49" spans="1:27" ht="13.5">
      <c r="A49" s="148" t="s">
        <v>49</v>
      </c>
      <c r="B49" s="149"/>
      <c r="C49" s="171">
        <f aca="true" t="shared" si="10" ref="C49:Y49">+C25-C48</f>
        <v>17816187</v>
      </c>
      <c r="D49" s="171">
        <f>+D25-D48</f>
        <v>0</v>
      </c>
      <c r="E49" s="172">
        <f t="shared" si="10"/>
        <v>58374000</v>
      </c>
      <c r="F49" s="173">
        <f t="shared" si="10"/>
        <v>46349409</v>
      </c>
      <c r="G49" s="173">
        <f t="shared" si="10"/>
        <v>31817426</v>
      </c>
      <c r="H49" s="173">
        <f t="shared" si="10"/>
        <v>385666</v>
      </c>
      <c r="I49" s="173">
        <f t="shared" si="10"/>
        <v>-6459749</v>
      </c>
      <c r="J49" s="173">
        <f t="shared" si="10"/>
        <v>25743343</v>
      </c>
      <c r="K49" s="173">
        <f t="shared" si="10"/>
        <v>1121323</v>
      </c>
      <c r="L49" s="173">
        <f t="shared" si="10"/>
        <v>23542969</v>
      </c>
      <c r="M49" s="173">
        <f t="shared" si="10"/>
        <v>-9869437</v>
      </c>
      <c r="N49" s="173">
        <f t="shared" si="10"/>
        <v>14794855</v>
      </c>
      <c r="O49" s="173">
        <f t="shared" si="10"/>
        <v>-757930</v>
      </c>
      <c r="P49" s="173">
        <f t="shared" si="10"/>
        <v>-12073834</v>
      </c>
      <c r="Q49" s="173">
        <f t="shared" si="10"/>
        <v>15833455</v>
      </c>
      <c r="R49" s="173">
        <f t="shared" si="10"/>
        <v>3001691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43539889</v>
      </c>
      <c r="X49" s="173">
        <f>IF(F25=F48,0,X25-X48)</f>
        <v>456750</v>
      </c>
      <c r="Y49" s="173">
        <f t="shared" si="10"/>
        <v>43083139</v>
      </c>
      <c r="Z49" s="174">
        <f>+IF(X49&lt;&gt;0,+(Y49/X49)*100,0)</f>
        <v>9432.542747673782</v>
      </c>
      <c r="AA49" s="171">
        <f>+AA25-AA48</f>
        <v>46349409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19262306</v>
      </c>
      <c r="D5" s="155">
        <v>0</v>
      </c>
      <c r="E5" s="156">
        <v>23584717</v>
      </c>
      <c r="F5" s="60">
        <v>21733977</v>
      </c>
      <c r="G5" s="60">
        <v>1783132</v>
      </c>
      <c r="H5" s="60">
        <v>1777189</v>
      </c>
      <c r="I5" s="60">
        <v>1768337</v>
      </c>
      <c r="J5" s="60">
        <v>5328658</v>
      </c>
      <c r="K5" s="60">
        <v>1833368</v>
      </c>
      <c r="L5" s="60">
        <v>1817714</v>
      </c>
      <c r="M5" s="60">
        <v>1804648</v>
      </c>
      <c r="N5" s="60">
        <v>5455730</v>
      </c>
      <c r="O5" s="60">
        <v>1801376</v>
      </c>
      <c r="P5" s="60">
        <v>1630486</v>
      </c>
      <c r="Q5" s="60">
        <v>1796878</v>
      </c>
      <c r="R5" s="60">
        <v>5228740</v>
      </c>
      <c r="S5" s="60">
        <v>0</v>
      </c>
      <c r="T5" s="60">
        <v>0</v>
      </c>
      <c r="U5" s="60">
        <v>0</v>
      </c>
      <c r="V5" s="60">
        <v>0</v>
      </c>
      <c r="W5" s="60">
        <v>16013128</v>
      </c>
      <c r="X5" s="60">
        <v>17688753</v>
      </c>
      <c r="Y5" s="60">
        <v>-1675625</v>
      </c>
      <c r="Z5" s="140">
        <v>-9.47</v>
      </c>
      <c r="AA5" s="155">
        <v>21733977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2843365</v>
      </c>
      <c r="D10" s="155">
        <v>0</v>
      </c>
      <c r="E10" s="156">
        <v>4034264</v>
      </c>
      <c r="F10" s="54">
        <v>3410746</v>
      </c>
      <c r="G10" s="54">
        <v>285683</v>
      </c>
      <c r="H10" s="54">
        <v>314603</v>
      </c>
      <c r="I10" s="54">
        <v>310071</v>
      </c>
      <c r="J10" s="54">
        <v>910357</v>
      </c>
      <c r="K10" s="54">
        <v>266857</v>
      </c>
      <c r="L10" s="54">
        <v>269730</v>
      </c>
      <c r="M10" s="54">
        <v>315677</v>
      </c>
      <c r="N10" s="54">
        <v>852264</v>
      </c>
      <c r="O10" s="54">
        <v>315554</v>
      </c>
      <c r="P10" s="54">
        <v>226754</v>
      </c>
      <c r="Q10" s="54">
        <v>315051</v>
      </c>
      <c r="R10" s="54">
        <v>857359</v>
      </c>
      <c r="S10" s="54">
        <v>0</v>
      </c>
      <c r="T10" s="54">
        <v>0</v>
      </c>
      <c r="U10" s="54">
        <v>0</v>
      </c>
      <c r="V10" s="54">
        <v>0</v>
      </c>
      <c r="W10" s="54">
        <v>2619980</v>
      </c>
      <c r="X10" s="54">
        <v>3025503</v>
      </c>
      <c r="Y10" s="54">
        <v>-405523</v>
      </c>
      <c r="Z10" s="184">
        <v>-13.4</v>
      </c>
      <c r="AA10" s="130">
        <v>3410746</v>
      </c>
    </row>
    <row r="11" spans="1:27" ht="13.5">
      <c r="A11" s="183" t="s">
        <v>107</v>
      </c>
      <c r="B11" s="185"/>
      <c r="C11" s="155">
        <v>1657950</v>
      </c>
      <c r="D11" s="155">
        <v>0</v>
      </c>
      <c r="E11" s="156">
        <v>1657950</v>
      </c>
      <c r="F11" s="60">
        <v>1628145</v>
      </c>
      <c r="G11" s="60">
        <v>142718</v>
      </c>
      <c r="H11" s="60">
        <v>151179</v>
      </c>
      <c r="I11" s="60">
        <v>151178</v>
      </c>
      <c r="J11" s="60">
        <v>445075</v>
      </c>
      <c r="K11" s="60">
        <v>22254</v>
      </c>
      <c r="L11" s="60">
        <v>242220</v>
      </c>
      <c r="M11" s="60">
        <v>151334</v>
      </c>
      <c r="N11" s="60">
        <v>415808</v>
      </c>
      <c r="O11" s="60">
        <v>151179</v>
      </c>
      <c r="P11" s="60">
        <v>212534</v>
      </c>
      <c r="Q11" s="60">
        <v>27075</v>
      </c>
      <c r="R11" s="60">
        <v>390788</v>
      </c>
      <c r="S11" s="60">
        <v>0</v>
      </c>
      <c r="T11" s="60">
        <v>0</v>
      </c>
      <c r="U11" s="60">
        <v>0</v>
      </c>
      <c r="V11" s="60">
        <v>0</v>
      </c>
      <c r="W11" s="60">
        <v>1251671</v>
      </c>
      <c r="X11" s="60">
        <v>1242501</v>
      </c>
      <c r="Y11" s="60">
        <v>9170</v>
      </c>
      <c r="Z11" s="140">
        <v>0.74</v>
      </c>
      <c r="AA11" s="155">
        <v>1628145</v>
      </c>
    </row>
    <row r="12" spans="1:27" ht="13.5">
      <c r="A12" s="183" t="s">
        <v>108</v>
      </c>
      <c r="B12" s="185"/>
      <c r="C12" s="155">
        <v>221325</v>
      </c>
      <c r="D12" s="155">
        <v>0</v>
      </c>
      <c r="E12" s="156">
        <v>817154</v>
      </c>
      <c r="F12" s="60">
        <v>311689</v>
      </c>
      <c r="G12" s="60">
        <v>26031</v>
      </c>
      <c r="H12" s="60">
        <v>41534</v>
      </c>
      <c r="I12" s="60">
        <v>18490</v>
      </c>
      <c r="J12" s="60">
        <v>86055</v>
      </c>
      <c r="K12" s="60">
        <v>25391</v>
      </c>
      <c r="L12" s="60">
        <v>17820</v>
      </c>
      <c r="M12" s="60">
        <v>23287</v>
      </c>
      <c r="N12" s="60">
        <v>66498</v>
      </c>
      <c r="O12" s="60">
        <v>29968</v>
      </c>
      <c r="P12" s="60">
        <v>13213</v>
      </c>
      <c r="Q12" s="60">
        <v>24569</v>
      </c>
      <c r="R12" s="60">
        <v>67750</v>
      </c>
      <c r="S12" s="60">
        <v>0</v>
      </c>
      <c r="T12" s="60">
        <v>0</v>
      </c>
      <c r="U12" s="60">
        <v>0</v>
      </c>
      <c r="V12" s="60">
        <v>0</v>
      </c>
      <c r="W12" s="60">
        <v>220303</v>
      </c>
      <c r="X12" s="60">
        <v>612747</v>
      </c>
      <c r="Y12" s="60">
        <v>-392444</v>
      </c>
      <c r="Z12" s="140">
        <v>-64.05</v>
      </c>
      <c r="AA12" s="155">
        <v>311689</v>
      </c>
    </row>
    <row r="13" spans="1:27" ht="13.5">
      <c r="A13" s="181" t="s">
        <v>109</v>
      </c>
      <c r="B13" s="185"/>
      <c r="C13" s="155">
        <v>517055</v>
      </c>
      <c r="D13" s="155">
        <v>0</v>
      </c>
      <c r="E13" s="156">
        <v>424000</v>
      </c>
      <c r="F13" s="60">
        <v>633008</v>
      </c>
      <c r="G13" s="60">
        <v>51030</v>
      </c>
      <c r="H13" s="60">
        <v>715</v>
      </c>
      <c r="I13" s="60">
        <v>63047</v>
      </c>
      <c r="J13" s="60">
        <v>114792</v>
      </c>
      <c r="K13" s="60">
        <v>51453</v>
      </c>
      <c r="L13" s="60">
        <v>46310</v>
      </c>
      <c r="M13" s="60">
        <v>75160</v>
      </c>
      <c r="N13" s="60">
        <v>172923</v>
      </c>
      <c r="O13" s="60">
        <v>57983</v>
      </c>
      <c r="P13" s="60">
        <v>121736</v>
      </c>
      <c r="Q13" s="60">
        <v>78514</v>
      </c>
      <c r="R13" s="60">
        <v>258233</v>
      </c>
      <c r="S13" s="60">
        <v>0</v>
      </c>
      <c r="T13" s="60">
        <v>0</v>
      </c>
      <c r="U13" s="60">
        <v>0</v>
      </c>
      <c r="V13" s="60">
        <v>0</v>
      </c>
      <c r="W13" s="60">
        <v>545948</v>
      </c>
      <c r="X13" s="60">
        <v>317997</v>
      </c>
      <c r="Y13" s="60">
        <v>227951</v>
      </c>
      <c r="Z13" s="140">
        <v>71.68</v>
      </c>
      <c r="AA13" s="155">
        <v>633008</v>
      </c>
    </row>
    <row r="14" spans="1:27" ht="13.5">
      <c r="A14" s="181" t="s">
        <v>110</v>
      </c>
      <c r="B14" s="185"/>
      <c r="C14" s="155">
        <v>5688123</v>
      </c>
      <c r="D14" s="155">
        <v>0</v>
      </c>
      <c r="E14" s="156">
        <v>4310649</v>
      </c>
      <c r="F14" s="60">
        <v>5151471</v>
      </c>
      <c r="G14" s="60">
        <v>483119</v>
      </c>
      <c r="H14" s="60">
        <v>527881</v>
      </c>
      <c r="I14" s="60">
        <v>522541</v>
      </c>
      <c r="J14" s="60">
        <v>1533541</v>
      </c>
      <c r="K14" s="60">
        <v>539339</v>
      </c>
      <c r="L14" s="60">
        <v>544544</v>
      </c>
      <c r="M14" s="60">
        <v>0</v>
      </c>
      <c r="N14" s="60">
        <v>1083883</v>
      </c>
      <c r="O14" s="60">
        <v>577337</v>
      </c>
      <c r="P14" s="60">
        <v>1141926</v>
      </c>
      <c r="Q14" s="60">
        <v>584135</v>
      </c>
      <c r="R14" s="60">
        <v>2303398</v>
      </c>
      <c r="S14" s="60">
        <v>0</v>
      </c>
      <c r="T14" s="60">
        <v>0</v>
      </c>
      <c r="U14" s="60">
        <v>0</v>
      </c>
      <c r="V14" s="60">
        <v>0</v>
      </c>
      <c r="W14" s="60">
        <v>4920822</v>
      </c>
      <c r="X14" s="60">
        <v>3233250</v>
      </c>
      <c r="Y14" s="60">
        <v>1687572</v>
      </c>
      <c r="Z14" s="140">
        <v>52.19</v>
      </c>
      <c r="AA14" s="155">
        <v>5151471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1531312</v>
      </c>
      <c r="D16" s="155">
        <v>0</v>
      </c>
      <c r="E16" s="156">
        <v>1745027</v>
      </c>
      <c r="F16" s="60">
        <v>194106</v>
      </c>
      <c r="G16" s="60">
        <v>39700</v>
      </c>
      <c r="H16" s="60">
        <v>0</v>
      </c>
      <c r="I16" s="60">
        <v>39090</v>
      </c>
      <c r="J16" s="60">
        <v>78790</v>
      </c>
      <c r="K16" s="60">
        <v>1049</v>
      </c>
      <c r="L16" s="60">
        <v>18293</v>
      </c>
      <c r="M16" s="60">
        <v>8553</v>
      </c>
      <c r="N16" s="60">
        <v>27895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106685</v>
      </c>
      <c r="X16" s="60">
        <v>1308746</v>
      </c>
      <c r="Y16" s="60">
        <v>-1202061</v>
      </c>
      <c r="Z16" s="140">
        <v>-91.85</v>
      </c>
      <c r="AA16" s="155">
        <v>194106</v>
      </c>
    </row>
    <row r="17" spans="1:27" ht="13.5">
      <c r="A17" s="181" t="s">
        <v>113</v>
      </c>
      <c r="B17" s="185"/>
      <c r="C17" s="155">
        <v>2790356</v>
      </c>
      <c r="D17" s="155">
        <v>0</v>
      </c>
      <c r="E17" s="156">
        <v>3239865</v>
      </c>
      <c r="F17" s="60">
        <v>2373394</v>
      </c>
      <c r="G17" s="60">
        <v>265364</v>
      </c>
      <c r="H17" s="60">
        <v>233841</v>
      </c>
      <c r="I17" s="60">
        <v>216874</v>
      </c>
      <c r="J17" s="60">
        <v>716079</v>
      </c>
      <c r="K17" s="60">
        <v>234603</v>
      </c>
      <c r="L17" s="60">
        <v>171401</v>
      </c>
      <c r="M17" s="60">
        <v>134223</v>
      </c>
      <c r="N17" s="60">
        <v>540227</v>
      </c>
      <c r="O17" s="60">
        <v>212422</v>
      </c>
      <c r="P17" s="60">
        <v>217564</v>
      </c>
      <c r="Q17" s="60">
        <v>229432</v>
      </c>
      <c r="R17" s="60">
        <v>659418</v>
      </c>
      <c r="S17" s="60">
        <v>0</v>
      </c>
      <c r="T17" s="60">
        <v>0</v>
      </c>
      <c r="U17" s="60">
        <v>0</v>
      </c>
      <c r="V17" s="60">
        <v>0</v>
      </c>
      <c r="W17" s="60">
        <v>1915724</v>
      </c>
      <c r="X17" s="60">
        <v>2430000</v>
      </c>
      <c r="Y17" s="60">
        <v>-514276</v>
      </c>
      <c r="Z17" s="140">
        <v>-21.16</v>
      </c>
      <c r="AA17" s="155">
        <v>2373394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66868734</v>
      </c>
      <c r="D19" s="155">
        <v>0</v>
      </c>
      <c r="E19" s="156">
        <v>90448200</v>
      </c>
      <c r="F19" s="60">
        <v>90700200</v>
      </c>
      <c r="G19" s="60">
        <v>35908276</v>
      </c>
      <c r="H19" s="60">
        <v>3937559</v>
      </c>
      <c r="I19" s="60">
        <v>455797</v>
      </c>
      <c r="J19" s="60">
        <v>40301632</v>
      </c>
      <c r="K19" s="60">
        <v>212919</v>
      </c>
      <c r="L19" s="60">
        <v>27126000</v>
      </c>
      <c r="M19" s="60">
        <v>974710</v>
      </c>
      <c r="N19" s="60">
        <v>28313629</v>
      </c>
      <c r="O19" s="60">
        <v>405737</v>
      </c>
      <c r="P19" s="60">
        <v>1255627</v>
      </c>
      <c r="Q19" s="60">
        <v>18594120</v>
      </c>
      <c r="R19" s="60">
        <v>20255484</v>
      </c>
      <c r="S19" s="60">
        <v>0</v>
      </c>
      <c r="T19" s="60">
        <v>0</v>
      </c>
      <c r="U19" s="60">
        <v>0</v>
      </c>
      <c r="V19" s="60">
        <v>0</v>
      </c>
      <c r="W19" s="60">
        <v>88870745</v>
      </c>
      <c r="X19" s="60">
        <v>67835997</v>
      </c>
      <c r="Y19" s="60">
        <v>21034748</v>
      </c>
      <c r="Z19" s="140">
        <v>31.01</v>
      </c>
      <c r="AA19" s="155">
        <v>90700200</v>
      </c>
    </row>
    <row r="20" spans="1:27" ht="13.5">
      <c r="A20" s="181" t="s">
        <v>35</v>
      </c>
      <c r="B20" s="185"/>
      <c r="C20" s="155">
        <v>1740456</v>
      </c>
      <c r="D20" s="155">
        <v>0</v>
      </c>
      <c r="E20" s="156">
        <v>1268782</v>
      </c>
      <c r="F20" s="54">
        <v>1210359</v>
      </c>
      <c r="G20" s="54">
        <v>30122</v>
      </c>
      <c r="H20" s="54">
        <v>12044</v>
      </c>
      <c r="I20" s="54">
        <v>297120</v>
      </c>
      <c r="J20" s="54">
        <v>339286</v>
      </c>
      <c r="K20" s="54">
        <v>26091</v>
      </c>
      <c r="L20" s="54">
        <v>15063</v>
      </c>
      <c r="M20" s="54">
        <v>19595</v>
      </c>
      <c r="N20" s="54">
        <v>60749</v>
      </c>
      <c r="O20" s="54">
        <v>12537</v>
      </c>
      <c r="P20" s="54">
        <v>437700</v>
      </c>
      <c r="Q20" s="54">
        <v>7100</v>
      </c>
      <c r="R20" s="54">
        <v>457337</v>
      </c>
      <c r="S20" s="54">
        <v>0</v>
      </c>
      <c r="T20" s="54">
        <v>0</v>
      </c>
      <c r="U20" s="54">
        <v>0</v>
      </c>
      <c r="V20" s="54">
        <v>0</v>
      </c>
      <c r="W20" s="54">
        <v>857372</v>
      </c>
      <c r="X20" s="54">
        <v>951750</v>
      </c>
      <c r="Y20" s="54">
        <v>-94378</v>
      </c>
      <c r="Z20" s="184">
        <v>-9.92</v>
      </c>
      <c r="AA20" s="130">
        <v>1210359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4425000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3318750</v>
      </c>
      <c r="Y21" s="60">
        <v>-3318750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103120982</v>
      </c>
      <c r="D22" s="188">
        <f>SUM(D5:D21)</f>
        <v>0</v>
      </c>
      <c r="E22" s="189">
        <f t="shared" si="0"/>
        <v>135955608</v>
      </c>
      <c r="F22" s="190">
        <f t="shared" si="0"/>
        <v>127347095</v>
      </c>
      <c r="G22" s="190">
        <f t="shared" si="0"/>
        <v>39015175</v>
      </c>
      <c r="H22" s="190">
        <f t="shared" si="0"/>
        <v>6996545</v>
      </c>
      <c r="I22" s="190">
        <f t="shared" si="0"/>
        <v>3842545</v>
      </c>
      <c r="J22" s="190">
        <f t="shared" si="0"/>
        <v>49854265</v>
      </c>
      <c r="K22" s="190">
        <f t="shared" si="0"/>
        <v>3213324</v>
      </c>
      <c r="L22" s="190">
        <f t="shared" si="0"/>
        <v>30269095</v>
      </c>
      <c r="M22" s="190">
        <f t="shared" si="0"/>
        <v>3507187</v>
      </c>
      <c r="N22" s="190">
        <f t="shared" si="0"/>
        <v>36989606</v>
      </c>
      <c r="O22" s="190">
        <f t="shared" si="0"/>
        <v>3564093</v>
      </c>
      <c r="P22" s="190">
        <f t="shared" si="0"/>
        <v>5257540</v>
      </c>
      <c r="Q22" s="190">
        <f t="shared" si="0"/>
        <v>21656874</v>
      </c>
      <c r="R22" s="190">
        <f t="shared" si="0"/>
        <v>30478507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117322378</v>
      </c>
      <c r="X22" s="190">
        <f t="shared" si="0"/>
        <v>101965994</v>
      </c>
      <c r="Y22" s="190">
        <f t="shared" si="0"/>
        <v>15356384</v>
      </c>
      <c r="Z22" s="191">
        <f>+IF(X22&lt;&gt;0,+(Y22/X22)*100,0)</f>
        <v>15.060299417078207</v>
      </c>
      <c r="AA22" s="188">
        <f>SUM(AA5:AA21)</f>
        <v>127347095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39180982</v>
      </c>
      <c r="D25" s="155">
        <v>0</v>
      </c>
      <c r="E25" s="156">
        <v>43017074</v>
      </c>
      <c r="F25" s="60">
        <v>45858991</v>
      </c>
      <c r="G25" s="60">
        <v>3014922</v>
      </c>
      <c r="H25" s="60">
        <v>3072611</v>
      </c>
      <c r="I25" s="60">
        <v>3928594</v>
      </c>
      <c r="J25" s="60">
        <v>10016127</v>
      </c>
      <c r="K25" s="60">
        <v>2988968</v>
      </c>
      <c r="L25" s="60">
        <v>3393556</v>
      </c>
      <c r="M25" s="60">
        <v>6043800</v>
      </c>
      <c r="N25" s="60">
        <v>12426324</v>
      </c>
      <c r="O25" s="60">
        <v>2847825</v>
      </c>
      <c r="P25" s="60">
        <v>5016098</v>
      </c>
      <c r="Q25" s="60">
        <v>3013889</v>
      </c>
      <c r="R25" s="60">
        <v>10877812</v>
      </c>
      <c r="S25" s="60">
        <v>0</v>
      </c>
      <c r="T25" s="60">
        <v>0</v>
      </c>
      <c r="U25" s="60">
        <v>0</v>
      </c>
      <c r="V25" s="60">
        <v>0</v>
      </c>
      <c r="W25" s="60">
        <v>33320263</v>
      </c>
      <c r="X25" s="60">
        <v>33975747</v>
      </c>
      <c r="Y25" s="60">
        <v>-655484</v>
      </c>
      <c r="Z25" s="140">
        <v>-1.93</v>
      </c>
      <c r="AA25" s="155">
        <v>45858991</v>
      </c>
    </row>
    <row r="26" spans="1:27" ht="13.5">
      <c r="A26" s="183" t="s">
        <v>38</v>
      </c>
      <c r="B26" s="182"/>
      <c r="C26" s="155">
        <v>10594228</v>
      </c>
      <c r="D26" s="155">
        <v>0</v>
      </c>
      <c r="E26" s="156">
        <v>10501853</v>
      </c>
      <c r="F26" s="60">
        <v>10501853</v>
      </c>
      <c r="G26" s="60">
        <v>763865</v>
      </c>
      <c r="H26" s="60">
        <v>768149</v>
      </c>
      <c r="I26" s="60">
        <v>775265</v>
      </c>
      <c r="J26" s="60">
        <v>2307279</v>
      </c>
      <c r="K26" s="60">
        <v>775265</v>
      </c>
      <c r="L26" s="60">
        <v>737022</v>
      </c>
      <c r="M26" s="60">
        <v>769375</v>
      </c>
      <c r="N26" s="60">
        <v>2281662</v>
      </c>
      <c r="O26" s="60">
        <v>769375</v>
      </c>
      <c r="P26" s="60">
        <v>375439</v>
      </c>
      <c r="Q26" s="60">
        <v>75566</v>
      </c>
      <c r="R26" s="60">
        <v>1220380</v>
      </c>
      <c r="S26" s="60">
        <v>0</v>
      </c>
      <c r="T26" s="60">
        <v>0</v>
      </c>
      <c r="U26" s="60">
        <v>0</v>
      </c>
      <c r="V26" s="60">
        <v>0</v>
      </c>
      <c r="W26" s="60">
        <v>5809321</v>
      </c>
      <c r="X26" s="60"/>
      <c r="Y26" s="60">
        <v>5809321</v>
      </c>
      <c r="Z26" s="140">
        <v>0</v>
      </c>
      <c r="AA26" s="155">
        <v>10501853</v>
      </c>
    </row>
    <row r="27" spans="1:27" ht="13.5">
      <c r="A27" s="183" t="s">
        <v>118</v>
      </c>
      <c r="B27" s="182"/>
      <c r="C27" s="155">
        <v>12139269</v>
      </c>
      <c r="D27" s="155">
        <v>0</v>
      </c>
      <c r="E27" s="156">
        <v>5158717</v>
      </c>
      <c r="F27" s="60">
        <v>5158717</v>
      </c>
      <c r="G27" s="60">
        <v>125605</v>
      </c>
      <c r="H27" s="60">
        <v>39574</v>
      </c>
      <c r="I27" s="60">
        <v>172092</v>
      </c>
      <c r="J27" s="60">
        <v>337271</v>
      </c>
      <c r="K27" s="60">
        <v>38772</v>
      </c>
      <c r="L27" s="60">
        <v>57804</v>
      </c>
      <c r="M27" s="60">
        <v>35019</v>
      </c>
      <c r="N27" s="60">
        <v>131595</v>
      </c>
      <c r="O27" s="60">
        <v>35179</v>
      </c>
      <c r="P27" s="60">
        <v>171500</v>
      </c>
      <c r="Q27" s="60">
        <v>115604</v>
      </c>
      <c r="R27" s="60">
        <v>322283</v>
      </c>
      <c r="S27" s="60">
        <v>0</v>
      </c>
      <c r="T27" s="60">
        <v>0</v>
      </c>
      <c r="U27" s="60">
        <v>0</v>
      </c>
      <c r="V27" s="60">
        <v>0</v>
      </c>
      <c r="W27" s="60">
        <v>791149</v>
      </c>
      <c r="X27" s="60"/>
      <c r="Y27" s="60">
        <v>791149</v>
      </c>
      <c r="Z27" s="140">
        <v>0</v>
      </c>
      <c r="AA27" s="155">
        <v>5158717</v>
      </c>
    </row>
    <row r="28" spans="1:27" ht="13.5">
      <c r="A28" s="183" t="s">
        <v>39</v>
      </c>
      <c r="B28" s="182"/>
      <c r="C28" s="155">
        <v>13030333</v>
      </c>
      <c r="D28" s="155">
        <v>0</v>
      </c>
      <c r="E28" s="156">
        <v>7791000</v>
      </c>
      <c r="F28" s="60">
        <v>7791000</v>
      </c>
      <c r="G28" s="60">
        <v>1150122</v>
      </c>
      <c r="H28" s="60">
        <v>0</v>
      </c>
      <c r="I28" s="60">
        <v>0</v>
      </c>
      <c r="J28" s="60">
        <v>1150122</v>
      </c>
      <c r="K28" s="60">
        <v>0</v>
      </c>
      <c r="L28" s="60">
        <v>0</v>
      </c>
      <c r="M28" s="60">
        <v>6883286</v>
      </c>
      <c r="N28" s="60">
        <v>6883286</v>
      </c>
      <c r="O28" s="60">
        <v>0</v>
      </c>
      <c r="P28" s="60">
        <v>16074482</v>
      </c>
      <c r="Q28" s="60">
        <v>0</v>
      </c>
      <c r="R28" s="60">
        <v>16074482</v>
      </c>
      <c r="S28" s="60">
        <v>0</v>
      </c>
      <c r="T28" s="60">
        <v>0</v>
      </c>
      <c r="U28" s="60">
        <v>0</v>
      </c>
      <c r="V28" s="60">
        <v>0</v>
      </c>
      <c r="W28" s="60">
        <v>24107890</v>
      </c>
      <c r="X28" s="60"/>
      <c r="Y28" s="60">
        <v>24107890</v>
      </c>
      <c r="Z28" s="140">
        <v>0</v>
      </c>
      <c r="AA28" s="155">
        <v>7791000</v>
      </c>
    </row>
    <row r="29" spans="1:27" ht="13.5">
      <c r="A29" s="183" t="s">
        <v>40</v>
      </c>
      <c r="B29" s="182"/>
      <c r="C29" s="155">
        <v>1076946</v>
      </c>
      <c r="D29" s="155">
        <v>0</v>
      </c>
      <c r="E29" s="156">
        <v>540600</v>
      </c>
      <c r="F29" s="60">
        <v>540600</v>
      </c>
      <c r="G29" s="60">
        <v>1611</v>
      </c>
      <c r="H29" s="60">
        <v>-71074</v>
      </c>
      <c r="I29" s="60">
        <v>1250</v>
      </c>
      <c r="J29" s="60">
        <v>-68213</v>
      </c>
      <c r="K29" s="60">
        <v>4895</v>
      </c>
      <c r="L29" s="60">
        <v>895</v>
      </c>
      <c r="M29" s="60">
        <v>420</v>
      </c>
      <c r="N29" s="60">
        <v>6210</v>
      </c>
      <c r="O29" s="60">
        <v>944</v>
      </c>
      <c r="P29" s="60">
        <v>75717</v>
      </c>
      <c r="Q29" s="60">
        <v>3069</v>
      </c>
      <c r="R29" s="60">
        <v>79730</v>
      </c>
      <c r="S29" s="60">
        <v>0</v>
      </c>
      <c r="T29" s="60">
        <v>0</v>
      </c>
      <c r="U29" s="60">
        <v>0</v>
      </c>
      <c r="V29" s="60">
        <v>0</v>
      </c>
      <c r="W29" s="60">
        <v>17727</v>
      </c>
      <c r="X29" s="60"/>
      <c r="Y29" s="60">
        <v>17727</v>
      </c>
      <c r="Z29" s="140">
        <v>0</v>
      </c>
      <c r="AA29" s="155">
        <v>540600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3828951</v>
      </c>
      <c r="D31" s="155">
        <v>0</v>
      </c>
      <c r="E31" s="156">
        <v>10348250</v>
      </c>
      <c r="F31" s="60">
        <v>8778450</v>
      </c>
      <c r="G31" s="60">
        <v>21366</v>
      </c>
      <c r="H31" s="60">
        <v>164500</v>
      </c>
      <c r="I31" s="60">
        <v>573975</v>
      </c>
      <c r="J31" s="60">
        <v>759841</v>
      </c>
      <c r="K31" s="60">
        <v>354460</v>
      </c>
      <c r="L31" s="60">
        <v>42706</v>
      </c>
      <c r="M31" s="60">
        <v>127388</v>
      </c>
      <c r="N31" s="60">
        <v>524554</v>
      </c>
      <c r="O31" s="60">
        <v>926549</v>
      </c>
      <c r="P31" s="60">
        <v>414351</v>
      </c>
      <c r="Q31" s="60">
        <v>414462</v>
      </c>
      <c r="R31" s="60">
        <v>1755362</v>
      </c>
      <c r="S31" s="60">
        <v>0</v>
      </c>
      <c r="T31" s="60">
        <v>0</v>
      </c>
      <c r="U31" s="60">
        <v>0</v>
      </c>
      <c r="V31" s="60">
        <v>0</v>
      </c>
      <c r="W31" s="60">
        <v>3039757</v>
      </c>
      <c r="X31" s="60"/>
      <c r="Y31" s="60">
        <v>3039757</v>
      </c>
      <c r="Z31" s="140">
        <v>0</v>
      </c>
      <c r="AA31" s="155">
        <v>8778450</v>
      </c>
    </row>
    <row r="32" spans="1:27" ht="13.5">
      <c r="A32" s="183" t="s">
        <v>121</v>
      </c>
      <c r="B32" s="182"/>
      <c r="C32" s="155">
        <v>9771638</v>
      </c>
      <c r="D32" s="155">
        <v>0</v>
      </c>
      <c r="E32" s="156">
        <v>11632000</v>
      </c>
      <c r="F32" s="60">
        <v>10047426</v>
      </c>
      <c r="G32" s="60">
        <v>797397</v>
      </c>
      <c r="H32" s="60">
        <v>1341358</v>
      </c>
      <c r="I32" s="60">
        <v>1571299</v>
      </c>
      <c r="J32" s="60">
        <v>3710054</v>
      </c>
      <c r="K32" s="60">
        <v>784651</v>
      </c>
      <c r="L32" s="60">
        <v>702182</v>
      </c>
      <c r="M32" s="60">
        <v>588219</v>
      </c>
      <c r="N32" s="60">
        <v>2075052</v>
      </c>
      <c r="O32" s="60">
        <v>305958</v>
      </c>
      <c r="P32" s="60">
        <v>29076</v>
      </c>
      <c r="Q32" s="60">
        <v>1480678</v>
      </c>
      <c r="R32" s="60">
        <v>1815712</v>
      </c>
      <c r="S32" s="60">
        <v>0</v>
      </c>
      <c r="T32" s="60">
        <v>0</v>
      </c>
      <c r="U32" s="60">
        <v>0</v>
      </c>
      <c r="V32" s="60">
        <v>0</v>
      </c>
      <c r="W32" s="60">
        <v>7600818</v>
      </c>
      <c r="X32" s="60"/>
      <c r="Y32" s="60">
        <v>7600818</v>
      </c>
      <c r="Z32" s="140">
        <v>0</v>
      </c>
      <c r="AA32" s="155">
        <v>10047426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29361349</v>
      </c>
      <c r="D34" s="155">
        <v>0</v>
      </c>
      <c r="E34" s="156">
        <v>18739914</v>
      </c>
      <c r="F34" s="60">
        <v>22953822</v>
      </c>
      <c r="G34" s="60">
        <v>1322861</v>
      </c>
      <c r="H34" s="60">
        <v>1295761</v>
      </c>
      <c r="I34" s="60">
        <v>3279819</v>
      </c>
      <c r="J34" s="60">
        <v>5898441</v>
      </c>
      <c r="K34" s="60">
        <v>1435484</v>
      </c>
      <c r="L34" s="60">
        <v>1791961</v>
      </c>
      <c r="M34" s="60">
        <v>1843117</v>
      </c>
      <c r="N34" s="60">
        <v>5070562</v>
      </c>
      <c r="O34" s="60">
        <v>1470821</v>
      </c>
      <c r="P34" s="60">
        <v>430312</v>
      </c>
      <c r="Q34" s="60">
        <v>1469771</v>
      </c>
      <c r="R34" s="60">
        <v>3370904</v>
      </c>
      <c r="S34" s="60">
        <v>0</v>
      </c>
      <c r="T34" s="60">
        <v>0</v>
      </c>
      <c r="U34" s="60">
        <v>0</v>
      </c>
      <c r="V34" s="60">
        <v>0</v>
      </c>
      <c r="W34" s="60">
        <v>14339907</v>
      </c>
      <c r="X34" s="60"/>
      <c r="Y34" s="60">
        <v>14339907</v>
      </c>
      <c r="Z34" s="140">
        <v>0</v>
      </c>
      <c r="AA34" s="155">
        <v>22953822</v>
      </c>
    </row>
    <row r="35" spans="1:27" ht="13.5">
      <c r="A35" s="181" t="s">
        <v>122</v>
      </c>
      <c r="B35" s="185"/>
      <c r="C35" s="155">
        <v>1494107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120477803</v>
      </c>
      <c r="D36" s="188">
        <f>SUM(D25:D35)</f>
        <v>0</v>
      </c>
      <c r="E36" s="189">
        <f t="shared" si="1"/>
        <v>107729408</v>
      </c>
      <c r="F36" s="190">
        <f t="shared" si="1"/>
        <v>111630859</v>
      </c>
      <c r="G36" s="190">
        <f t="shared" si="1"/>
        <v>7197749</v>
      </c>
      <c r="H36" s="190">
        <f t="shared" si="1"/>
        <v>6610879</v>
      </c>
      <c r="I36" s="190">
        <f t="shared" si="1"/>
        <v>10302294</v>
      </c>
      <c r="J36" s="190">
        <f t="shared" si="1"/>
        <v>24110922</v>
      </c>
      <c r="K36" s="190">
        <f t="shared" si="1"/>
        <v>6382495</v>
      </c>
      <c r="L36" s="190">
        <f t="shared" si="1"/>
        <v>6726126</v>
      </c>
      <c r="M36" s="190">
        <f t="shared" si="1"/>
        <v>16290624</v>
      </c>
      <c r="N36" s="190">
        <f t="shared" si="1"/>
        <v>29399245</v>
      </c>
      <c r="O36" s="190">
        <f t="shared" si="1"/>
        <v>6356651</v>
      </c>
      <c r="P36" s="190">
        <f t="shared" si="1"/>
        <v>22586975</v>
      </c>
      <c r="Q36" s="190">
        <f t="shared" si="1"/>
        <v>6573039</v>
      </c>
      <c r="R36" s="190">
        <f t="shared" si="1"/>
        <v>35516665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89026832</v>
      </c>
      <c r="X36" s="190">
        <f t="shared" si="1"/>
        <v>33975747</v>
      </c>
      <c r="Y36" s="190">
        <f t="shared" si="1"/>
        <v>55051085</v>
      </c>
      <c r="Z36" s="191">
        <f>+IF(X36&lt;&gt;0,+(Y36/X36)*100,0)</f>
        <v>162.0305360762193</v>
      </c>
      <c r="AA36" s="188">
        <f>SUM(AA25:AA35)</f>
        <v>111630859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-17356821</v>
      </c>
      <c r="D38" s="199">
        <f>+D22-D36</f>
        <v>0</v>
      </c>
      <c r="E38" s="200">
        <f t="shared" si="2"/>
        <v>28226200</v>
      </c>
      <c r="F38" s="106">
        <f t="shared" si="2"/>
        <v>15716236</v>
      </c>
      <c r="G38" s="106">
        <f t="shared" si="2"/>
        <v>31817426</v>
      </c>
      <c r="H38" s="106">
        <f t="shared" si="2"/>
        <v>385666</v>
      </c>
      <c r="I38" s="106">
        <f t="shared" si="2"/>
        <v>-6459749</v>
      </c>
      <c r="J38" s="106">
        <f t="shared" si="2"/>
        <v>25743343</v>
      </c>
      <c r="K38" s="106">
        <f t="shared" si="2"/>
        <v>-3169171</v>
      </c>
      <c r="L38" s="106">
        <f t="shared" si="2"/>
        <v>23542969</v>
      </c>
      <c r="M38" s="106">
        <f t="shared" si="2"/>
        <v>-12783437</v>
      </c>
      <c r="N38" s="106">
        <f t="shared" si="2"/>
        <v>7590361</v>
      </c>
      <c r="O38" s="106">
        <f t="shared" si="2"/>
        <v>-2792558</v>
      </c>
      <c r="P38" s="106">
        <f t="shared" si="2"/>
        <v>-17329435</v>
      </c>
      <c r="Q38" s="106">
        <f t="shared" si="2"/>
        <v>15083835</v>
      </c>
      <c r="R38" s="106">
        <f t="shared" si="2"/>
        <v>-5038158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28295546</v>
      </c>
      <c r="X38" s="106">
        <f>IF(F22=F36,0,X22-X36)</f>
        <v>67990247</v>
      </c>
      <c r="Y38" s="106">
        <f t="shared" si="2"/>
        <v>-39694701</v>
      </c>
      <c r="Z38" s="201">
        <f>+IF(X38&lt;&gt;0,+(Y38/X38)*100,0)</f>
        <v>-58.38293395227701</v>
      </c>
      <c r="AA38" s="199">
        <f>+AA22-AA36</f>
        <v>15716236</v>
      </c>
    </row>
    <row r="39" spans="1:27" ht="13.5">
      <c r="A39" s="181" t="s">
        <v>46</v>
      </c>
      <c r="B39" s="185"/>
      <c r="C39" s="155">
        <v>35173008</v>
      </c>
      <c r="D39" s="155">
        <v>0</v>
      </c>
      <c r="E39" s="156">
        <v>30147800</v>
      </c>
      <c r="F39" s="60">
        <v>30633173</v>
      </c>
      <c r="G39" s="60">
        <v>0</v>
      </c>
      <c r="H39" s="60">
        <v>0</v>
      </c>
      <c r="I39" s="60">
        <v>0</v>
      </c>
      <c r="J39" s="60">
        <v>0</v>
      </c>
      <c r="K39" s="60">
        <v>4290494</v>
      </c>
      <c r="L39" s="60">
        <v>0</v>
      </c>
      <c r="M39" s="60">
        <v>2914000</v>
      </c>
      <c r="N39" s="60">
        <v>7204494</v>
      </c>
      <c r="O39" s="60">
        <v>2034628</v>
      </c>
      <c r="P39" s="60">
        <v>5255601</v>
      </c>
      <c r="Q39" s="60">
        <v>749620</v>
      </c>
      <c r="R39" s="60">
        <v>8039849</v>
      </c>
      <c r="S39" s="60">
        <v>0</v>
      </c>
      <c r="T39" s="60">
        <v>0</v>
      </c>
      <c r="U39" s="60">
        <v>0</v>
      </c>
      <c r="V39" s="60">
        <v>0</v>
      </c>
      <c r="W39" s="60">
        <v>15244343</v>
      </c>
      <c r="X39" s="60">
        <v>22610997</v>
      </c>
      <c r="Y39" s="60">
        <v>-7366654</v>
      </c>
      <c r="Z39" s="140">
        <v>-32.58</v>
      </c>
      <c r="AA39" s="155">
        <v>30633173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17816187</v>
      </c>
      <c r="D42" s="206">
        <f>SUM(D38:D41)</f>
        <v>0</v>
      </c>
      <c r="E42" s="207">
        <f t="shared" si="3"/>
        <v>58374000</v>
      </c>
      <c r="F42" s="88">
        <f t="shared" si="3"/>
        <v>46349409</v>
      </c>
      <c r="G42" s="88">
        <f t="shared" si="3"/>
        <v>31817426</v>
      </c>
      <c r="H42" s="88">
        <f t="shared" si="3"/>
        <v>385666</v>
      </c>
      <c r="I42" s="88">
        <f t="shared" si="3"/>
        <v>-6459749</v>
      </c>
      <c r="J42" s="88">
        <f t="shared" si="3"/>
        <v>25743343</v>
      </c>
      <c r="K42" s="88">
        <f t="shared" si="3"/>
        <v>1121323</v>
      </c>
      <c r="L42" s="88">
        <f t="shared" si="3"/>
        <v>23542969</v>
      </c>
      <c r="M42" s="88">
        <f t="shared" si="3"/>
        <v>-9869437</v>
      </c>
      <c r="N42" s="88">
        <f t="shared" si="3"/>
        <v>14794855</v>
      </c>
      <c r="O42" s="88">
        <f t="shared" si="3"/>
        <v>-757930</v>
      </c>
      <c r="P42" s="88">
        <f t="shared" si="3"/>
        <v>-12073834</v>
      </c>
      <c r="Q42" s="88">
        <f t="shared" si="3"/>
        <v>15833455</v>
      </c>
      <c r="R42" s="88">
        <f t="shared" si="3"/>
        <v>3001691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43539889</v>
      </c>
      <c r="X42" s="88">
        <f t="shared" si="3"/>
        <v>90601244</v>
      </c>
      <c r="Y42" s="88">
        <f t="shared" si="3"/>
        <v>-47061355</v>
      </c>
      <c r="Z42" s="208">
        <f>+IF(X42&lt;&gt;0,+(Y42/X42)*100,0)</f>
        <v>-51.94338722324828</v>
      </c>
      <c r="AA42" s="206">
        <f>SUM(AA38:AA41)</f>
        <v>46349409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17816187</v>
      </c>
      <c r="D44" s="210">
        <f>+D42-D43</f>
        <v>0</v>
      </c>
      <c r="E44" s="211">
        <f t="shared" si="4"/>
        <v>58374000</v>
      </c>
      <c r="F44" s="77">
        <f t="shared" si="4"/>
        <v>46349409</v>
      </c>
      <c r="G44" s="77">
        <f t="shared" si="4"/>
        <v>31817426</v>
      </c>
      <c r="H44" s="77">
        <f t="shared" si="4"/>
        <v>385666</v>
      </c>
      <c r="I44" s="77">
        <f t="shared" si="4"/>
        <v>-6459749</v>
      </c>
      <c r="J44" s="77">
        <f t="shared" si="4"/>
        <v>25743343</v>
      </c>
      <c r="K44" s="77">
        <f t="shared" si="4"/>
        <v>1121323</v>
      </c>
      <c r="L44" s="77">
        <f t="shared" si="4"/>
        <v>23542969</v>
      </c>
      <c r="M44" s="77">
        <f t="shared" si="4"/>
        <v>-9869437</v>
      </c>
      <c r="N44" s="77">
        <f t="shared" si="4"/>
        <v>14794855</v>
      </c>
      <c r="O44" s="77">
        <f t="shared" si="4"/>
        <v>-757930</v>
      </c>
      <c r="P44" s="77">
        <f t="shared" si="4"/>
        <v>-12073834</v>
      </c>
      <c r="Q44" s="77">
        <f t="shared" si="4"/>
        <v>15833455</v>
      </c>
      <c r="R44" s="77">
        <f t="shared" si="4"/>
        <v>3001691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43539889</v>
      </c>
      <c r="X44" s="77">
        <f t="shared" si="4"/>
        <v>90601244</v>
      </c>
      <c r="Y44" s="77">
        <f t="shared" si="4"/>
        <v>-47061355</v>
      </c>
      <c r="Z44" s="212">
        <f>+IF(X44&lt;&gt;0,+(Y44/X44)*100,0)</f>
        <v>-51.94338722324828</v>
      </c>
      <c r="AA44" s="210">
        <f>+AA42-AA43</f>
        <v>46349409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17816187</v>
      </c>
      <c r="D46" s="206">
        <f>SUM(D44:D45)</f>
        <v>0</v>
      </c>
      <c r="E46" s="207">
        <f t="shared" si="5"/>
        <v>58374000</v>
      </c>
      <c r="F46" s="88">
        <f t="shared" si="5"/>
        <v>46349409</v>
      </c>
      <c r="G46" s="88">
        <f t="shared" si="5"/>
        <v>31817426</v>
      </c>
      <c r="H46" s="88">
        <f t="shared" si="5"/>
        <v>385666</v>
      </c>
      <c r="I46" s="88">
        <f t="shared" si="5"/>
        <v>-6459749</v>
      </c>
      <c r="J46" s="88">
        <f t="shared" si="5"/>
        <v>25743343</v>
      </c>
      <c r="K46" s="88">
        <f t="shared" si="5"/>
        <v>1121323</v>
      </c>
      <c r="L46" s="88">
        <f t="shared" si="5"/>
        <v>23542969</v>
      </c>
      <c r="M46" s="88">
        <f t="shared" si="5"/>
        <v>-9869437</v>
      </c>
      <c r="N46" s="88">
        <f t="shared" si="5"/>
        <v>14794855</v>
      </c>
      <c r="O46" s="88">
        <f t="shared" si="5"/>
        <v>-757930</v>
      </c>
      <c r="P46" s="88">
        <f t="shared" si="5"/>
        <v>-12073834</v>
      </c>
      <c r="Q46" s="88">
        <f t="shared" si="5"/>
        <v>15833455</v>
      </c>
      <c r="R46" s="88">
        <f t="shared" si="5"/>
        <v>3001691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43539889</v>
      </c>
      <c r="X46" s="88">
        <f t="shared" si="5"/>
        <v>90601244</v>
      </c>
      <c r="Y46" s="88">
        <f t="shared" si="5"/>
        <v>-47061355</v>
      </c>
      <c r="Z46" s="208">
        <f>+IF(X46&lt;&gt;0,+(Y46/X46)*100,0)</f>
        <v>-51.94338722324828</v>
      </c>
      <c r="AA46" s="206">
        <f>SUM(AA44:AA45)</f>
        <v>46349409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17816187</v>
      </c>
      <c r="D48" s="217">
        <f>SUM(D46:D47)</f>
        <v>0</v>
      </c>
      <c r="E48" s="218">
        <f t="shared" si="6"/>
        <v>58374000</v>
      </c>
      <c r="F48" s="219">
        <f t="shared" si="6"/>
        <v>46349409</v>
      </c>
      <c r="G48" s="219">
        <f t="shared" si="6"/>
        <v>31817426</v>
      </c>
      <c r="H48" s="220">
        <f t="shared" si="6"/>
        <v>385666</v>
      </c>
      <c r="I48" s="220">
        <f t="shared" si="6"/>
        <v>-6459749</v>
      </c>
      <c r="J48" s="220">
        <f t="shared" si="6"/>
        <v>25743343</v>
      </c>
      <c r="K48" s="220">
        <f t="shared" si="6"/>
        <v>1121323</v>
      </c>
      <c r="L48" s="220">
        <f t="shared" si="6"/>
        <v>23542969</v>
      </c>
      <c r="M48" s="219">
        <f t="shared" si="6"/>
        <v>-9869437</v>
      </c>
      <c r="N48" s="219">
        <f t="shared" si="6"/>
        <v>14794855</v>
      </c>
      <c r="O48" s="220">
        <f t="shared" si="6"/>
        <v>-757930</v>
      </c>
      <c r="P48" s="220">
        <f t="shared" si="6"/>
        <v>-12073834</v>
      </c>
      <c r="Q48" s="220">
        <f t="shared" si="6"/>
        <v>15833455</v>
      </c>
      <c r="R48" s="220">
        <f t="shared" si="6"/>
        <v>3001691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43539889</v>
      </c>
      <c r="X48" s="220">
        <f t="shared" si="6"/>
        <v>90601244</v>
      </c>
      <c r="Y48" s="220">
        <f t="shared" si="6"/>
        <v>-47061355</v>
      </c>
      <c r="Z48" s="221">
        <f>+IF(X48&lt;&gt;0,+(Y48/X48)*100,0)</f>
        <v>-51.94338722324828</v>
      </c>
      <c r="AA48" s="222">
        <f>SUM(AA46:AA47)</f>
        <v>46349409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379175</v>
      </c>
      <c r="D5" s="153">
        <f>SUM(D6:D8)</f>
        <v>0</v>
      </c>
      <c r="E5" s="154">
        <f t="shared" si="0"/>
        <v>1077200</v>
      </c>
      <c r="F5" s="100">
        <f t="shared" si="0"/>
        <v>877200</v>
      </c>
      <c r="G5" s="100">
        <f t="shared" si="0"/>
        <v>0</v>
      </c>
      <c r="H5" s="100">
        <f t="shared" si="0"/>
        <v>13500</v>
      </c>
      <c r="I5" s="100">
        <f t="shared" si="0"/>
        <v>14902</v>
      </c>
      <c r="J5" s="100">
        <f t="shared" si="0"/>
        <v>28402</v>
      </c>
      <c r="K5" s="100">
        <f t="shared" si="0"/>
        <v>0</v>
      </c>
      <c r="L5" s="100">
        <f t="shared" si="0"/>
        <v>199180</v>
      </c>
      <c r="M5" s="100">
        <f t="shared" si="0"/>
        <v>0</v>
      </c>
      <c r="N5" s="100">
        <f t="shared" si="0"/>
        <v>199180</v>
      </c>
      <c r="O5" s="100">
        <f t="shared" si="0"/>
        <v>15677</v>
      </c>
      <c r="P5" s="100">
        <f t="shared" si="0"/>
        <v>600</v>
      </c>
      <c r="Q5" s="100">
        <f t="shared" si="0"/>
        <v>121750</v>
      </c>
      <c r="R5" s="100">
        <f t="shared" si="0"/>
        <v>138027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365609</v>
      </c>
      <c r="X5" s="100">
        <f t="shared" si="0"/>
        <v>807750</v>
      </c>
      <c r="Y5" s="100">
        <f t="shared" si="0"/>
        <v>-442141</v>
      </c>
      <c r="Z5" s="137">
        <f>+IF(X5&lt;&gt;0,+(Y5/X5)*100,0)</f>
        <v>-54.73735685546271</v>
      </c>
      <c r="AA5" s="153">
        <f>SUM(AA6:AA8)</f>
        <v>877200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379175</v>
      </c>
      <c r="D8" s="155"/>
      <c r="E8" s="156">
        <v>1077200</v>
      </c>
      <c r="F8" s="60">
        <v>877200</v>
      </c>
      <c r="G8" s="60"/>
      <c r="H8" s="60">
        <v>13500</v>
      </c>
      <c r="I8" s="60">
        <v>14902</v>
      </c>
      <c r="J8" s="60">
        <v>28402</v>
      </c>
      <c r="K8" s="60"/>
      <c r="L8" s="60">
        <v>199180</v>
      </c>
      <c r="M8" s="60"/>
      <c r="N8" s="60">
        <v>199180</v>
      </c>
      <c r="O8" s="60">
        <v>15677</v>
      </c>
      <c r="P8" s="60">
        <v>600</v>
      </c>
      <c r="Q8" s="60">
        <v>121750</v>
      </c>
      <c r="R8" s="60">
        <v>138027</v>
      </c>
      <c r="S8" s="60"/>
      <c r="T8" s="60"/>
      <c r="U8" s="60"/>
      <c r="V8" s="60"/>
      <c r="W8" s="60">
        <v>365609</v>
      </c>
      <c r="X8" s="60">
        <v>807750</v>
      </c>
      <c r="Y8" s="60">
        <v>-442141</v>
      </c>
      <c r="Z8" s="140">
        <v>-54.74</v>
      </c>
      <c r="AA8" s="62">
        <v>877200</v>
      </c>
    </row>
    <row r="9" spans="1:27" ht="13.5">
      <c r="A9" s="135" t="s">
        <v>78</v>
      </c>
      <c r="B9" s="136"/>
      <c r="C9" s="153">
        <f aca="true" t="shared" si="1" ref="C9:Y9">SUM(C10:C14)</f>
        <v>794539</v>
      </c>
      <c r="D9" s="153">
        <f>SUM(D10:D14)</f>
        <v>0</v>
      </c>
      <c r="E9" s="154">
        <f t="shared" si="1"/>
        <v>2580000</v>
      </c>
      <c r="F9" s="100">
        <f t="shared" si="1"/>
        <v>2080000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1935000</v>
      </c>
      <c r="Y9" s="100">
        <f t="shared" si="1"/>
        <v>-1935000</v>
      </c>
      <c r="Z9" s="137">
        <f>+IF(X9&lt;&gt;0,+(Y9/X9)*100,0)</f>
        <v>-100</v>
      </c>
      <c r="AA9" s="102">
        <f>SUM(AA10:AA14)</f>
        <v>2080000</v>
      </c>
    </row>
    <row r="10" spans="1:27" ht="13.5">
      <c r="A10" s="138" t="s">
        <v>79</v>
      </c>
      <c r="B10" s="136"/>
      <c r="C10" s="155">
        <v>624539</v>
      </c>
      <c r="D10" s="155"/>
      <c r="E10" s="156">
        <v>2000000</v>
      </c>
      <c r="F10" s="60">
        <v>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1500003</v>
      </c>
      <c r="Y10" s="60">
        <v>-1500003</v>
      </c>
      <c r="Z10" s="140">
        <v>-100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170000</v>
      </c>
      <c r="D12" s="155"/>
      <c r="E12" s="156">
        <v>580000</v>
      </c>
      <c r="F12" s="60">
        <v>580000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434997</v>
      </c>
      <c r="Y12" s="60">
        <v>-434997</v>
      </c>
      <c r="Z12" s="140">
        <v>-100</v>
      </c>
      <c r="AA12" s="62">
        <v>580000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33379952</v>
      </c>
      <c r="D15" s="153">
        <f>SUM(D16:D18)</f>
        <v>0</v>
      </c>
      <c r="E15" s="154">
        <f t="shared" si="2"/>
        <v>41700000</v>
      </c>
      <c r="F15" s="100">
        <f t="shared" si="2"/>
        <v>33601528</v>
      </c>
      <c r="G15" s="100">
        <f t="shared" si="2"/>
        <v>2419877</v>
      </c>
      <c r="H15" s="100">
        <f t="shared" si="2"/>
        <v>592084</v>
      </c>
      <c r="I15" s="100">
        <f t="shared" si="2"/>
        <v>840139</v>
      </c>
      <c r="J15" s="100">
        <f t="shared" si="2"/>
        <v>3852100</v>
      </c>
      <c r="K15" s="100">
        <f t="shared" si="2"/>
        <v>3539269</v>
      </c>
      <c r="L15" s="100">
        <f t="shared" si="2"/>
        <v>2555749</v>
      </c>
      <c r="M15" s="100">
        <f t="shared" si="2"/>
        <v>2023719</v>
      </c>
      <c r="N15" s="100">
        <f t="shared" si="2"/>
        <v>8118737</v>
      </c>
      <c r="O15" s="100">
        <f t="shared" si="2"/>
        <v>1784762</v>
      </c>
      <c r="P15" s="100">
        <f t="shared" si="2"/>
        <v>3496896</v>
      </c>
      <c r="Q15" s="100">
        <f t="shared" si="2"/>
        <v>1834170</v>
      </c>
      <c r="R15" s="100">
        <f t="shared" si="2"/>
        <v>7115828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19086665</v>
      </c>
      <c r="X15" s="100">
        <f t="shared" si="2"/>
        <v>31275000</v>
      </c>
      <c r="Y15" s="100">
        <f t="shared" si="2"/>
        <v>-12188335</v>
      </c>
      <c r="Z15" s="137">
        <f>+IF(X15&lt;&gt;0,+(Y15/X15)*100,0)</f>
        <v>-38.97149480415668</v>
      </c>
      <c r="AA15" s="102">
        <f>SUM(AA16:AA18)</f>
        <v>33601528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33379952</v>
      </c>
      <c r="D17" s="155"/>
      <c r="E17" s="156">
        <v>41700000</v>
      </c>
      <c r="F17" s="60">
        <v>33601528</v>
      </c>
      <c r="G17" s="60">
        <v>2419877</v>
      </c>
      <c r="H17" s="60">
        <v>592084</v>
      </c>
      <c r="I17" s="60">
        <v>840139</v>
      </c>
      <c r="J17" s="60">
        <v>3852100</v>
      </c>
      <c r="K17" s="60">
        <v>3539269</v>
      </c>
      <c r="L17" s="60">
        <v>2555749</v>
      </c>
      <c r="M17" s="60">
        <v>2023719</v>
      </c>
      <c r="N17" s="60">
        <v>8118737</v>
      </c>
      <c r="O17" s="60">
        <v>1784762</v>
      </c>
      <c r="P17" s="60">
        <v>3496896</v>
      </c>
      <c r="Q17" s="60">
        <v>1834170</v>
      </c>
      <c r="R17" s="60">
        <v>7115828</v>
      </c>
      <c r="S17" s="60"/>
      <c r="T17" s="60"/>
      <c r="U17" s="60"/>
      <c r="V17" s="60"/>
      <c r="W17" s="60">
        <v>19086665</v>
      </c>
      <c r="X17" s="60">
        <v>31275000</v>
      </c>
      <c r="Y17" s="60">
        <v>-12188335</v>
      </c>
      <c r="Z17" s="140">
        <v>-38.97</v>
      </c>
      <c r="AA17" s="62">
        <v>33601528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450000</v>
      </c>
      <c r="F19" s="100">
        <f t="shared" si="3"/>
        <v>450000</v>
      </c>
      <c r="G19" s="100">
        <f t="shared" si="3"/>
        <v>0</v>
      </c>
      <c r="H19" s="100">
        <f t="shared" si="3"/>
        <v>0</v>
      </c>
      <c r="I19" s="100">
        <f t="shared" si="3"/>
        <v>149500</v>
      </c>
      <c r="J19" s="100">
        <f t="shared" si="3"/>
        <v>149500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149500</v>
      </c>
      <c r="X19" s="100">
        <f t="shared" si="3"/>
        <v>337500</v>
      </c>
      <c r="Y19" s="100">
        <f t="shared" si="3"/>
        <v>-188000</v>
      </c>
      <c r="Z19" s="137">
        <f>+IF(X19&lt;&gt;0,+(Y19/X19)*100,0)</f>
        <v>-55.7037037037037</v>
      </c>
      <c r="AA19" s="102">
        <f>SUM(AA20:AA23)</f>
        <v>450000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450000</v>
      </c>
      <c r="F23" s="60">
        <v>450000</v>
      </c>
      <c r="G23" s="60"/>
      <c r="H23" s="60"/>
      <c r="I23" s="60">
        <v>149500</v>
      </c>
      <c r="J23" s="60">
        <v>149500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149500</v>
      </c>
      <c r="X23" s="60">
        <v>337500</v>
      </c>
      <c r="Y23" s="60">
        <v>-188000</v>
      </c>
      <c r="Z23" s="140">
        <v>-55.7</v>
      </c>
      <c r="AA23" s="62">
        <v>450000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34553666</v>
      </c>
      <c r="D25" s="217">
        <f>+D5+D9+D15+D19+D24</f>
        <v>0</v>
      </c>
      <c r="E25" s="230">
        <f t="shared" si="4"/>
        <v>45807200</v>
      </c>
      <c r="F25" s="219">
        <f t="shared" si="4"/>
        <v>37008728</v>
      </c>
      <c r="G25" s="219">
        <f t="shared" si="4"/>
        <v>2419877</v>
      </c>
      <c r="H25" s="219">
        <f t="shared" si="4"/>
        <v>605584</v>
      </c>
      <c r="I25" s="219">
        <f t="shared" si="4"/>
        <v>1004541</v>
      </c>
      <c r="J25" s="219">
        <f t="shared" si="4"/>
        <v>4030002</v>
      </c>
      <c r="K25" s="219">
        <f t="shared" si="4"/>
        <v>3539269</v>
      </c>
      <c r="L25" s="219">
        <f t="shared" si="4"/>
        <v>2754929</v>
      </c>
      <c r="M25" s="219">
        <f t="shared" si="4"/>
        <v>2023719</v>
      </c>
      <c r="N25" s="219">
        <f t="shared" si="4"/>
        <v>8317917</v>
      </c>
      <c r="O25" s="219">
        <f t="shared" si="4"/>
        <v>1800439</v>
      </c>
      <c r="P25" s="219">
        <f t="shared" si="4"/>
        <v>3497496</v>
      </c>
      <c r="Q25" s="219">
        <f t="shared" si="4"/>
        <v>1955920</v>
      </c>
      <c r="R25" s="219">
        <f t="shared" si="4"/>
        <v>7253855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19601774</v>
      </c>
      <c r="X25" s="219">
        <f t="shared" si="4"/>
        <v>34355250</v>
      </c>
      <c r="Y25" s="219">
        <f t="shared" si="4"/>
        <v>-14753476</v>
      </c>
      <c r="Z25" s="231">
        <f>+IF(X25&lt;&gt;0,+(Y25/X25)*100,0)</f>
        <v>-42.94387611791502</v>
      </c>
      <c r="AA25" s="232">
        <f>+AA5+AA9+AA15+AA19+AA24</f>
        <v>37008728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34553666</v>
      </c>
      <c r="D28" s="155"/>
      <c r="E28" s="156">
        <v>28048000</v>
      </c>
      <c r="F28" s="60">
        <v>31633173</v>
      </c>
      <c r="G28" s="60">
        <v>2419877</v>
      </c>
      <c r="H28" s="60">
        <v>540085</v>
      </c>
      <c r="I28" s="60">
        <v>989639</v>
      </c>
      <c r="J28" s="60">
        <v>3949601</v>
      </c>
      <c r="K28" s="60">
        <v>3539269</v>
      </c>
      <c r="L28" s="60">
        <v>2555749</v>
      </c>
      <c r="M28" s="60">
        <v>2023719</v>
      </c>
      <c r="N28" s="60">
        <v>8118737</v>
      </c>
      <c r="O28" s="60">
        <v>1784762</v>
      </c>
      <c r="P28" s="60">
        <v>3029060</v>
      </c>
      <c r="Q28" s="60">
        <v>749620</v>
      </c>
      <c r="R28" s="60">
        <v>5563442</v>
      </c>
      <c r="S28" s="60"/>
      <c r="T28" s="60"/>
      <c r="U28" s="60"/>
      <c r="V28" s="60"/>
      <c r="W28" s="60">
        <v>17631780</v>
      </c>
      <c r="X28" s="60"/>
      <c r="Y28" s="60">
        <v>17631780</v>
      </c>
      <c r="Z28" s="140"/>
      <c r="AA28" s="155">
        <v>31633173</v>
      </c>
    </row>
    <row r="29" spans="1:27" ht="13.5">
      <c r="A29" s="234" t="s">
        <v>134</v>
      </c>
      <c r="B29" s="136"/>
      <c r="C29" s="155"/>
      <c r="D29" s="155"/>
      <c r="E29" s="156">
        <v>2100000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129098</v>
      </c>
      <c r="R29" s="60">
        <v>129098</v>
      </c>
      <c r="S29" s="60"/>
      <c r="T29" s="60"/>
      <c r="U29" s="60"/>
      <c r="V29" s="60"/>
      <c r="W29" s="60">
        <v>129098</v>
      </c>
      <c r="X29" s="60"/>
      <c r="Y29" s="60">
        <v>129098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34553666</v>
      </c>
      <c r="D32" s="210">
        <f>SUM(D28:D31)</f>
        <v>0</v>
      </c>
      <c r="E32" s="211">
        <f t="shared" si="5"/>
        <v>30148000</v>
      </c>
      <c r="F32" s="77">
        <f t="shared" si="5"/>
        <v>31633173</v>
      </c>
      <c r="G32" s="77">
        <f t="shared" si="5"/>
        <v>2419877</v>
      </c>
      <c r="H32" s="77">
        <f t="shared" si="5"/>
        <v>540085</v>
      </c>
      <c r="I32" s="77">
        <f t="shared" si="5"/>
        <v>989639</v>
      </c>
      <c r="J32" s="77">
        <f t="shared" si="5"/>
        <v>3949601</v>
      </c>
      <c r="K32" s="77">
        <f t="shared" si="5"/>
        <v>3539269</v>
      </c>
      <c r="L32" s="77">
        <f t="shared" si="5"/>
        <v>2555749</v>
      </c>
      <c r="M32" s="77">
        <f t="shared" si="5"/>
        <v>2023719</v>
      </c>
      <c r="N32" s="77">
        <f t="shared" si="5"/>
        <v>8118737</v>
      </c>
      <c r="O32" s="77">
        <f t="shared" si="5"/>
        <v>1784762</v>
      </c>
      <c r="P32" s="77">
        <f t="shared" si="5"/>
        <v>3029060</v>
      </c>
      <c r="Q32" s="77">
        <f t="shared" si="5"/>
        <v>878718</v>
      </c>
      <c r="R32" s="77">
        <f t="shared" si="5"/>
        <v>5692540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17760878</v>
      </c>
      <c r="X32" s="77">
        <f t="shared" si="5"/>
        <v>0</v>
      </c>
      <c r="Y32" s="77">
        <f t="shared" si="5"/>
        <v>17760878</v>
      </c>
      <c r="Z32" s="212">
        <f>+IF(X32&lt;&gt;0,+(Y32/X32)*100,0)</f>
        <v>0</v>
      </c>
      <c r="AA32" s="79">
        <f>SUM(AA28:AA31)</f>
        <v>31633173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15659200</v>
      </c>
      <c r="F35" s="60">
        <v>5375555</v>
      </c>
      <c r="G35" s="60"/>
      <c r="H35" s="60">
        <v>65499</v>
      </c>
      <c r="I35" s="60">
        <v>14902</v>
      </c>
      <c r="J35" s="60">
        <v>80401</v>
      </c>
      <c r="K35" s="60"/>
      <c r="L35" s="60">
        <v>199180</v>
      </c>
      <c r="M35" s="60"/>
      <c r="N35" s="60">
        <v>199180</v>
      </c>
      <c r="O35" s="60">
        <v>15677</v>
      </c>
      <c r="P35" s="60">
        <v>468436</v>
      </c>
      <c r="Q35" s="60">
        <v>1077202</v>
      </c>
      <c r="R35" s="60">
        <v>1561315</v>
      </c>
      <c r="S35" s="60"/>
      <c r="T35" s="60"/>
      <c r="U35" s="60"/>
      <c r="V35" s="60"/>
      <c r="W35" s="60">
        <v>1840896</v>
      </c>
      <c r="X35" s="60"/>
      <c r="Y35" s="60">
        <v>1840896</v>
      </c>
      <c r="Z35" s="140"/>
      <c r="AA35" s="62">
        <v>5375555</v>
      </c>
    </row>
    <row r="36" spans="1:27" ht="13.5">
      <c r="A36" s="238" t="s">
        <v>139</v>
      </c>
      <c r="B36" s="149"/>
      <c r="C36" s="222">
        <f aca="true" t="shared" si="6" ref="C36:Y36">SUM(C32:C35)</f>
        <v>34553666</v>
      </c>
      <c r="D36" s="222">
        <f>SUM(D32:D35)</f>
        <v>0</v>
      </c>
      <c r="E36" s="218">
        <f t="shared" si="6"/>
        <v>45807200</v>
      </c>
      <c r="F36" s="220">
        <f t="shared" si="6"/>
        <v>37008728</v>
      </c>
      <c r="G36" s="220">
        <f t="shared" si="6"/>
        <v>2419877</v>
      </c>
      <c r="H36" s="220">
        <f t="shared" si="6"/>
        <v>605584</v>
      </c>
      <c r="I36" s="220">
        <f t="shared" si="6"/>
        <v>1004541</v>
      </c>
      <c r="J36" s="220">
        <f t="shared" si="6"/>
        <v>4030002</v>
      </c>
      <c r="K36" s="220">
        <f t="shared" si="6"/>
        <v>3539269</v>
      </c>
      <c r="L36" s="220">
        <f t="shared" si="6"/>
        <v>2754929</v>
      </c>
      <c r="M36" s="220">
        <f t="shared" si="6"/>
        <v>2023719</v>
      </c>
      <c r="N36" s="220">
        <f t="shared" si="6"/>
        <v>8317917</v>
      </c>
      <c r="O36" s="220">
        <f t="shared" si="6"/>
        <v>1800439</v>
      </c>
      <c r="P36" s="220">
        <f t="shared" si="6"/>
        <v>3497496</v>
      </c>
      <c r="Q36" s="220">
        <f t="shared" si="6"/>
        <v>1955920</v>
      </c>
      <c r="R36" s="220">
        <f t="shared" si="6"/>
        <v>7253855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19601774</v>
      </c>
      <c r="X36" s="220">
        <f t="shared" si="6"/>
        <v>0</v>
      </c>
      <c r="Y36" s="220">
        <f t="shared" si="6"/>
        <v>19601774</v>
      </c>
      <c r="Z36" s="221">
        <f>+IF(X36&lt;&gt;0,+(Y36/X36)*100,0)</f>
        <v>0</v>
      </c>
      <c r="AA36" s="239">
        <f>SUM(AA32:AA35)</f>
        <v>37008728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894935</v>
      </c>
      <c r="D6" s="155"/>
      <c r="E6" s="59">
        <v>8708121</v>
      </c>
      <c r="F6" s="60">
        <v>11036080</v>
      </c>
      <c r="G6" s="60">
        <v>37638073</v>
      </c>
      <c r="H6" s="60">
        <v>33643881</v>
      </c>
      <c r="I6" s="60">
        <v>26085423</v>
      </c>
      <c r="J6" s="60">
        <v>26085423</v>
      </c>
      <c r="K6" s="60">
        <v>19664257</v>
      </c>
      <c r="L6" s="60">
        <v>44383023</v>
      </c>
      <c r="M6" s="60">
        <v>29605880</v>
      </c>
      <c r="N6" s="60">
        <v>29605880</v>
      </c>
      <c r="O6" s="60">
        <v>23819107</v>
      </c>
      <c r="P6" s="60">
        <v>29629132</v>
      </c>
      <c r="Q6" s="60">
        <v>50551416</v>
      </c>
      <c r="R6" s="60">
        <v>50551416</v>
      </c>
      <c r="S6" s="60"/>
      <c r="T6" s="60"/>
      <c r="U6" s="60"/>
      <c r="V6" s="60"/>
      <c r="W6" s="60">
        <v>50551416</v>
      </c>
      <c r="X6" s="60">
        <v>8277060</v>
      </c>
      <c r="Y6" s="60">
        <v>42274356</v>
      </c>
      <c r="Z6" s="140">
        <v>510.74</v>
      </c>
      <c r="AA6" s="62">
        <v>11036080</v>
      </c>
    </row>
    <row r="7" spans="1:27" ht="13.5">
      <c r="A7" s="249" t="s">
        <v>144</v>
      </c>
      <c r="B7" s="182"/>
      <c r="C7" s="155"/>
      <c r="D7" s="155"/>
      <c r="E7" s="59">
        <v>8500000</v>
      </c>
      <c r="F7" s="60">
        <v>359000</v>
      </c>
      <c r="G7" s="60"/>
      <c r="H7" s="60">
        <v>355088</v>
      </c>
      <c r="I7" s="60">
        <v>355576</v>
      </c>
      <c r="J7" s="60">
        <v>355576</v>
      </c>
      <c r="K7" s="60">
        <v>355637</v>
      </c>
      <c r="L7" s="60">
        <v>356127</v>
      </c>
      <c r="M7" s="60">
        <v>107758</v>
      </c>
      <c r="N7" s="60">
        <v>107758</v>
      </c>
      <c r="O7" s="60">
        <v>107758</v>
      </c>
      <c r="P7" s="60">
        <v>357605</v>
      </c>
      <c r="Q7" s="60">
        <v>358117</v>
      </c>
      <c r="R7" s="60">
        <v>358117</v>
      </c>
      <c r="S7" s="60"/>
      <c r="T7" s="60"/>
      <c r="U7" s="60"/>
      <c r="V7" s="60"/>
      <c r="W7" s="60">
        <v>358117</v>
      </c>
      <c r="X7" s="60">
        <v>269250</v>
      </c>
      <c r="Y7" s="60">
        <v>88867</v>
      </c>
      <c r="Z7" s="140">
        <v>33.01</v>
      </c>
      <c r="AA7" s="62">
        <v>359000</v>
      </c>
    </row>
    <row r="8" spans="1:27" ht="13.5">
      <c r="A8" s="249" t="s">
        <v>145</v>
      </c>
      <c r="B8" s="182"/>
      <c r="C8" s="155">
        <v>13277369</v>
      </c>
      <c r="D8" s="155"/>
      <c r="E8" s="59">
        <v>31841283</v>
      </c>
      <c r="F8" s="60">
        <v>48841283</v>
      </c>
      <c r="G8" s="60">
        <v>14279847</v>
      </c>
      <c r="H8" s="60">
        <v>52389145</v>
      </c>
      <c r="I8" s="60">
        <v>38596306</v>
      </c>
      <c r="J8" s="60">
        <v>38596306</v>
      </c>
      <c r="K8" s="60">
        <v>47709169</v>
      </c>
      <c r="L8" s="60">
        <v>53313025</v>
      </c>
      <c r="M8" s="60">
        <v>18013169</v>
      </c>
      <c r="N8" s="60">
        <v>18013169</v>
      </c>
      <c r="O8" s="60">
        <v>19340710</v>
      </c>
      <c r="P8" s="60">
        <v>18937324</v>
      </c>
      <c r="Q8" s="60">
        <v>20393465</v>
      </c>
      <c r="R8" s="60">
        <v>20393465</v>
      </c>
      <c r="S8" s="60"/>
      <c r="T8" s="60"/>
      <c r="U8" s="60"/>
      <c r="V8" s="60"/>
      <c r="W8" s="60">
        <v>20393465</v>
      </c>
      <c r="X8" s="60">
        <v>36630962</v>
      </c>
      <c r="Y8" s="60">
        <v>-16237497</v>
      </c>
      <c r="Z8" s="140">
        <v>-44.33</v>
      </c>
      <c r="AA8" s="62">
        <v>48841283</v>
      </c>
    </row>
    <row r="9" spans="1:27" ht="13.5">
      <c r="A9" s="249" t="s">
        <v>146</v>
      </c>
      <c r="B9" s="182"/>
      <c r="C9" s="155">
        <v>631522</v>
      </c>
      <c r="D9" s="155"/>
      <c r="E9" s="59"/>
      <c r="F9" s="60"/>
      <c r="G9" s="60"/>
      <c r="H9" s="60"/>
      <c r="I9" s="60">
        <v>14818398</v>
      </c>
      <c r="J9" s="60">
        <v>14818398</v>
      </c>
      <c r="K9" s="60">
        <v>4613152</v>
      </c>
      <c r="L9" s="60"/>
      <c r="M9" s="60">
        <v>-3053906</v>
      </c>
      <c r="N9" s="60">
        <v>-3053906</v>
      </c>
      <c r="O9" s="60">
        <v>-2061889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14803826</v>
      </c>
      <c r="D12" s="168">
        <f>SUM(D6:D11)</f>
        <v>0</v>
      </c>
      <c r="E12" s="72">
        <f t="shared" si="0"/>
        <v>49049404</v>
      </c>
      <c r="F12" s="73">
        <f t="shared" si="0"/>
        <v>60236363</v>
      </c>
      <c r="G12" s="73">
        <f t="shared" si="0"/>
        <v>51917920</v>
      </c>
      <c r="H12" s="73">
        <f t="shared" si="0"/>
        <v>86388114</v>
      </c>
      <c r="I12" s="73">
        <f t="shared" si="0"/>
        <v>79855703</v>
      </c>
      <c r="J12" s="73">
        <f t="shared" si="0"/>
        <v>79855703</v>
      </c>
      <c r="K12" s="73">
        <f t="shared" si="0"/>
        <v>72342215</v>
      </c>
      <c r="L12" s="73">
        <f t="shared" si="0"/>
        <v>98052175</v>
      </c>
      <c r="M12" s="73">
        <f t="shared" si="0"/>
        <v>44672901</v>
      </c>
      <c r="N12" s="73">
        <f t="shared" si="0"/>
        <v>44672901</v>
      </c>
      <c r="O12" s="73">
        <f t="shared" si="0"/>
        <v>41205686</v>
      </c>
      <c r="P12" s="73">
        <f t="shared" si="0"/>
        <v>48924061</v>
      </c>
      <c r="Q12" s="73">
        <f t="shared" si="0"/>
        <v>71302998</v>
      </c>
      <c r="R12" s="73">
        <f t="shared" si="0"/>
        <v>71302998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71302998</v>
      </c>
      <c r="X12" s="73">
        <f t="shared" si="0"/>
        <v>45177272</v>
      </c>
      <c r="Y12" s="73">
        <f t="shared" si="0"/>
        <v>26125726</v>
      </c>
      <c r="Z12" s="170">
        <f>+IF(X12&lt;&gt;0,+(Y12/X12)*100,0)</f>
        <v>57.82935720421543</v>
      </c>
      <c r="AA12" s="74">
        <f>SUM(AA6:AA11)</f>
        <v>60236363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26242300</v>
      </c>
      <c r="D17" s="155"/>
      <c r="E17" s="59">
        <v>25684000</v>
      </c>
      <c r="F17" s="60">
        <v>25684000</v>
      </c>
      <c r="G17" s="60"/>
      <c r="H17" s="60">
        <v>25684000</v>
      </c>
      <c r="I17" s="60">
        <v>25684000</v>
      </c>
      <c r="J17" s="60">
        <v>25684000</v>
      </c>
      <c r="K17" s="60">
        <v>25684000</v>
      </c>
      <c r="L17" s="60">
        <v>25684000</v>
      </c>
      <c r="M17" s="60">
        <v>26242300</v>
      </c>
      <c r="N17" s="60">
        <v>26242300</v>
      </c>
      <c r="O17" s="60">
        <v>26242300</v>
      </c>
      <c r="P17" s="60">
        <v>26242300</v>
      </c>
      <c r="Q17" s="60">
        <v>26242300</v>
      </c>
      <c r="R17" s="60">
        <v>26242300</v>
      </c>
      <c r="S17" s="60"/>
      <c r="T17" s="60"/>
      <c r="U17" s="60"/>
      <c r="V17" s="60"/>
      <c r="W17" s="60">
        <v>26242300</v>
      </c>
      <c r="X17" s="60">
        <v>19263000</v>
      </c>
      <c r="Y17" s="60">
        <v>6979300</v>
      </c>
      <c r="Z17" s="140">
        <v>36.23</v>
      </c>
      <c r="AA17" s="62">
        <v>25684000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165035</v>
      </c>
      <c r="N18" s="60">
        <v>165035</v>
      </c>
      <c r="O18" s="60">
        <v>165544</v>
      </c>
      <c r="P18" s="60">
        <v>166005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285887587</v>
      </c>
      <c r="D19" s="155"/>
      <c r="E19" s="59">
        <v>306437885</v>
      </c>
      <c r="F19" s="60">
        <v>331193885</v>
      </c>
      <c r="G19" s="60">
        <v>330224599</v>
      </c>
      <c r="H19" s="60">
        <v>303537908</v>
      </c>
      <c r="I19" s="60">
        <v>304806027</v>
      </c>
      <c r="J19" s="60">
        <v>304806027</v>
      </c>
      <c r="K19" s="60">
        <v>304806027</v>
      </c>
      <c r="L19" s="60">
        <v>310193222</v>
      </c>
      <c r="M19" s="60">
        <v>284123665</v>
      </c>
      <c r="N19" s="60">
        <v>284123665</v>
      </c>
      <c r="O19" s="60">
        <v>285675819</v>
      </c>
      <c r="P19" s="60">
        <v>288888819</v>
      </c>
      <c r="Q19" s="60">
        <v>291722281</v>
      </c>
      <c r="R19" s="60">
        <v>291722281</v>
      </c>
      <c r="S19" s="60"/>
      <c r="T19" s="60"/>
      <c r="U19" s="60"/>
      <c r="V19" s="60"/>
      <c r="W19" s="60">
        <v>291722281</v>
      </c>
      <c r="X19" s="60">
        <v>248395414</v>
      </c>
      <c r="Y19" s="60">
        <v>43326867</v>
      </c>
      <c r="Z19" s="140">
        <v>17.44</v>
      </c>
      <c r="AA19" s="62">
        <v>331193885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1020835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424302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>
        <v>4413116</v>
      </c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13168404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4577616</v>
      </c>
      <c r="N23" s="159">
        <v>4577616</v>
      </c>
      <c r="O23" s="159">
        <v>4577616</v>
      </c>
      <c r="P23" s="159"/>
      <c r="Q23" s="60">
        <v>4413116</v>
      </c>
      <c r="R23" s="159">
        <v>4413116</v>
      </c>
      <c r="S23" s="159"/>
      <c r="T23" s="60"/>
      <c r="U23" s="159"/>
      <c r="V23" s="159"/>
      <c r="W23" s="159">
        <v>4413116</v>
      </c>
      <c r="X23" s="60"/>
      <c r="Y23" s="159">
        <v>4413116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326743428</v>
      </c>
      <c r="D24" s="168">
        <f>SUM(D15:D23)</f>
        <v>0</v>
      </c>
      <c r="E24" s="76">
        <f t="shared" si="1"/>
        <v>332121885</v>
      </c>
      <c r="F24" s="77">
        <f t="shared" si="1"/>
        <v>356877885</v>
      </c>
      <c r="G24" s="77">
        <f t="shared" si="1"/>
        <v>330224599</v>
      </c>
      <c r="H24" s="77">
        <f t="shared" si="1"/>
        <v>329221908</v>
      </c>
      <c r="I24" s="77">
        <f t="shared" si="1"/>
        <v>330490027</v>
      </c>
      <c r="J24" s="77">
        <f t="shared" si="1"/>
        <v>330490027</v>
      </c>
      <c r="K24" s="77">
        <f t="shared" si="1"/>
        <v>330490027</v>
      </c>
      <c r="L24" s="77">
        <f t="shared" si="1"/>
        <v>335877222</v>
      </c>
      <c r="M24" s="77">
        <f t="shared" si="1"/>
        <v>315108616</v>
      </c>
      <c r="N24" s="77">
        <f t="shared" si="1"/>
        <v>315108616</v>
      </c>
      <c r="O24" s="77">
        <f t="shared" si="1"/>
        <v>316661279</v>
      </c>
      <c r="P24" s="77">
        <f t="shared" si="1"/>
        <v>319710240</v>
      </c>
      <c r="Q24" s="77">
        <f t="shared" si="1"/>
        <v>322377697</v>
      </c>
      <c r="R24" s="77">
        <f t="shared" si="1"/>
        <v>322377697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322377697</v>
      </c>
      <c r="X24" s="77">
        <f t="shared" si="1"/>
        <v>267658414</v>
      </c>
      <c r="Y24" s="77">
        <f t="shared" si="1"/>
        <v>54719283</v>
      </c>
      <c r="Z24" s="212">
        <f>+IF(X24&lt;&gt;0,+(Y24/X24)*100,0)</f>
        <v>20.44369993165991</v>
      </c>
      <c r="AA24" s="79">
        <f>SUM(AA15:AA23)</f>
        <v>356877885</v>
      </c>
    </row>
    <row r="25" spans="1:27" ht="13.5">
      <c r="A25" s="250" t="s">
        <v>159</v>
      </c>
      <c r="B25" s="251"/>
      <c r="C25" s="168">
        <f aca="true" t="shared" si="2" ref="C25:Y25">+C12+C24</f>
        <v>341547254</v>
      </c>
      <c r="D25" s="168">
        <f>+D12+D24</f>
        <v>0</v>
      </c>
      <c r="E25" s="72">
        <f t="shared" si="2"/>
        <v>381171289</v>
      </c>
      <c r="F25" s="73">
        <f t="shared" si="2"/>
        <v>417114248</v>
      </c>
      <c r="G25" s="73">
        <f t="shared" si="2"/>
        <v>382142519</v>
      </c>
      <c r="H25" s="73">
        <f t="shared" si="2"/>
        <v>415610022</v>
      </c>
      <c r="I25" s="73">
        <f t="shared" si="2"/>
        <v>410345730</v>
      </c>
      <c r="J25" s="73">
        <f t="shared" si="2"/>
        <v>410345730</v>
      </c>
      <c r="K25" s="73">
        <f t="shared" si="2"/>
        <v>402832242</v>
      </c>
      <c r="L25" s="73">
        <f t="shared" si="2"/>
        <v>433929397</v>
      </c>
      <c r="M25" s="73">
        <f t="shared" si="2"/>
        <v>359781517</v>
      </c>
      <c r="N25" s="73">
        <f t="shared" si="2"/>
        <v>359781517</v>
      </c>
      <c r="O25" s="73">
        <f t="shared" si="2"/>
        <v>357866965</v>
      </c>
      <c r="P25" s="73">
        <f t="shared" si="2"/>
        <v>368634301</v>
      </c>
      <c r="Q25" s="73">
        <f t="shared" si="2"/>
        <v>393680695</v>
      </c>
      <c r="R25" s="73">
        <f t="shared" si="2"/>
        <v>393680695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393680695</v>
      </c>
      <c r="X25" s="73">
        <f t="shared" si="2"/>
        <v>312835686</v>
      </c>
      <c r="Y25" s="73">
        <f t="shared" si="2"/>
        <v>80845009</v>
      </c>
      <c r="Z25" s="170">
        <f>+IF(X25&lt;&gt;0,+(Y25/X25)*100,0)</f>
        <v>25.842642837109064</v>
      </c>
      <c r="AA25" s="74">
        <f>+AA12+AA24</f>
        <v>417114248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676050</v>
      </c>
      <c r="D30" s="155"/>
      <c r="E30" s="59">
        <v>1700000</v>
      </c>
      <c r="F30" s="60">
        <v>1700000</v>
      </c>
      <c r="G30" s="60">
        <v>3206885</v>
      </c>
      <c r="H30" s="60">
        <v>5304378</v>
      </c>
      <c r="I30" s="60"/>
      <c r="J30" s="60"/>
      <c r="K30" s="60">
        <v>5645433</v>
      </c>
      <c r="L30" s="60">
        <v>4771858</v>
      </c>
      <c r="M30" s="60">
        <v>4771858</v>
      </c>
      <c r="N30" s="60">
        <v>4771858</v>
      </c>
      <c r="O30" s="60">
        <v>4771858</v>
      </c>
      <c r="P30" s="60">
        <v>4667802</v>
      </c>
      <c r="Q30" s="60">
        <v>4667802</v>
      </c>
      <c r="R30" s="60">
        <v>4667802</v>
      </c>
      <c r="S30" s="60"/>
      <c r="T30" s="60"/>
      <c r="U30" s="60"/>
      <c r="V30" s="60"/>
      <c r="W30" s="60">
        <v>4667802</v>
      </c>
      <c r="X30" s="60">
        <v>1275000</v>
      </c>
      <c r="Y30" s="60">
        <v>3392802</v>
      </c>
      <c r="Z30" s="140">
        <v>266.1</v>
      </c>
      <c r="AA30" s="62">
        <v>1700000</v>
      </c>
    </row>
    <row r="31" spans="1:27" ht="13.5">
      <c r="A31" s="249" t="s">
        <v>163</v>
      </c>
      <c r="B31" s="182"/>
      <c r="C31" s="155">
        <v>2242031</v>
      </c>
      <c r="D31" s="155"/>
      <c r="E31" s="59"/>
      <c r="F31" s="60"/>
      <c r="G31" s="60">
        <v>8595</v>
      </c>
      <c r="H31" s="60">
        <v>34310</v>
      </c>
      <c r="I31" s="60">
        <v>48549</v>
      </c>
      <c r="J31" s="60">
        <v>48549</v>
      </c>
      <c r="K31" s="60">
        <v>39152</v>
      </c>
      <c r="L31" s="60">
        <v>1552</v>
      </c>
      <c r="M31" s="60"/>
      <c r="N31" s="60"/>
      <c r="O31" s="60">
        <v>-17442</v>
      </c>
      <c r="P31" s="60"/>
      <c r="Q31" s="60">
        <v>876761</v>
      </c>
      <c r="R31" s="60">
        <v>876761</v>
      </c>
      <c r="S31" s="60"/>
      <c r="T31" s="60"/>
      <c r="U31" s="60"/>
      <c r="V31" s="60"/>
      <c r="W31" s="60">
        <v>876761</v>
      </c>
      <c r="X31" s="60"/>
      <c r="Y31" s="60">
        <v>876761</v>
      </c>
      <c r="Z31" s="140"/>
      <c r="AA31" s="62"/>
    </row>
    <row r="32" spans="1:27" ht="13.5">
      <c r="A32" s="249" t="s">
        <v>164</v>
      </c>
      <c r="B32" s="182"/>
      <c r="C32" s="155">
        <v>27619243</v>
      </c>
      <c r="D32" s="155"/>
      <c r="E32" s="59">
        <v>13483000</v>
      </c>
      <c r="F32" s="60">
        <v>13483000</v>
      </c>
      <c r="G32" s="60">
        <v>21129804</v>
      </c>
      <c r="H32" s="60">
        <v>23312724</v>
      </c>
      <c r="I32" s="60">
        <v>24355710</v>
      </c>
      <c r="J32" s="60">
        <v>24355710</v>
      </c>
      <c r="K32" s="60">
        <v>19511903</v>
      </c>
      <c r="L32" s="60">
        <v>23572533</v>
      </c>
      <c r="M32" s="60">
        <v>15830507</v>
      </c>
      <c r="N32" s="60">
        <v>15830507</v>
      </c>
      <c r="O32" s="60">
        <v>13781301</v>
      </c>
      <c r="P32" s="60">
        <v>26122845</v>
      </c>
      <c r="Q32" s="60">
        <v>33485468</v>
      </c>
      <c r="R32" s="60">
        <v>33485468</v>
      </c>
      <c r="S32" s="60"/>
      <c r="T32" s="60"/>
      <c r="U32" s="60"/>
      <c r="V32" s="60"/>
      <c r="W32" s="60">
        <v>33485468</v>
      </c>
      <c r="X32" s="60">
        <v>10112250</v>
      </c>
      <c r="Y32" s="60">
        <v>23373218</v>
      </c>
      <c r="Z32" s="140">
        <v>231.14</v>
      </c>
      <c r="AA32" s="62">
        <v>13483000</v>
      </c>
    </row>
    <row r="33" spans="1:27" ht="13.5">
      <c r="A33" s="249" t="s">
        <v>165</v>
      </c>
      <c r="B33" s="182"/>
      <c r="C33" s="155">
        <v>895317</v>
      </c>
      <c r="D33" s="155"/>
      <c r="E33" s="59">
        <v>3790682</v>
      </c>
      <c r="F33" s="60">
        <v>3790682</v>
      </c>
      <c r="G33" s="60">
        <v>5527927</v>
      </c>
      <c r="H33" s="60">
        <v>6495642</v>
      </c>
      <c r="I33" s="60">
        <v>6845992</v>
      </c>
      <c r="J33" s="60">
        <v>6845992</v>
      </c>
      <c r="K33" s="60">
        <v>2058414</v>
      </c>
      <c r="L33" s="60">
        <v>5887911</v>
      </c>
      <c r="M33" s="60">
        <v>7726453</v>
      </c>
      <c r="N33" s="60">
        <v>7726453</v>
      </c>
      <c r="O33" s="60">
        <v>8281263</v>
      </c>
      <c r="P33" s="60">
        <v>3134113</v>
      </c>
      <c r="Q33" s="60">
        <v>3228518</v>
      </c>
      <c r="R33" s="60">
        <v>3228518</v>
      </c>
      <c r="S33" s="60"/>
      <c r="T33" s="60"/>
      <c r="U33" s="60"/>
      <c r="V33" s="60"/>
      <c r="W33" s="60">
        <v>3228518</v>
      </c>
      <c r="X33" s="60">
        <v>2843012</v>
      </c>
      <c r="Y33" s="60">
        <v>385506</v>
      </c>
      <c r="Z33" s="140">
        <v>13.56</v>
      </c>
      <c r="AA33" s="62">
        <v>3790682</v>
      </c>
    </row>
    <row r="34" spans="1:27" ht="13.5">
      <c r="A34" s="250" t="s">
        <v>58</v>
      </c>
      <c r="B34" s="251"/>
      <c r="C34" s="168">
        <f aca="true" t="shared" si="3" ref="C34:Y34">SUM(C29:C33)</f>
        <v>31432641</v>
      </c>
      <c r="D34" s="168">
        <f>SUM(D29:D33)</f>
        <v>0</v>
      </c>
      <c r="E34" s="72">
        <f t="shared" si="3"/>
        <v>18973682</v>
      </c>
      <c r="F34" s="73">
        <f t="shared" si="3"/>
        <v>18973682</v>
      </c>
      <c r="G34" s="73">
        <f t="shared" si="3"/>
        <v>29873211</v>
      </c>
      <c r="H34" s="73">
        <f t="shared" si="3"/>
        <v>35147054</v>
      </c>
      <c r="I34" s="73">
        <f t="shared" si="3"/>
        <v>31250251</v>
      </c>
      <c r="J34" s="73">
        <f t="shared" si="3"/>
        <v>31250251</v>
      </c>
      <c r="K34" s="73">
        <f t="shared" si="3"/>
        <v>27254902</v>
      </c>
      <c r="L34" s="73">
        <f t="shared" si="3"/>
        <v>34233854</v>
      </c>
      <c r="M34" s="73">
        <f t="shared" si="3"/>
        <v>28328818</v>
      </c>
      <c r="N34" s="73">
        <f t="shared" si="3"/>
        <v>28328818</v>
      </c>
      <c r="O34" s="73">
        <f t="shared" si="3"/>
        <v>26816980</v>
      </c>
      <c r="P34" s="73">
        <f t="shared" si="3"/>
        <v>33924760</v>
      </c>
      <c r="Q34" s="73">
        <f t="shared" si="3"/>
        <v>42258549</v>
      </c>
      <c r="R34" s="73">
        <f t="shared" si="3"/>
        <v>42258549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42258549</v>
      </c>
      <c r="X34" s="73">
        <f t="shared" si="3"/>
        <v>14230262</v>
      </c>
      <c r="Y34" s="73">
        <f t="shared" si="3"/>
        <v>28028287</v>
      </c>
      <c r="Z34" s="170">
        <f>+IF(X34&lt;&gt;0,+(Y34/X34)*100,0)</f>
        <v>196.96255065437305</v>
      </c>
      <c r="AA34" s="74">
        <f>SUM(AA29:AA33)</f>
        <v>18973682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1235642</v>
      </c>
      <c r="D37" s="155"/>
      <c r="E37" s="59">
        <v>1211607</v>
      </c>
      <c r="F37" s="60">
        <v>1211607</v>
      </c>
      <c r="G37" s="60">
        <v>5826405</v>
      </c>
      <c r="H37" s="60">
        <v>5768010</v>
      </c>
      <c r="I37" s="60"/>
      <c r="J37" s="60"/>
      <c r="K37" s="60"/>
      <c r="L37" s="60">
        <v>4891424</v>
      </c>
      <c r="M37" s="60">
        <v>4820101</v>
      </c>
      <c r="N37" s="60">
        <v>4820101</v>
      </c>
      <c r="O37" s="60">
        <v>4704809</v>
      </c>
      <c r="P37" s="60">
        <v>4650383</v>
      </c>
      <c r="Q37" s="60">
        <v>4728316</v>
      </c>
      <c r="R37" s="60">
        <v>4728316</v>
      </c>
      <c r="S37" s="60"/>
      <c r="T37" s="60"/>
      <c r="U37" s="60"/>
      <c r="V37" s="60"/>
      <c r="W37" s="60">
        <v>4728316</v>
      </c>
      <c r="X37" s="60">
        <v>908705</v>
      </c>
      <c r="Y37" s="60">
        <v>3819611</v>
      </c>
      <c r="Z37" s="140">
        <v>420.34</v>
      </c>
      <c r="AA37" s="62">
        <v>1211607</v>
      </c>
    </row>
    <row r="38" spans="1:27" ht="13.5">
      <c r="A38" s="249" t="s">
        <v>165</v>
      </c>
      <c r="B38" s="182"/>
      <c r="C38" s="155">
        <v>3995898</v>
      </c>
      <c r="D38" s="155"/>
      <c r="E38" s="59"/>
      <c r="F38" s="60">
        <v>5159380</v>
      </c>
      <c r="G38" s="60"/>
      <c r="H38" s="60"/>
      <c r="I38" s="60">
        <v>5233322</v>
      </c>
      <c r="J38" s="60">
        <v>5233322</v>
      </c>
      <c r="K38" s="60">
        <v>5171630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3869535</v>
      </c>
      <c r="Y38" s="60">
        <v>-3869535</v>
      </c>
      <c r="Z38" s="140">
        <v>-100</v>
      </c>
      <c r="AA38" s="62">
        <v>5159380</v>
      </c>
    </row>
    <row r="39" spans="1:27" ht="13.5">
      <c r="A39" s="250" t="s">
        <v>59</v>
      </c>
      <c r="B39" s="253"/>
      <c r="C39" s="168">
        <f aca="true" t="shared" si="4" ref="C39:Y39">SUM(C37:C38)</f>
        <v>5231540</v>
      </c>
      <c r="D39" s="168">
        <f>SUM(D37:D38)</f>
        <v>0</v>
      </c>
      <c r="E39" s="76">
        <f t="shared" si="4"/>
        <v>1211607</v>
      </c>
      <c r="F39" s="77">
        <f t="shared" si="4"/>
        <v>6370987</v>
      </c>
      <c r="G39" s="77">
        <f t="shared" si="4"/>
        <v>5826405</v>
      </c>
      <c r="H39" s="77">
        <f t="shared" si="4"/>
        <v>5768010</v>
      </c>
      <c r="I39" s="77">
        <f t="shared" si="4"/>
        <v>5233322</v>
      </c>
      <c r="J39" s="77">
        <f t="shared" si="4"/>
        <v>5233322</v>
      </c>
      <c r="K39" s="77">
        <f t="shared" si="4"/>
        <v>5171630</v>
      </c>
      <c r="L39" s="77">
        <f t="shared" si="4"/>
        <v>4891424</v>
      </c>
      <c r="M39" s="77">
        <f t="shared" si="4"/>
        <v>4820101</v>
      </c>
      <c r="N39" s="77">
        <f t="shared" si="4"/>
        <v>4820101</v>
      </c>
      <c r="O39" s="77">
        <f t="shared" si="4"/>
        <v>4704809</v>
      </c>
      <c r="P39" s="77">
        <f t="shared" si="4"/>
        <v>4650383</v>
      </c>
      <c r="Q39" s="77">
        <f t="shared" si="4"/>
        <v>4728316</v>
      </c>
      <c r="R39" s="77">
        <f t="shared" si="4"/>
        <v>4728316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4728316</v>
      </c>
      <c r="X39" s="77">
        <f t="shared" si="4"/>
        <v>4778240</v>
      </c>
      <c r="Y39" s="77">
        <f t="shared" si="4"/>
        <v>-49924</v>
      </c>
      <c r="Z39" s="212">
        <f>+IF(X39&lt;&gt;0,+(Y39/X39)*100,0)</f>
        <v>-1.044819849986606</v>
      </c>
      <c r="AA39" s="79">
        <f>SUM(AA37:AA38)</f>
        <v>6370987</v>
      </c>
    </row>
    <row r="40" spans="1:27" ht="13.5">
      <c r="A40" s="250" t="s">
        <v>167</v>
      </c>
      <c r="B40" s="251"/>
      <c r="C40" s="168">
        <f aca="true" t="shared" si="5" ref="C40:Y40">+C34+C39</f>
        <v>36664181</v>
      </c>
      <c r="D40" s="168">
        <f>+D34+D39</f>
        <v>0</v>
      </c>
      <c r="E40" s="72">
        <f t="shared" si="5"/>
        <v>20185289</v>
      </c>
      <c r="F40" s="73">
        <f t="shared" si="5"/>
        <v>25344669</v>
      </c>
      <c r="G40" s="73">
        <f t="shared" si="5"/>
        <v>35699616</v>
      </c>
      <c r="H40" s="73">
        <f t="shared" si="5"/>
        <v>40915064</v>
      </c>
      <c r="I40" s="73">
        <f t="shared" si="5"/>
        <v>36483573</v>
      </c>
      <c r="J40" s="73">
        <f t="shared" si="5"/>
        <v>36483573</v>
      </c>
      <c r="K40" s="73">
        <f t="shared" si="5"/>
        <v>32426532</v>
      </c>
      <c r="L40" s="73">
        <f t="shared" si="5"/>
        <v>39125278</v>
      </c>
      <c r="M40" s="73">
        <f t="shared" si="5"/>
        <v>33148919</v>
      </c>
      <c r="N40" s="73">
        <f t="shared" si="5"/>
        <v>33148919</v>
      </c>
      <c r="O40" s="73">
        <f t="shared" si="5"/>
        <v>31521789</v>
      </c>
      <c r="P40" s="73">
        <f t="shared" si="5"/>
        <v>38575143</v>
      </c>
      <c r="Q40" s="73">
        <f t="shared" si="5"/>
        <v>46986865</v>
      </c>
      <c r="R40" s="73">
        <f t="shared" si="5"/>
        <v>46986865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46986865</v>
      </c>
      <c r="X40" s="73">
        <f t="shared" si="5"/>
        <v>19008502</v>
      </c>
      <c r="Y40" s="73">
        <f t="shared" si="5"/>
        <v>27978363</v>
      </c>
      <c r="Z40" s="170">
        <f>+IF(X40&lt;&gt;0,+(Y40/X40)*100,0)</f>
        <v>147.1886790447769</v>
      </c>
      <c r="AA40" s="74">
        <f>+AA34+AA39</f>
        <v>25344669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304883073</v>
      </c>
      <c r="D42" s="257">
        <f>+D25-D40</f>
        <v>0</v>
      </c>
      <c r="E42" s="258">
        <f t="shared" si="6"/>
        <v>360986000</v>
      </c>
      <c r="F42" s="259">
        <f t="shared" si="6"/>
        <v>391769579</v>
      </c>
      <c r="G42" s="259">
        <f t="shared" si="6"/>
        <v>346442903</v>
      </c>
      <c r="H42" s="259">
        <f t="shared" si="6"/>
        <v>374694958</v>
      </c>
      <c r="I42" s="259">
        <f t="shared" si="6"/>
        <v>373862157</v>
      </c>
      <c r="J42" s="259">
        <f t="shared" si="6"/>
        <v>373862157</v>
      </c>
      <c r="K42" s="259">
        <f t="shared" si="6"/>
        <v>370405710</v>
      </c>
      <c r="L42" s="259">
        <f t="shared" si="6"/>
        <v>394804119</v>
      </c>
      <c r="M42" s="259">
        <f t="shared" si="6"/>
        <v>326632598</v>
      </c>
      <c r="N42" s="259">
        <f t="shared" si="6"/>
        <v>326632598</v>
      </c>
      <c r="O42" s="259">
        <f t="shared" si="6"/>
        <v>326345176</v>
      </c>
      <c r="P42" s="259">
        <f t="shared" si="6"/>
        <v>330059158</v>
      </c>
      <c r="Q42" s="259">
        <f t="shared" si="6"/>
        <v>346693830</v>
      </c>
      <c r="R42" s="259">
        <f t="shared" si="6"/>
        <v>346693830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346693830</v>
      </c>
      <c r="X42" s="259">
        <f t="shared" si="6"/>
        <v>293827184</v>
      </c>
      <c r="Y42" s="259">
        <f t="shared" si="6"/>
        <v>52866646</v>
      </c>
      <c r="Z42" s="260">
        <f>+IF(X42&lt;&gt;0,+(Y42/X42)*100,0)</f>
        <v>17.99242850178219</v>
      </c>
      <c r="AA42" s="261">
        <f>+AA25-AA40</f>
        <v>391769579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289847142</v>
      </c>
      <c r="D45" s="155"/>
      <c r="E45" s="59">
        <v>360986000</v>
      </c>
      <c r="F45" s="60">
        <v>391769579</v>
      </c>
      <c r="G45" s="60">
        <v>331965272</v>
      </c>
      <c r="H45" s="60">
        <v>322960970</v>
      </c>
      <c r="I45" s="60">
        <v>318510117</v>
      </c>
      <c r="J45" s="60">
        <v>318510117</v>
      </c>
      <c r="K45" s="60">
        <v>319495179</v>
      </c>
      <c r="L45" s="60">
        <v>340607353</v>
      </c>
      <c r="M45" s="60">
        <v>313921625</v>
      </c>
      <c r="N45" s="60">
        <v>313921625</v>
      </c>
      <c r="O45" s="60">
        <v>313634203</v>
      </c>
      <c r="P45" s="60">
        <v>313564531</v>
      </c>
      <c r="Q45" s="60">
        <v>333982857</v>
      </c>
      <c r="R45" s="60">
        <v>333982857</v>
      </c>
      <c r="S45" s="60"/>
      <c r="T45" s="60"/>
      <c r="U45" s="60"/>
      <c r="V45" s="60"/>
      <c r="W45" s="60">
        <v>333982857</v>
      </c>
      <c r="X45" s="60">
        <v>293827184</v>
      </c>
      <c r="Y45" s="60">
        <v>40155673</v>
      </c>
      <c r="Z45" s="139">
        <v>13.67</v>
      </c>
      <c r="AA45" s="62">
        <v>391769579</v>
      </c>
    </row>
    <row r="46" spans="1:27" ht="13.5">
      <c r="A46" s="249" t="s">
        <v>171</v>
      </c>
      <c r="B46" s="182"/>
      <c r="C46" s="155">
        <v>15035931</v>
      </c>
      <c r="D46" s="155"/>
      <c r="E46" s="59"/>
      <c r="F46" s="60"/>
      <c r="G46" s="60">
        <v>14477631</v>
      </c>
      <c r="H46" s="60">
        <v>51733988</v>
      </c>
      <c r="I46" s="60">
        <v>55352040</v>
      </c>
      <c r="J46" s="60">
        <v>55352040</v>
      </c>
      <c r="K46" s="60">
        <v>50910531</v>
      </c>
      <c r="L46" s="60">
        <v>54196766</v>
      </c>
      <c r="M46" s="60">
        <v>12710973</v>
      </c>
      <c r="N46" s="60">
        <v>12710973</v>
      </c>
      <c r="O46" s="60">
        <v>12710973</v>
      </c>
      <c r="P46" s="60">
        <v>16494627</v>
      </c>
      <c r="Q46" s="60">
        <v>12710973</v>
      </c>
      <c r="R46" s="60">
        <v>12710973</v>
      </c>
      <c r="S46" s="60"/>
      <c r="T46" s="60"/>
      <c r="U46" s="60"/>
      <c r="V46" s="60"/>
      <c r="W46" s="60">
        <v>12710973</v>
      </c>
      <c r="X46" s="60"/>
      <c r="Y46" s="60">
        <v>12710973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304883073</v>
      </c>
      <c r="D48" s="217">
        <f>SUM(D45:D47)</f>
        <v>0</v>
      </c>
      <c r="E48" s="264">
        <f t="shared" si="7"/>
        <v>360986000</v>
      </c>
      <c r="F48" s="219">
        <f t="shared" si="7"/>
        <v>391769579</v>
      </c>
      <c r="G48" s="219">
        <f t="shared" si="7"/>
        <v>346442903</v>
      </c>
      <c r="H48" s="219">
        <f t="shared" si="7"/>
        <v>374694958</v>
      </c>
      <c r="I48" s="219">
        <f t="shared" si="7"/>
        <v>373862157</v>
      </c>
      <c r="J48" s="219">
        <f t="shared" si="7"/>
        <v>373862157</v>
      </c>
      <c r="K48" s="219">
        <f t="shared" si="7"/>
        <v>370405710</v>
      </c>
      <c r="L48" s="219">
        <f t="shared" si="7"/>
        <v>394804119</v>
      </c>
      <c r="M48" s="219">
        <f t="shared" si="7"/>
        <v>326632598</v>
      </c>
      <c r="N48" s="219">
        <f t="shared" si="7"/>
        <v>326632598</v>
      </c>
      <c r="O48" s="219">
        <f t="shared" si="7"/>
        <v>326345176</v>
      </c>
      <c r="P48" s="219">
        <f t="shared" si="7"/>
        <v>330059158</v>
      </c>
      <c r="Q48" s="219">
        <f t="shared" si="7"/>
        <v>346693830</v>
      </c>
      <c r="R48" s="219">
        <f t="shared" si="7"/>
        <v>346693830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346693830</v>
      </c>
      <c r="X48" s="219">
        <f t="shared" si="7"/>
        <v>293827184</v>
      </c>
      <c r="Y48" s="219">
        <f t="shared" si="7"/>
        <v>52866646</v>
      </c>
      <c r="Z48" s="265">
        <f>+IF(X48&lt;&gt;0,+(Y48/X48)*100,0)</f>
        <v>17.99242850178219</v>
      </c>
      <c r="AA48" s="232">
        <f>SUM(AA45:AA47)</f>
        <v>391769579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21601955</v>
      </c>
      <c r="D6" s="155"/>
      <c r="E6" s="59">
        <v>36348011</v>
      </c>
      <c r="F6" s="60">
        <v>23576000</v>
      </c>
      <c r="G6" s="60">
        <v>1841016</v>
      </c>
      <c r="H6" s="60">
        <v>1816818</v>
      </c>
      <c r="I6" s="60">
        <v>1828079</v>
      </c>
      <c r="J6" s="60">
        <v>5485913</v>
      </c>
      <c r="K6" s="60">
        <v>4140777</v>
      </c>
      <c r="L6" s="60">
        <v>2810878</v>
      </c>
      <c r="M6" s="60">
        <v>1005915</v>
      </c>
      <c r="N6" s="60">
        <v>7957570</v>
      </c>
      <c r="O6" s="60">
        <v>1553623</v>
      </c>
      <c r="P6" s="60">
        <v>1731227</v>
      </c>
      <c r="Q6" s="60">
        <v>1940128</v>
      </c>
      <c r="R6" s="60">
        <v>5224978</v>
      </c>
      <c r="S6" s="60"/>
      <c r="T6" s="60"/>
      <c r="U6" s="60"/>
      <c r="V6" s="60"/>
      <c r="W6" s="60">
        <v>18668461</v>
      </c>
      <c r="X6" s="60">
        <v>18428306</v>
      </c>
      <c r="Y6" s="60">
        <v>240155</v>
      </c>
      <c r="Z6" s="140">
        <v>1.3</v>
      </c>
      <c r="AA6" s="62">
        <v>23576000</v>
      </c>
    </row>
    <row r="7" spans="1:27" ht="13.5">
      <c r="A7" s="249" t="s">
        <v>178</v>
      </c>
      <c r="B7" s="182"/>
      <c r="C7" s="155">
        <v>66868734</v>
      </c>
      <c r="D7" s="155"/>
      <c r="E7" s="59">
        <v>90447666</v>
      </c>
      <c r="F7" s="60">
        <v>90850200</v>
      </c>
      <c r="G7" s="60">
        <v>34012000</v>
      </c>
      <c r="H7" s="60">
        <v>2738000</v>
      </c>
      <c r="I7" s="60"/>
      <c r="J7" s="60">
        <v>36750000</v>
      </c>
      <c r="K7" s="60">
        <v>1000000</v>
      </c>
      <c r="L7" s="60">
        <v>28667692</v>
      </c>
      <c r="M7" s="60"/>
      <c r="N7" s="60">
        <v>29667692</v>
      </c>
      <c r="O7" s="60"/>
      <c r="P7" s="60"/>
      <c r="Q7" s="60">
        <v>24761431</v>
      </c>
      <c r="R7" s="60">
        <v>24761431</v>
      </c>
      <c r="S7" s="60"/>
      <c r="T7" s="60"/>
      <c r="U7" s="60"/>
      <c r="V7" s="60"/>
      <c r="W7" s="60">
        <v>91179123</v>
      </c>
      <c r="X7" s="60">
        <v>90849892</v>
      </c>
      <c r="Y7" s="60">
        <v>329231</v>
      </c>
      <c r="Z7" s="140">
        <v>0.36</v>
      </c>
      <c r="AA7" s="62">
        <v>90850200</v>
      </c>
    </row>
    <row r="8" spans="1:27" ht="13.5">
      <c r="A8" s="249" t="s">
        <v>179</v>
      </c>
      <c r="B8" s="182"/>
      <c r="C8" s="155">
        <v>35173008</v>
      </c>
      <c r="D8" s="155"/>
      <c r="E8" s="59">
        <v>30148000</v>
      </c>
      <c r="F8" s="60">
        <v>30633173</v>
      </c>
      <c r="G8" s="60">
        <v>13294000</v>
      </c>
      <c r="H8" s="60"/>
      <c r="I8" s="60"/>
      <c r="J8" s="60">
        <v>13294000</v>
      </c>
      <c r="K8" s="60"/>
      <c r="L8" s="60"/>
      <c r="M8" s="60"/>
      <c r="N8" s="60"/>
      <c r="O8" s="60"/>
      <c r="P8" s="60">
        <v>14800000</v>
      </c>
      <c r="Q8" s="60">
        <v>2480000</v>
      </c>
      <c r="R8" s="60">
        <v>17280000</v>
      </c>
      <c r="S8" s="60"/>
      <c r="T8" s="60"/>
      <c r="U8" s="60"/>
      <c r="V8" s="60"/>
      <c r="W8" s="60">
        <v>30574000</v>
      </c>
      <c r="X8" s="60">
        <v>30633173</v>
      </c>
      <c r="Y8" s="60">
        <v>-59173</v>
      </c>
      <c r="Z8" s="140">
        <v>-0.19</v>
      </c>
      <c r="AA8" s="62">
        <v>30633173</v>
      </c>
    </row>
    <row r="9" spans="1:27" ht="13.5">
      <c r="A9" s="249" t="s">
        <v>180</v>
      </c>
      <c r="B9" s="182"/>
      <c r="C9" s="155">
        <v>517055</v>
      </c>
      <c r="D9" s="155"/>
      <c r="E9" s="59">
        <v>423996</v>
      </c>
      <c r="F9" s="60">
        <v>620000</v>
      </c>
      <c r="G9" s="60">
        <v>51030</v>
      </c>
      <c r="H9" s="60">
        <v>75863</v>
      </c>
      <c r="I9" s="60">
        <v>63047</v>
      </c>
      <c r="J9" s="60">
        <v>189940</v>
      </c>
      <c r="K9" s="60">
        <v>50948</v>
      </c>
      <c r="L9" s="60">
        <v>46311</v>
      </c>
      <c r="M9" s="60">
        <v>75160</v>
      </c>
      <c r="N9" s="60">
        <v>172419</v>
      </c>
      <c r="O9" s="60">
        <v>57983</v>
      </c>
      <c r="P9" s="60">
        <v>45597</v>
      </c>
      <c r="Q9" s="60">
        <v>78514</v>
      </c>
      <c r="R9" s="60">
        <v>182094</v>
      </c>
      <c r="S9" s="60"/>
      <c r="T9" s="60"/>
      <c r="U9" s="60"/>
      <c r="V9" s="60"/>
      <c r="W9" s="60">
        <v>544453</v>
      </c>
      <c r="X9" s="60">
        <v>500342</v>
      </c>
      <c r="Y9" s="60">
        <v>44111</v>
      </c>
      <c r="Z9" s="140">
        <v>8.82</v>
      </c>
      <c r="AA9" s="62">
        <v>620000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-88943140</v>
      </c>
      <c r="D12" s="155"/>
      <c r="E12" s="59">
        <v>-94538246</v>
      </c>
      <c r="F12" s="60">
        <v>-97318843</v>
      </c>
      <c r="G12" s="60">
        <v>-7251212</v>
      </c>
      <c r="H12" s="60">
        <v>-7047597</v>
      </c>
      <c r="I12" s="60">
        <v>-7803476</v>
      </c>
      <c r="J12" s="60">
        <v>-22102285</v>
      </c>
      <c r="K12" s="60">
        <v>-7262816</v>
      </c>
      <c r="L12" s="60">
        <v>-6447989</v>
      </c>
      <c r="M12" s="60">
        <v>-11191019</v>
      </c>
      <c r="N12" s="60">
        <v>-24901824</v>
      </c>
      <c r="O12" s="60">
        <v>-5833700</v>
      </c>
      <c r="P12" s="60">
        <v>-7269268</v>
      </c>
      <c r="Q12" s="60">
        <v>-6378800</v>
      </c>
      <c r="R12" s="60">
        <v>-19481768</v>
      </c>
      <c r="S12" s="60"/>
      <c r="T12" s="60"/>
      <c r="U12" s="60"/>
      <c r="V12" s="60"/>
      <c r="W12" s="60">
        <v>-66485877</v>
      </c>
      <c r="X12" s="60">
        <v>-70630609</v>
      </c>
      <c r="Y12" s="60">
        <v>4144732</v>
      </c>
      <c r="Z12" s="140">
        <v>-5.87</v>
      </c>
      <c r="AA12" s="62">
        <v>-97318843</v>
      </c>
    </row>
    <row r="13" spans="1:27" ht="13.5">
      <c r="A13" s="249" t="s">
        <v>40</v>
      </c>
      <c r="B13" s="182"/>
      <c r="C13" s="155">
        <v>-1076946</v>
      </c>
      <c r="D13" s="155"/>
      <c r="E13" s="59">
        <v>-540996</v>
      </c>
      <c r="F13" s="60">
        <v>-11000</v>
      </c>
      <c r="G13" s="60"/>
      <c r="H13" s="60"/>
      <c r="I13" s="60"/>
      <c r="J13" s="60"/>
      <c r="K13" s="60">
        <v>-4895</v>
      </c>
      <c r="L13" s="60"/>
      <c r="M13" s="60">
        <v>-420</v>
      </c>
      <c r="N13" s="60">
        <v>-5315</v>
      </c>
      <c r="O13" s="60">
        <v>-944</v>
      </c>
      <c r="P13" s="60">
        <v>-291</v>
      </c>
      <c r="Q13" s="60">
        <v>-3069</v>
      </c>
      <c r="R13" s="60">
        <v>-4304</v>
      </c>
      <c r="S13" s="60"/>
      <c r="T13" s="60"/>
      <c r="U13" s="60"/>
      <c r="V13" s="60"/>
      <c r="W13" s="60">
        <v>-9619</v>
      </c>
      <c r="X13" s="60">
        <v>-8259</v>
      </c>
      <c r="Y13" s="60">
        <v>-1360</v>
      </c>
      <c r="Z13" s="140">
        <v>16.47</v>
      </c>
      <c r="AA13" s="62">
        <v>-11000</v>
      </c>
    </row>
    <row r="14" spans="1:27" ht="13.5">
      <c r="A14" s="249" t="s">
        <v>42</v>
      </c>
      <c r="B14" s="182"/>
      <c r="C14" s="155"/>
      <c r="D14" s="155"/>
      <c r="E14" s="59">
        <v>-4637004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34140666</v>
      </c>
      <c r="D15" s="168">
        <f>SUM(D6:D14)</f>
        <v>0</v>
      </c>
      <c r="E15" s="72">
        <f t="shared" si="0"/>
        <v>57651427</v>
      </c>
      <c r="F15" s="73">
        <f t="shared" si="0"/>
        <v>48349530</v>
      </c>
      <c r="G15" s="73">
        <f t="shared" si="0"/>
        <v>41946834</v>
      </c>
      <c r="H15" s="73">
        <f t="shared" si="0"/>
        <v>-2416916</v>
      </c>
      <c r="I15" s="73">
        <f t="shared" si="0"/>
        <v>-5912350</v>
      </c>
      <c r="J15" s="73">
        <f t="shared" si="0"/>
        <v>33617568</v>
      </c>
      <c r="K15" s="73">
        <f t="shared" si="0"/>
        <v>-2075986</v>
      </c>
      <c r="L15" s="73">
        <f t="shared" si="0"/>
        <v>25076892</v>
      </c>
      <c r="M15" s="73">
        <f t="shared" si="0"/>
        <v>-10110364</v>
      </c>
      <c r="N15" s="73">
        <f t="shared" si="0"/>
        <v>12890542</v>
      </c>
      <c r="O15" s="73">
        <f t="shared" si="0"/>
        <v>-4223038</v>
      </c>
      <c r="P15" s="73">
        <f t="shared" si="0"/>
        <v>9307265</v>
      </c>
      <c r="Q15" s="73">
        <f t="shared" si="0"/>
        <v>22878204</v>
      </c>
      <c r="R15" s="73">
        <f t="shared" si="0"/>
        <v>27962431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74470541</v>
      </c>
      <c r="X15" s="73">
        <f t="shared" si="0"/>
        <v>69772845</v>
      </c>
      <c r="Y15" s="73">
        <f t="shared" si="0"/>
        <v>4697696</v>
      </c>
      <c r="Z15" s="170">
        <f>+IF(X15&lt;&gt;0,+(Y15/X15)*100,0)</f>
        <v>6.732842841652794</v>
      </c>
      <c r="AA15" s="74">
        <f>SUM(AA6:AA14)</f>
        <v>48349530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1315790</v>
      </c>
      <c r="D19" s="155"/>
      <c r="E19" s="59">
        <v>4425000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-35852491</v>
      </c>
      <c r="D24" s="155"/>
      <c r="E24" s="59">
        <v>-45807000</v>
      </c>
      <c r="F24" s="60">
        <v>-36508728</v>
      </c>
      <c r="G24" s="60">
        <v>-3518592</v>
      </c>
      <c r="H24" s="60">
        <v>-2791831</v>
      </c>
      <c r="I24" s="60">
        <v>-844875</v>
      </c>
      <c r="J24" s="60">
        <v>-7155298</v>
      </c>
      <c r="K24" s="60">
        <v>-4700756</v>
      </c>
      <c r="L24" s="60">
        <v>-1999</v>
      </c>
      <c r="M24" s="60">
        <v>-5022906</v>
      </c>
      <c r="N24" s="60">
        <v>-9725661</v>
      </c>
      <c r="O24" s="60">
        <v>-2034628</v>
      </c>
      <c r="P24" s="60">
        <v>-3496896</v>
      </c>
      <c r="Q24" s="60">
        <v>-1955920</v>
      </c>
      <c r="R24" s="60">
        <v>-7487444</v>
      </c>
      <c r="S24" s="60"/>
      <c r="T24" s="60"/>
      <c r="U24" s="60"/>
      <c r="V24" s="60"/>
      <c r="W24" s="60">
        <v>-24368403</v>
      </c>
      <c r="X24" s="60">
        <v>-25952787</v>
      </c>
      <c r="Y24" s="60">
        <v>1584384</v>
      </c>
      <c r="Z24" s="140">
        <v>-6.1</v>
      </c>
      <c r="AA24" s="62">
        <v>-36508728</v>
      </c>
    </row>
    <row r="25" spans="1:27" ht="13.5">
      <c r="A25" s="250" t="s">
        <v>191</v>
      </c>
      <c r="B25" s="251"/>
      <c r="C25" s="168">
        <f aca="true" t="shared" si="1" ref="C25:Y25">SUM(C19:C24)</f>
        <v>-34536701</v>
      </c>
      <c r="D25" s="168">
        <f>SUM(D19:D24)</f>
        <v>0</v>
      </c>
      <c r="E25" s="72">
        <f t="shared" si="1"/>
        <v>-41382000</v>
      </c>
      <c r="F25" s="73">
        <f t="shared" si="1"/>
        <v>-36508728</v>
      </c>
      <c r="G25" s="73">
        <f t="shared" si="1"/>
        <v>-3518592</v>
      </c>
      <c r="H25" s="73">
        <f t="shared" si="1"/>
        <v>-2791831</v>
      </c>
      <c r="I25" s="73">
        <f t="shared" si="1"/>
        <v>-844875</v>
      </c>
      <c r="J25" s="73">
        <f t="shared" si="1"/>
        <v>-7155298</v>
      </c>
      <c r="K25" s="73">
        <f t="shared" si="1"/>
        <v>-4700756</v>
      </c>
      <c r="L25" s="73">
        <f t="shared" si="1"/>
        <v>-1999</v>
      </c>
      <c r="M25" s="73">
        <f t="shared" si="1"/>
        <v>-5022906</v>
      </c>
      <c r="N25" s="73">
        <f t="shared" si="1"/>
        <v>-9725661</v>
      </c>
      <c r="O25" s="73">
        <f t="shared" si="1"/>
        <v>-2034628</v>
      </c>
      <c r="P25" s="73">
        <f t="shared" si="1"/>
        <v>-3496896</v>
      </c>
      <c r="Q25" s="73">
        <f t="shared" si="1"/>
        <v>-1955920</v>
      </c>
      <c r="R25" s="73">
        <f t="shared" si="1"/>
        <v>-7487444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-24368403</v>
      </c>
      <c r="X25" s="73">
        <f t="shared" si="1"/>
        <v>-25952787</v>
      </c>
      <c r="Y25" s="73">
        <f t="shared" si="1"/>
        <v>1584384</v>
      </c>
      <c r="Z25" s="170">
        <f>+IF(X25&lt;&gt;0,+(Y25/X25)*100,0)</f>
        <v>-6.104870355542162</v>
      </c>
      <c r="AA25" s="74">
        <f>SUM(AA19:AA24)</f>
        <v>-36508728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196123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-538306</v>
      </c>
      <c r="D33" s="155"/>
      <c r="E33" s="59">
        <v>-1700000</v>
      </c>
      <c r="F33" s="60">
        <v>-1700000</v>
      </c>
      <c r="G33" s="60"/>
      <c r="H33" s="60"/>
      <c r="I33" s="60">
        <v>-445657</v>
      </c>
      <c r="J33" s="60">
        <v>-445657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-445657</v>
      </c>
      <c r="X33" s="60">
        <v>-1700000</v>
      </c>
      <c r="Y33" s="60">
        <v>1254343</v>
      </c>
      <c r="Z33" s="140">
        <v>-73.78</v>
      </c>
      <c r="AA33" s="62">
        <v>-1700000</v>
      </c>
    </row>
    <row r="34" spans="1:27" ht="13.5">
      <c r="A34" s="250" t="s">
        <v>197</v>
      </c>
      <c r="B34" s="251"/>
      <c r="C34" s="168">
        <f aca="true" t="shared" si="2" ref="C34:Y34">SUM(C29:C33)</f>
        <v>-342183</v>
      </c>
      <c r="D34" s="168">
        <f>SUM(D29:D33)</f>
        <v>0</v>
      </c>
      <c r="E34" s="72">
        <f t="shared" si="2"/>
        <v>-1700000</v>
      </c>
      <c r="F34" s="73">
        <f t="shared" si="2"/>
        <v>-1700000</v>
      </c>
      <c r="G34" s="73">
        <f t="shared" si="2"/>
        <v>0</v>
      </c>
      <c r="H34" s="73">
        <f t="shared" si="2"/>
        <v>0</v>
      </c>
      <c r="I34" s="73">
        <f t="shared" si="2"/>
        <v>-445657</v>
      </c>
      <c r="J34" s="73">
        <f t="shared" si="2"/>
        <v>-445657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-445657</v>
      </c>
      <c r="X34" s="73">
        <f t="shared" si="2"/>
        <v>-1700000</v>
      </c>
      <c r="Y34" s="73">
        <f t="shared" si="2"/>
        <v>1254343</v>
      </c>
      <c r="Z34" s="170">
        <f>+IF(X34&lt;&gt;0,+(Y34/X34)*100,0)</f>
        <v>-73.78488235294117</v>
      </c>
      <c r="AA34" s="74">
        <f>SUM(AA29:AA33)</f>
        <v>-1700000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-738218</v>
      </c>
      <c r="D36" s="153">
        <f>+D15+D25+D34</f>
        <v>0</v>
      </c>
      <c r="E36" s="99">
        <f t="shared" si="3"/>
        <v>14569427</v>
      </c>
      <c r="F36" s="100">
        <f t="shared" si="3"/>
        <v>10140802</v>
      </c>
      <c r="G36" s="100">
        <f t="shared" si="3"/>
        <v>38428242</v>
      </c>
      <c r="H36" s="100">
        <f t="shared" si="3"/>
        <v>-5208747</v>
      </c>
      <c r="I36" s="100">
        <f t="shared" si="3"/>
        <v>-7202882</v>
      </c>
      <c r="J36" s="100">
        <f t="shared" si="3"/>
        <v>26016613</v>
      </c>
      <c r="K36" s="100">
        <f t="shared" si="3"/>
        <v>-6776742</v>
      </c>
      <c r="L36" s="100">
        <f t="shared" si="3"/>
        <v>25074893</v>
      </c>
      <c r="M36" s="100">
        <f t="shared" si="3"/>
        <v>-15133270</v>
      </c>
      <c r="N36" s="100">
        <f t="shared" si="3"/>
        <v>3164881</v>
      </c>
      <c r="O36" s="100">
        <f t="shared" si="3"/>
        <v>-6257666</v>
      </c>
      <c r="P36" s="100">
        <f t="shared" si="3"/>
        <v>5810369</v>
      </c>
      <c r="Q36" s="100">
        <f t="shared" si="3"/>
        <v>20922284</v>
      </c>
      <c r="R36" s="100">
        <f t="shared" si="3"/>
        <v>20474987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49656481</v>
      </c>
      <c r="X36" s="100">
        <f t="shared" si="3"/>
        <v>42120058</v>
      </c>
      <c r="Y36" s="100">
        <f t="shared" si="3"/>
        <v>7536423</v>
      </c>
      <c r="Z36" s="137">
        <f>+IF(X36&lt;&gt;0,+(Y36/X36)*100,0)</f>
        <v>17.89271752664728</v>
      </c>
      <c r="AA36" s="102">
        <f>+AA15+AA25+AA34</f>
        <v>10140802</v>
      </c>
    </row>
    <row r="37" spans="1:27" ht="13.5">
      <c r="A37" s="249" t="s">
        <v>199</v>
      </c>
      <c r="B37" s="182"/>
      <c r="C37" s="153">
        <v>1633153</v>
      </c>
      <c r="D37" s="153"/>
      <c r="E37" s="99">
        <v>77593000</v>
      </c>
      <c r="F37" s="100">
        <v>894935</v>
      </c>
      <c r="G37" s="100">
        <v>424386</v>
      </c>
      <c r="H37" s="100">
        <v>38852628</v>
      </c>
      <c r="I37" s="100">
        <v>33643881</v>
      </c>
      <c r="J37" s="100">
        <v>424386</v>
      </c>
      <c r="K37" s="100">
        <v>26440999</v>
      </c>
      <c r="L37" s="100">
        <v>19664257</v>
      </c>
      <c r="M37" s="100">
        <v>44739150</v>
      </c>
      <c r="N37" s="100">
        <v>26440999</v>
      </c>
      <c r="O37" s="100">
        <v>29605880</v>
      </c>
      <c r="P37" s="100">
        <v>23348214</v>
      </c>
      <c r="Q37" s="100">
        <v>29158583</v>
      </c>
      <c r="R37" s="100">
        <v>29605880</v>
      </c>
      <c r="S37" s="100"/>
      <c r="T37" s="100"/>
      <c r="U37" s="100"/>
      <c r="V37" s="100"/>
      <c r="W37" s="100">
        <v>424386</v>
      </c>
      <c r="X37" s="100">
        <v>894935</v>
      </c>
      <c r="Y37" s="100">
        <v>-470549</v>
      </c>
      <c r="Z37" s="137">
        <v>-52.58</v>
      </c>
      <c r="AA37" s="102">
        <v>894935</v>
      </c>
    </row>
    <row r="38" spans="1:27" ht="13.5">
      <c r="A38" s="269" t="s">
        <v>200</v>
      </c>
      <c r="B38" s="256"/>
      <c r="C38" s="257">
        <v>894935</v>
      </c>
      <c r="D38" s="257"/>
      <c r="E38" s="258">
        <v>92162427</v>
      </c>
      <c r="F38" s="259">
        <v>11035737</v>
      </c>
      <c r="G38" s="259">
        <v>38852628</v>
      </c>
      <c r="H38" s="259">
        <v>33643881</v>
      </c>
      <c r="I38" s="259">
        <v>26440999</v>
      </c>
      <c r="J38" s="259">
        <v>26440999</v>
      </c>
      <c r="K38" s="259">
        <v>19664257</v>
      </c>
      <c r="L38" s="259">
        <v>44739150</v>
      </c>
      <c r="M38" s="259">
        <v>29605880</v>
      </c>
      <c r="N38" s="259">
        <v>29605880</v>
      </c>
      <c r="O38" s="259">
        <v>23348214</v>
      </c>
      <c r="P38" s="259">
        <v>29158583</v>
      </c>
      <c r="Q38" s="259">
        <v>50080867</v>
      </c>
      <c r="R38" s="259">
        <v>50080867</v>
      </c>
      <c r="S38" s="259"/>
      <c r="T38" s="259"/>
      <c r="U38" s="259"/>
      <c r="V38" s="259"/>
      <c r="W38" s="259">
        <v>50080867</v>
      </c>
      <c r="X38" s="259">
        <v>43014993</v>
      </c>
      <c r="Y38" s="259">
        <v>7065874</v>
      </c>
      <c r="Z38" s="260">
        <v>16.43</v>
      </c>
      <c r="AA38" s="261">
        <v>11035737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34553666</v>
      </c>
      <c r="D5" s="200">
        <f t="shared" si="0"/>
        <v>0</v>
      </c>
      <c r="E5" s="106">
        <f t="shared" si="0"/>
        <v>45807200</v>
      </c>
      <c r="F5" s="106">
        <f t="shared" si="0"/>
        <v>0</v>
      </c>
      <c r="G5" s="106">
        <f t="shared" si="0"/>
        <v>2419877</v>
      </c>
      <c r="H5" s="106">
        <f t="shared" si="0"/>
        <v>605584</v>
      </c>
      <c r="I5" s="106">
        <f t="shared" si="0"/>
        <v>1004541</v>
      </c>
      <c r="J5" s="106">
        <f t="shared" si="0"/>
        <v>4030002</v>
      </c>
      <c r="K5" s="106">
        <f t="shared" si="0"/>
        <v>3539269</v>
      </c>
      <c r="L5" s="106">
        <f t="shared" si="0"/>
        <v>2754929</v>
      </c>
      <c r="M5" s="106">
        <f t="shared" si="0"/>
        <v>2023719</v>
      </c>
      <c r="N5" s="106">
        <f t="shared" si="0"/>
        <v>8317917</v>
      </c>
      <c r="O5" s="106">
        <f t="shared" si="0"/>
        <v>1800439</v>
      </c>
      <c r="P5" s="106">
        <f t="shared" si="0"/>
        <v>3497496</v>
      </c>
      <c r="Q5" s="106">
        <f t="shared" si="0"/>
        <v>1955920</v>
      </c>
      <c r="R5" s="106">
        <f t="shared" si="0"/>
        <v>7253855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19601774</v>
      </c>
      <c r="X5" s="106">
        <f t="shared" si="0"/>
        <v>0</v>
      </c>
      <c r="Y5" s="106">
        <f t="shared" si="0"/>
        <v>19601774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16486591</v>
      </c>
      <c r="D6" s="156"/>
      <c r="E6" s="60">
        <v>23000000</v>
      </c>
      <c r="F6" s="60"/>
      <c r="G6" s="60"/>
      <c r="H6" s="60"/>
      <c r="I6" s="60">
        <v>96466</v>
      </c>
      <c r="J6" s="60">
        <v>96466</v>
      </c>
      <c r="K6" s="60">
        <v>2426783</v>
      </c>
      <c r="L6" s="60">
        <v>2355049</v>
      </c>
      <c r="M6" s="60">
        <v>697368</v>
      </c>
      <c r="N6" s="60">
        <v>5479200</v>
      </c>
      <c r="O6" s="60">
        <v>1169324</v>
      </c>
      <c r="P6" s="60">
        <v>1625837</v>
      </c>
      <c r="Q6" s="60">
        <v>348095</v>
      </c>
      <c r="R6" s="60">
        <v>3143256</v>
      </c>
      <c r="S6" s="60"/>
      <c r="T6" s="60"/>
      <c r="U6" s="60"/>
      <c r="V6" s="60"/>
      <c r="W6" s="60">
        <v>8718922</v>
      </c>
      <c r="X6" s="60"/>
      <c r="Y6" s="60">
        <v>8718922</v>
      </c>
      <c r="Z6" s="140"/>
      <c r="AA6" s="155"/>
    </row>
    <row r="7" spans="1:27" ht="13.5">
      <c r="A7" s="291" t="s">
        <v>205</v>
      </c>
      <c r="B7" s="142"/>
      <c r="C7" s="62">
        <v>10364020</v>
      </c>
      <c r="D7" s="156"/>
      <c r="E7" s="60">
        <v>8500000</v>
      </c>
      <c r="F7" s="60"/>
      <c r="G7" s="60">
        <v>44379</v>
      </c>
      <c r="H7" s="60">
        <v>301250</v>
      </c>
      <c r="I7" s="60">
        <v>296314</v>
      </c>
      <c r="J7" s="60">
        <v>641943</v>
      </c>
      <c r="K7" s="60">
        <v>257844</v>
      </c>
      <c r="L7" s="60"/>
      <c r="M7" s="60">
        <v>1326351</v>
      </c>
      <c r="N7" s="60">
        <v>1584195</v>
      </c>
      <c r="O7" s="60"/>
      <c r="P7" s="60">
        <v>467836</v>
      </c>
      <c r="Q7" s="60">
        <v>186483</v>
      </c>
      <c r="R7" s="60">
        <v>654319</v>
      </c>
      <c r="S7" s="60"/>
      <c r="T7" s="60"/>
      <c r="U7" s="60"/>
      <c r="V7" s="60"/>
      <c r="W7" s="60">
        <v>2880457</v>
      </c>
      <c r="X7" s="60"/>
      <c r="Y7" s="60">
        <v>2880457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26850611</v>
      </c>
      <c r="D11" s="294">
        <f t="shared" si="1"/>
        <v>0</v>
      </c>
      <c r="E11" s="295">
        <f t="shared" si="1"/>
        <v>31500000</v>
      </c>
      <c r="F11" s="295">
        <f t="shared" si="1"/>
        <v>0</v>
      </c>
      <c r="G11" s="295">
        <f t="shared" si="1"/>
        <v>44379</v>
      </c>
      <c r="H11" s="295">
        <f t="shared" si="1"/>
        <v>301250</v>
      </c>
      <c r="I11" s="295">
        <f t="shared" si="1"/>
        <v>392780</v>
      </c>
      <c r="J11" s="295">
        <f t="shared" si="1"/>
        <v>738409</v>
      </c>
      <c r="K11" s="295">
        <f t="shared" si="1"/>
        <v>2684627</v>
      </c>
      <c r="L11" s="295">
        <f t="shared" si="1"/>
        <v>2355049</v>
      </c>
      <c r="M11" s="295">
        <f t="shared" si="1"/>
        <v>2023719</v>
      </c>
      <c r="N11" s="295">
        <f t="shared" si="1"/>
        <v>7063395</v>
      </c>
      <c r="O11" s="295">
        <f t="shared" si="1"/>
        <v>1169324</v>
      </c>
      <c r="P11" s="295">
        <f t="shared" si="1"/>
        <v>2093673</v>
      </c>
      <c r="Q11" s="295">
        <f t="shared" si="1"/>
        <v>534578</v>
      </c>
      <c r="R11" s="295">
        <f t="shared" si="1"/>
        <v>3797575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11599379</v>
      </c>
      <c r="X11" s="295">
        <f t="shared" si="1"/>
        <v>0</v>
      </c>
      <c r="Y11" s="295">
        <f t="shared" si="1"/>
        <v>11599379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6293432</v>
      </c>
      <c r="D12" s="156"/>
      <c r="E12" s="60">
        <v>11200000</v>
      </c>
      <c r="F12" s="60"/>
      <c r="G12" s="60">
        <v>514680</v>
      </c>
      <c r="H12" s="60">
        <v>238835</v>
      </c>
      <c r="I12" s="60">
        <v>75406</v>
      </c>
      <c r="J12" s="60">
        <v>828921</v>
      </c>
      <c r="K12" s="60">
        <v>772545</v>
      </c>
      <c r="L12" s="60">
        <v>200700</v>
      </c>
      <c r="M12" s="60"/>
      <c r="N12" s="60">
        <v>973245</v>
      </c>
      <c r="O12" s="60">
        <v>615438</v>
      </c>
      <c r="P12" s="60">
        <v>1173198</v>
      </c>
      <c r="Q12" s="60">
        <v>458000</v>
      </c>
      <c r="R12" s="60">
        <v>2246636</v>
      </c>
      <c r="S12" s="60"/>
      <c r="T12" s="60"/>
      <c r="U12" s="60"/>
      <c r="V12" s="60"/>
      <c r="W12" s="60">
        <v>4048802</v>
      </c>
      <c r="X12" s="60"/>
      <c r="Y12" s="60">
        <v>4048802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1409623</v>
      </c>
      <c r="D15" s="156"/>
      <c r="E15" s="60">
        <v>3107200</v>
      </c>
      <c r="F15" s="60"/>
      <c r="G15" s="60">
        <v>1860818</v>
      </c>
      <c r="H15" s="60">
        <v>65499</v>
      </c>
      <c r="I15" s="60">
        <v>536355</v>
      </c>
      <c r="J15" s="60">
        <v>2462672</v>
      </c>
      <c r="K15" s="60">
        <v>82097</v>
      </c>
      <c r="L15" s="60">
        <v>199180</v>
      </c>
      <c r="M15" s="60"/>
      <c r="N15" s="60">
        <v>281277</v>
      </c>
      <c r="O15" s="60">
        <v>15677</v>
      </c>
      <c r="P15" s="60">
        <v>230625</v>
      </c>
      <c r="Q15" s="60">
        <v>963342</v>
      </c>
      <c r="R15" s="60">
        <v>1209644</v>
      </c>
      <c r="S15" s="60"/>
      <c r="T15" s="60"/>
      <c r="U15" s="60"/>
      <c r="V15" s="60"/>
      <c r="W15" s="60">
        <v>3953593</v>
      </c>
      <c r="X15" s="60"/>
      <c r="Y15" s="60">
        <v>3953593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37008728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27756546</v>
      </c>
      <c r="Y20" s="100">
        <f t="shared" si="2"/>
        <v>-27756546</v>
      </c>
      <c r="Z20" s="137">
        <f>+IF(X20&lt;&gt;0,+(Y20/X20)*100,0)</f>
        <v>-100</v>
      </c>
      <c r="AA20" s="153">
        <f>SUM(AA26:AA33)</f>
        <v>37008728</v>
      </c>
    </row>
    <row r="21" spans="1:27" ht="13.5">
      <c r="A21" s="291" t="s">
        <v>204</v>
      </c>
      <c r="B21" s="142"/>
      <c r="C21" s="62"/>
      <c r="D21" s="156"/>
      <c r="E21" s="60"/>
      <c r="F21" s="60">
        <v>20144412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15108309</v>
      </c>
      <c r="Y21" s="60">
        <v>-15108309</v>
      </c>
      <c r="Z21" s="140">
        <v>-100</v>
      </c>
      <c r="AA21" s="155">
        <v>20144412</v>
      </c>
    </row>
    <row r="22" spans="1:27" ht="13.5">
      <c r="A22" s="291" t="s">
        <v>205</v>
      </c>
      <c r="B22" s="142"/>
      <c r="C22" s="62"/>
      <c r="D22" s="156"/>
      <c r="E22" s="60"/>
      <c r="F22" s="60">
        <v>3100000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2325000</v>
      </c>
      <c r="Y22" s="60">
        <v>-2325000</v>
      </c>
      <c r="Z22" s="140">
        <v>-100</v>
      </c>
      <c r="AA22" s="155">
        <v>3100000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23244412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17433309</v>
      </c>
      <c r="Y26" s="295">
        <f t="shared" si="3"/>
        <v>-17433309</v>
      </c>
      <c r="Z26" s="296">
        <f>+IF(X26&lt;&gt;0,+(Y26/X26)*100,0)</f>
        <v>-100</v>
      </c>
      <c r="AA26" s="297">
        <f>SUM(AA21:AA25)</f>
        <v>23244412</v>
      </c>
    </row>
    <row r="27" spans="1:27" ht="13.5">
      <c r="A27" s="298" t="s">
        <v>210</v>
      </c>
      <c r="B27" s="147"/>
      <c r="C27" s="62"/>
      <c r="D27" s="156"/>
      <c r="E27" s="60"/>
      <c r="F27" s="60">
        <v>11307116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8480337</v>
      </c>
      <c r="Y27" s="60">
        <v>-8480337</v>
      </c>
      <c r="Z27" s="140">
        <v>-100</v>
      </c>
      <c r="AA27" s="155">
        <v>11307116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>
        <v>2457200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1842900</v>
      </c>
      <c r="Y30" s="60">
        <v>-1842900</v>
      </c>
      <c r="Z30" s="140">
        <v>-100</v>
      </c>
      <c r="AA30" s="155">
        <v>2457200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16486591</v>
      </c>
      <c r="D36" s="156">
        <f t="shared" si="4"/>
        <v>0</v>
      </c>
      <c r="E36" s="60">
        <f t="shared" si="4"/>
        <v>23000000</v>
      </c>
      <c r="F36" s="60">
        <f t="shared" si="4"/>
        <v>20144412</v>
      </c>
      <c r="G36" s="60">
        <f t="shared" si="4"/>
        <v>0</v>
      </c>
      <c r="H36" s="60">
        <f t="shared" si="4"/>
        <v>0</v>
      </c>
      <c r="I36" s="60">
        <f t="shared" si="4"/>
        <v>96466</v>
      </c>
      <c r="J36" s="60">
        <f t="shared" si="4"/>
        <v>96466</v>
      </c>
      <c r="K36" s="60">
        <f t="shared" si="4"/>
        <v>2426783</v>
      </c>
      <c r="L36" s="60">
        <f t="shared" si="4"/>
        <v>2355049</v>
      </c>
      <c r="M36" s="60">
        <f t="shared" si="4"/>
        <v>697368</v>
      </c>
      <c r="N36" s="60">
        <f t="shared" si="4"/>
        <v>5479200</v>
      </c>
      <c r="O36" s="60">
        <f t="shared" si="4"/>
        <v>1169324</v>
      </c>
      <c r="P36" s="60">
        <f t="shared" si="4"/>
        <v>1625837</v>
      </c>
      <c r="Q36" s="60">
        <f t="shared" si="4"/>
        <v>348095</v>
      </c>
      <c r="R36" s="60">
        <f t="shared" si="4"/>
        <v>3143256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8718922</v>
      </c>
      <c r="X36" s="60">
        <f t="shared" si="4"/>
        <v>15108309</v>
      </c>
      <c r="Y36" s="60">
        <f t="shared" si="4"/>
        <v>-6389387</v>
      </c>
      <c r="Z36" s="140">
        <f aca="true" t="shared" si="5" ref="Z36:Z49">+IF(X36&lt;&gt;0,+(Y36/X36)*100,0)</f>
        <v>-42.290550186655565</v>
      </c>
      <c r="AA36" s="155">
        <f>AA6+AA21</f>
        <v>20144412</v>
      </c>
    </row>
    <row r="37" spans="1:27" ht="13.5">
      <c r="A37" s="291" t="s">
        <v>205</v>
      </c>
      <c r="B37" s="142"/>
      <c r="C37" s="62">
        <f t="shared" si="4"/>
        <v>10364020</v>
      </c>
      <c r="D37" s="156">
        <f t="shared" si="4"/>
        <v>0</v>
      </c>
      <c r="E37" s="60">
        <f t="shared" si="4"/>
        <v>8500000</v>
      </c>
      <c r="F37" s="60">
        <f t="shared" si="4"/>
        <v>3100000</v>
      </c>
      <c r="G37" s="60">
        <f t="shared" si="4"/>
        <v>44379</v>
      </c>
      <c r="H37" s="60">
        <f t="shared" si="4"/>
        <v>301250</v>
      </c>
      <c r="I37" s="60">
        <f t="shared" si="4"/>
        <v>296314</v>
      </c>
      <c r="J37" s="60">
        <f t="shared" si="4"/>
        <v>641943</v>
      </c>
      <c r="K37" s="60">
        <f t="shared" si="4"/>
        <v>257844</v>
      </c>
      <c r="L37" s="60">
        <f t="shared" si="4"/>
        <v>0</v>
      </c>
      <c r="M37" s="60">
        <f t="shared" si="4"/>
        <v>1326351</v>
      </c>
      <c r="N37" s="60">
        <f t="shared" si="4"/>
        <v>1584195</v>
      </c>
      <c r="O37" s="60">
        <f t="shared" si="4"/>
        <v>0</v>
      </c>
      <c r="P37" s="60">
        <f t="shared" si="4"/>
        <v>467836</v>
      </c>
      <c r="Q37" s="60">
        <f t="shared" si="4"/>
        <v>186483</v>
      </c>
      <c r="R37" s="60">
        <f t="shared" si="4"/>
        <v>654319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2880457</v>
      </c>
      <c r="X37" s="60">
        <f t="shared" si="4"/>
        <v>2325000</v>
      </c>
      <c r="Y37" s="60">
        <f t="shared" si="4"/>
        <v>555457</v>
      </c>
      <c r="Z37" s="140">
        <f t="shared" si="5"/>
        <v>23.890623655913977</v>
      </c>
      <c r="AA37" s="155">
        <f>AA7+AA22</f>
        <v>3100000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26850611</v>
      </c>
      <c r="D41" s="294">
        <f t="shared" si="6"/>
        <v>0</v>
      </c>
      <c r="E41" s="295">
        <f t="shared" si="6"/>
        <v>31500000</v>
      </c>
      <c r="F41" s="295">
        <f t="shared" si="6"/>
        <v>23244412</v>
      </c>
      <c r="G41" s="295">
        <f t="shared" si="6"/>
        <v>44379</v>
      </c>
      <c r="H41" s="295">
        <f t="shared" si="6"/>
        <v>301250</v>
      </c>
      <c r="I41" s="295">
        <f t="shared" si="6"/>
        <v>392780</v>
      </c>
      <c r="J41" s="295">
        <f t="shared" si="6"/>
        <v>738409</v>
      </c>
      <c r="K41" s="295">
        <f t="shared" si="6"/>
        <v>2684627</v>
      </c>
      <c r="L41" s="295">
        <f t="shared" si="6"/>
        <v>2355049</v>
      </c>
      <c r="M41" s="295">
        <f t="shared" si="6"/>
        <v>2023719</v>
      </c>
      <c r="N41" s="295">
        <f t="shared" si="6"/>
        <v>7063395</v>
      </c>
      <c r="O41" s="295">
        <f t="shared" si="6"/>
        <v>1169324</v>
      </c>
      <c r="P41" s="295">
        <f t="shared" si="6"/>
        <v>2093673</v>
      </c>
      <c r="Q41" s="295">
        <f t="shared" si="6"/>
        <v>534578</v>
      </c>
      <c r="R41" s="295">
        <f t="shared" si="6"/>
        <v>3797575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11599379</v>
      </c>
      <c r="X41" s="295">
        <f t="shared" si="6"/>
        <v>17433309</v>
      </c>
      <c r="Y41" s="295">
        <f t="shared" si="6"/>
        <v>-5833930</v>
      </c>
      <c r="Z41" s="296">
        <f t="shared" si="5"/>
        <v>-33.46427233062869</v>
      </c>
      <c r="AA41" s="297">
        <f>SUM(AA36:AA40)</f>
        <v>23244412</v>
      </c>
    </row>
    <row r="42" spans="1:27" ht="13.5">
      <c r="A42" s="298" t="s">
        <v>210</v>
      </c>
      <c r="B42" s="136"/>
      <c r="C42" s="95">
        <f aca="true" t="shared" si="7" ref="C42:Y48">C12+C27</f>
        <v>6293432</v>
      </c>
      <c r="D42" s="129">
        <f t="shared" si="7"/>
        <v>0</v>
      </c>
      <c r="E42" s="54">
        <f t="shared" si="7"/>
        <v>11200000</v>
      </c>
      <c r="F42" s="54">
        <f t="shared" si="7"/>
        <v>11307116</v>
      </c>
      <c r="G42" s="54">
        <f t="shared" si="7"/>
        <v>514680</v>
      </c>
      <c r="H42" s="54">
        <f t="shared" si="7"/>
        <v>238835</v>
      </c>
      <c r="I42" s="54">
        <f t="shared" si="7"/>
        <v>75406</v>
      </c>
      <c r="J42" s="54">
        <f t="shared" si="7"/>
        <v>828921</v>
      </c>
      <c r="K42" s="54">
        <f t="shared" si="7"/>
        <v>772545</v>
      </c>
      <c r="L42" s="54">
        <f t="shared" si="7"/>
        <v>200700</v>
      </c>
      <c r="M42" s="54">
        <f t="shared" si="7"/>
        <v>0</v>
      </c>
      <c r="N42" s="54">
        <f t="shared" si="7"/>
        <v>973245</v>
      </c>
      <c r="O42" s="54">
        <f t="shared" si="7"/>
        <v>615438</v>
      </c>
      <c r="P42" s="54">
        <f t="shared" si="7"/>
        <v>1173198</v>
      </c>
      <c r="Q42" s="54">
        <f t="shared" si="7"/>
        <v>458000</v>
      </c>
      <c r="R42" s="54">
        <f t="shared" si="7"/>
        <v>2246636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4048802</v>
      </c>
      <c r="X42" s="54">
        <f t="shared" si="7"/>
        <v>8480337</v>
      </c>
      <c r="Y42" s="54">
        <f t="shared" si="7"/>
        <v>-4431535</v>
      </c>
      <c r="Z42" s="184">
        <f t="shared" si="5"/>
        <v>-52.25659074633473</v>
      </c>
      <c r="AA42" s="130">
        <f aca="true" t="shared" si="8" ref="AA42:AA48">AA12+AA27</f>
        <v>11307116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1409623</v>
      </c>
      <c r="D45" s="129">
        <f t="shared" si="7"/>
        <v>0</v>
      </c>
      <c r="E45" s="54">
        <f t="shared" si="7"/>
        <v>3107200</v>
      </c>
      <c r="F45" s="54">
        <f t="shared" si="7"/>
        <v>2457200</v>
      </c>
      <c r="G45" s="54">
        <f t="shared" si="7"/>
        <v>1860818</v>
      </c>
      <c r="H45" s="54">
        <f t="shared" si="7"/>
        <v>65499</v>
      </c>
      <c r="I45" s="54">
        <f t="shared" si="7"/>
        <v>536355</v>
      </c>
      <c r="J45" s="54">
        <f t="shared" si="7"/>
        <v>2462672</v>
      </c>
      <c r="K45" s="54">
        <f t="shared" si="7"/>
        <v>82097</v>
      </c>
      <c r="L45" s="54">
        <f t="shared" si="7"/>
        <v>199180</v>
      </c>
      <c r="M45" s="54">
        <f t="shared" si="7"/>
        <v>0</v>
      </c>
      <c r="N45" s="54">
        <f t="shared" si="7"/>
        <v>281277</v>
      </c>
      <c r="O45" s="54">
        <f t="shared" si="7"/>
        <v>15677</v>
      </c>
      <c r="P45" s="54">
        <f t="shared" si="7"/>
        <v>230625</v>
      </c>
      <c r="Q45" s="54">
        <f t="shared" si="7"/>
        <v>963342</v>
      </c>
      <c r="R45" s="54">
        <f t="shared" si="7"/>
        <v>1209644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3953593</v>
      </c>
      <c r="X45" s="54">
        <f t="shared" si="7"/>
        <v>1842900</v>
      </c>
      <c r="Y45" s="54">
        <f t="shared" si="7"/>
        <v>2110693</v>
      </c>
      <c r="Z45" s="184">
        <f t="shared" si="5"/>
        <v>114.53106516902707</v>
      </c>
      <c r="AA45" s="130">
        <f t="shared" si="8"/>
        <v>2457200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34553666</v>
      </c>
      <c r="D49" s="218">
        <f t="shared" si="9"/>
        <v>0</v>
      </c>
      <c r="E49" s="220">
        <f t="shared" si="9"/>
        <v>45807200</v>
      </c>
      <c r="F49" s="220">
        <f t="shared" si="9"/>
        <v>37008728</v>
      </c>
      <c r="G49" s="220">
        <f t="shared" si="9"/>
        <v>2419877</v>
      </c>
      <c r="H49" s="220">
        <f t="shared" si="9"/>
        <v>605584</v>
      </c>
      <c r="I49" s="220">
        <f t="shared" si="9"/>
        <v>1004541</v>
      </c>
      <c r="J49" s="220">
        <f t="shared" si="9"/>
        <v>4030002</v>
      </c>
      <c r="K49" s="220">
        <f t="shared" si="9"/>
        <v>3539269</v>
      </c>
      <c r="L49" s="220">
        <f t="shared" si="9"/>
        <v>2754929</v>
      </c>
      <c r="M49" s="220">
        <f t="shared" si="9"/>
        <v>2023719</v>
      </c>
      <c r="N49" s="220">
        <f t="shared" si="9"/>
        <v>8317917</v>
      </c>
      <c r="O49" s="220">
        <f t="shared" si="9"/>
        <v>1800439</v>
      </c>
      <c r="P49" s="220">
        <f t="shared" si="9"/>
        <v>3497496</v>
      </c>
      <c r="Q49" s="220">
        <f t="shared" si="9"/>
        <v>1955920</v>
      </c>
      <c r="R49" s="220">
        <f t="shared" si="9"/>
        <v>7253855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19601774</v>
      </c>
      <c r="X49" s="220">
        <f t="shared" si="9"/>
        <v>27756546</v>
      </c>
      <c r="Y49" s="220">
        <f t="shared" si="9"/>
        <v>-8154772</v>
      </c>
      <c r="Z49" s="221">
        <f t="shared" si="5"/>
        <v>-29.379635348000434</v>
      </c>
      <c r="AA49" s="222">
        <f>SUM(AA41:AA48)</f>
        <v>37008728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10348250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6300000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400000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6700000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3198250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3828951</v>
      </c>
      <c r="D66" s="274">
        <v>8778450</v>
      </c>
      <c r="E66" s="275">
        <v>10348250</v>
      </c>
      <c r="F66" s="275">
        <v>8778450</v>
      </c>
      <c r="G66" s="275">
        <v>17999</v>
      </c>
      <c r="H66" s="275">
        <v>52949</v>
      </c>
      <c r="I66" s="275">
        <v>561339</v>
      </c>
      <c r="J66" s="275">
        <v>632287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632287</v>
      </c>
      <c r="X66" s="275">
        <v>6583838</v>
      </c>
      <c r="Y66" s="275">
        <v>-5951551</v>
      </c>
      <c r="Z66" s="140">
        <v>-90.4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3366</v>
      </c>
      <c r="H67" s="60">
        <v>4062</v>
      </c>
      <c r="I67" s="60">
        <v>295</v>
      </c>
      <c r="J67" s="60">
        <v>7723</v>
      </c>
      <c r="K67" s="60">
        <v>336</v>
      </c>
      <c r="L67" s="60">
        <v>336</v>
      </c>
      <c r="M67" s="60"/>
      <c r="N67" s="60">
        <v>672</v>
      </c>
      <c r="O67" s="60">
        <v>295</v>
      </c>
      <c r="P67" s="60">
        <v>295</v>
      </c>
      <c r="Q67" s="60">
        <v>312</v>
      </c>
      <c r="R67" s="60">
        <v>902</v>
      </c>
      <c r="S67" s="60"/>
      <c r="T67" s="60"/>
      <c r="U67" s="60"/>
      <c r="V67" s="60"/>
      <c r="W67" s="60">
        <v>9297</v>
      </c>
      <c r="X67" s="60"/>
      <c r="Y67" s="60">
        <v>9297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353788</v>
      </c>
      <c r="L68" s="60">
        <v>42371</v>
      </c>
      <c r="M68" s="60">
        <v>127388</v>
      </c>
      <c r="N68" s="60">
        <v>523547</v>
      </c>
      <c r="O68" s="60">
        <v>926253</v>
      </c>
      <c r="P68" s="60">
        <v>368173</v>
      </c>
      <c r="Q68" s="60">
        <v>414149</v>
      </c>
      <c r="R68" s="60">
        <v>1708575</v>
      </c>
      <c r="S68" s="60"/>
      <c r="T68" s="60"/>
      <c r="U68" s="60"/>
      <c r="V68" s="60"/>
      <c r="W68" s="60">
        <v>2232122</v>
      </c>
      <c r="X68" s="60"/>
      <c r="Y68" s="60">
        <v>2232122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3828951</v>
      </c>
      <c r="D69" s="218">
        <f t="shared" si="12"/>
        <v>8778450</v>
      </c>
      <c r="E69" s="220">
        <f t="shared" si="12"/>
        <v>10348250</v>
      </c>
      <c r="F69" s="220">
        <f t="shared" si="12"/>
        <v>8778450</v>
      </c>
      <c r="G69" s="220">
        <f t="shared" si="12"/>
        <v>21365</v>
      </c>
      <c r="H69" s="220">
        <f t="shared" si="12"/>
        <v>57011</v>
      </c>
      <c r="I69" s="220">
        <f t="shared" si="12"/>
        <v>561634</v>
      </c>
      <c r="J69" s="220">
        <f t="shared" si="12"/>
        <v>640010</v>
      </c>
      <c r="K69" s="220">
        <f t="shared" si="12"/>
        <v>354124</v>
      </c>
      <c r="L69" s="220">
        <f t="shared" si="12"/>
        <v>42707</v>
      </c>
      <c r="M69" s="220">
        <f t="shared" si="12"/>
        <v>127388</v>
      </c>
      <c r="N69" s="220">
        <f t="shared" si="12"/>
        <v>524219</v>
      </c>
      <c r="O69" s="220">
        <f t="shared" si="12"/>
        <v>926548</v>
      </c>
      <c r="P69" s="220">
        <f t="shared" si="12"/>
        <v>368468</v>
      </c>
      <c r="Q69" s="220">
        <f t="shared" si="12"/>
        <v>414461</v>
      </c>
      <c r="R69" s="220">
        <f t="shared" si="12"/>
        <v>1709477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2873706</v>
      </c>
      <c r="X69" s="220">
        <f t="shared" si="12"/>
        <v>6583838</v>
      </c>
      <c r="Y69" s="220">
        <f t="shared" si="12"/>
        <v>-3710132</v>
      </c>
      <c r="Z69" s="221">
        <f>+IF(X69&lt;&gt;0,+(Y69/X69)*100,0)</f>
        <v>-56.35211558972137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26850611</v>
      </c>
      <c r="D5" s="357">
        <f t="shared" si="0"/>
        <v>0</v>
      </c>
      <c r="E5" s="356">
        <f t="shared" si="0"/>
        <v>31500000</v>
      </c>
      <c r="F5" s="358">
        <f t="shared" si="0"/>
        <v>0</v>
      </c>
      <c r="G5" s="358">
        <f t="shared" si="0"/>
        <v>44379</v>
      </c>
      <c r="H5" s="356">
        <f t="shared" si="0"/>
        <v>301250</v>
      </c>
      <c r="I5" s="356">
        <f t="shared" si="0"/>
        <v>392780</v>
      </c>
      <c r="J5" s="358">
        <f t="shared" si="0"/>
        <v>738409</v>
      </c>
      <c r="K5" s="358">
        <f t="shared" si="0"/>
        <v>2684627</v>
      </c>
      <c r="L5" s="356">
        <f t="shared" si="0"/>
        <v>2355049</v>
      </c>
      <c r="M5" s="356">
        <f t="shared" si="0"/>
        <v>2023719</v>
      </c>
      <c r="N5" s="358">
        <f t="shared" si="0"/>
        <v>7063395</v>
      </c>
      <c r="O5" s="358">
        <f t="shared" si="0"/>
        <v>1169324</v>
      </c>
      <c r="P5" s="356">
        <f t="shared" si="0"/>
        <v>2093673</v>
      </c>
      <c r="Q5" s="356">
        <f t="shared" si="0"/>
        <v>534578</v>
      </c>
      <c r="R5" s="358">
        <f t="shared" si="0"/>
        <v>3797575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11599379</v>
      </c>
      <c r="X5" s="356">
        <f t="shared" si="0"/>
        <v>0</v>
      </c>
      <c r="Y5" s="358">
        <f t="shared" si="0"/>
        <v>11599379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16486591</v>
      </c>
      <c r="D6" s="340">
        <f aca="true" t="shared" si="1" ref="D6:AA6">+D7</f>
        <v>0</v>
      </c>
      <c r="E6" s="60">
        <f t="shared" si="1"/>
        <v>23000000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96466</v>
      </c>
      <c r="J6" s="59">
        <f t="shared" si="1"/>
        <v>96466</v>
      </c>
      <c r="K6" s="59">
        <f t="shared" si="1"/>
        <v>2426783</v>
      </c>
      <c r="L6" s="60">
        <f t="shared" si="1"/>
        <v>2355049</v>
      </c>
      <c r="M6" s="60">
        <f t="shared" si="1"/>
        <v>697368</v>
      </c>
      <c r="N6" s="59">
        <f t="shared" si="1"/>
        <v>5479200</v>
      </c>
      <c r="O6" s="59">
        <f t="shared" si="1"/>
        <v>1169324</v>
      </c>
      <c r="P6" s="60">
        <f t="shared" si="1"/>
        <v>1625837</v>
      </c>
      <c r="Q6" s="60">
        <f t="shared" si="1"/>
        <v>348095</v>
      </c>
      <c r="R6" s="59">
        <f t="shared" si="1"/>
        <v>3143256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8718922</v>
      </c>
      <c r="X6" s="60">
        <f t="shared" si="1"/>
        <v>0</v>
      </c>
      <c r="Y6" s="59">
        <f t="shared" si="1"/>
        <v>8718922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16486591</v>
      </c>
      <c r="D7" s="340"/>
      <c r="E7" s="60">
        <v>23000000</v>
      </c>
      <c r="F7" s="59"/>
      <c r="G7" s="59"/>
      <c r="H7" s="60"/>
      <c r="I7" s="60">
        <v>96466</v>
      </c>
      <c r="J7" s="59">
        <v>96466</v>
      </c>
      <c r="K7" s="59">
        <v>2426783</v>
      </c>
      <c r="L7" s="60">
        <v>2355049</v>
      </c>
      <c r="M7" s="60">
        <v>697368</v>
      </c>
      <c r="N7" s="59">
        <v>5479200</v>
      </c>
      <c r="O7" s="59">
        <v>1169324</v>
      </c>
      <c r="P7" s="60">
        <v>1625837</v>
      </c>
      <c r="Q7" s="60">
        <v>348095</v>
      </c>
      <c r="R7" s="59">
        <v>3143256</v>
      </c>
      <c r="S7" s="59"/>
      <c r="T7" s="60"/>
      <c r="U7" s="60"/>
      <c r="V7" s="59"/>
      <c r="W7" s="59">
        <v>8718922</v>
      </c>
      <c r="X7" s="60"/>
      <c r="Y7" s="59">
        <v>8718922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10364020</v>
      </c>
      <c r="D8" s="340">
        <f t="shared" si="2"/>
        <v>0</v>
      </c>
      <c r="E8" s="60">
        <f t="shared" si="2"/>
        <v>8500000</v>
      </c>
      <c r="F8" s="59">
        <f t="shared" si="2"/>
        <v>0</v>
      </c>
      <c r="G8" s="59">
        <f t="shared" si="2"/>
        <v>44379</v>
      </c>
      <c r="H8" s="60">
        <f t="shared" si="2"/>
        <v>301250</v>
      </c>
      <c r="I8" s="60">
        <f t="shared" si="2"/>
        <v>296314</v>
      </c>
      <c r="J8" s="59">
        <f t="shared" si="2"/>
        <v>641943</v>
      </c>
      <c r="K8" s="59">
        <f t="shared" si="2"/>
        <v>257844</v>
      </c>
      <c r="L8" s="60">
        <f t="shared" si="2"/>
        <v>0</v>
      </c>
      <c r="M8" s="60">
        <f t="shared" si="2"/>
        <v>1326351</v>
      </c>
      <c r="N8" s="59">
        <f t="shared" si="2"/>
        <v>1584195</v>
      </c>
      <c r="O8" s="59">
        <f t="shared" si="2"/>
        <v>0</v>
      </c>
      <c r="P8" s="60">
        <f t="shared" si="2"/>
        <v>467836</v>
      </c>
      <c r="Q8" s="60">
        <f t="shared" si="2"/>
        <v>186483</v>
      </c>
      <c r="R8" s="59">
        <f t="shared" si="2"/>
        <v>654319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2880457</v>
      </c>
      <c r="X8" s="60">
        <f t="shared" si="2"/>
        <v>0</v>
      </c>
      <c r="Y8" s="59">
        <f t="shared" si="2"/>
        <v>2880457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10364020</v>
      </c>
      <c r="D9" s="340"/>
      <c r="E9" s="60">
        <v>8500000</v>
      </c>
      <c r="F9" s="59"/>
      <c r="G9" s="59">
        <v>44379</v>
      </c>
      <c r="H9" s="60">
        <v>301250</v>
      </c>
      <c r="I9" s="60">
        <v>296314</v>
      </c>
      <c r="J9" s="59">
        <v>641943</v>
      </c>
      <c r="K9" s="59">
        <v>257844</v>
      </c>
      <c r="L9" s="60"/>
      <c r="M9" s="60">
        <v>1326351</v>
      </c>
      <c r="N9" s="59">
        <v>1584195</v>
      </c>
      <c r="O9" s="59"/>
      <c r="P9" s="60">
        <v>467836</v>
      </c>
      <c r="Q9" s="60">
        <v>186483</v>
      </c>
      <c r="R9" s="59">
        <v>654319</v>
      </c>
      <c r="S9" s="59"/>
      <c r="T9" s="60"/>
      <c r="U9" s="60"/>
      <c r="V9" s="59"/>
      <c r="W9" s="59">
        <v>2880457</v>
      </c>
      <c r="X9" s="60"/>
      <c r="Y9" s="59">
        <v>2880457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6293432</v>
      </c>
      <c r="D22" s="344">
        <f t="shared" si="6"/>
        <v>0</v>
      </c>
      <c r="E22" s="343">
        <f t="shared" si="6"/>
        <v>11200000</v>
      </c>
      <c r="F22" s="345">
        <f t="shared" si="6"/>
        <v>0</v>
      </c>
      <c r="G22" s="345">
        <f t="shared" si="6"/>
        <v>514680</v>
      </c>
      <c r="H22" s="343">
        <f t="shared" si="6"/>
        <v>238835</v>
      </c>
      <c r="I22" s="343">
        <f t="shared" si="6"/>
        <v>75406</v>
      </c>
      <c r="J22" s="345">
        <f t="shared" si="6"/>
        <v>828921</v>
      </c>
      <c r="K22" s="345">
        <f t="shared" si="6"/>
        <v>772545</v>
      </c>
      <c r="L22" s="343">
        <f t="shared" si="6"/>
        <v>200700</v>
      </c>
      <c r="M22" s="343">
        <f t="shared" si="6"/>
        <v>0</v>
      </c>
      <c r="N22" s="345">
        <f t="shared" si="6"/>
        <v>973245</v>
      </c>
      <c r="O22" s="345">
        <f t="shared" si="6"/>
        <v>615438</v>
      </c>
      <c r="P22" s="343">
        <f t="shared" si="6"/>
        <v>1173198</v>
      </c>
      <c r="Q22" s="343">
        <f t="shared" si="6"/>
        <v>458000</v>
      </c>
      <c r="R22" s="345">
        <f t="shared" si="6"/>
        <v>2246636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4048802</v>
      </c>
      <c r="X22" s="343">
        <f t="shared" si="6"/>
        <v>0</v>
      </c>
      <c r="Y22" s="345">
        <f t="shared" si="6"/>
        <v>4048802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>
        <v>4100000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1105765</v>
      </c>
      <c r="D24" s="340"/>
      <c r="E24" s="60">
        <v>4600000</v>
      </c>
      <c r="F24" s="59"/>
      <c r="G24" s="59">
        <v>478800</v>
      </c>
      <c r="H24" s="60"/>
      <c r="I24" s="60"/>
      <c r="J24" s="59">
        <v>478800</v>
      </c>
      <c r="K24" s="59">
        <v>772545</v>
      </c>
      <c r="L24" s="60"/>
      <c r="M24" s="60"/>
      <c r="N24" s="59">
        <v>772545</v>
      </c>
      <c r="O24" s="59">
        <v>423435</v>
      </c>
      <c r="P24" s="60">
        <v>147454</v>
      </c>
      <c r="Q24" s="60">
        <v>404325</v>
      </c>
      <c r="R24" s="59">
        <v>975214</v>
      </c>
      <c r="S24" s="59"/>
      <c r="T24" s="60"/>
      <c r="U24" s="60"/>
      <c r="V24" s="59"/>
      <c r="W24" s="59">
        <v>2226559</v>
      </c>
      <c r="X24" s="60"/>
      <c r="Y24" s="59">
        <v>2226559</v>
      </c>
      <c r="Z24" s="61"/>
      <c r="AA24" s="62"/>
    </row>
    <row r="25" spans="1:27" ht="13.5">
      <c r="A25" s="361" t="s">
        <v>238</v>
      </c>
      <c r="B25" s="142"/>
      <c r="C25" s="60">
        <v>1770784</v>
      </c>
      <c r="D25" s="340"/>
      <c r="E25" s="60">
        <v>1500000</v>
      </c>
      <c r="F25" s="59"/>
      <c r="G25" s="59">
        <v>35880</v>
      </c>
      <c r="H25" s="60">
        <v>23427</v>
      </c>
      <c r="I25" s="60">
        <v>75406</v>
      </c>
      <c r="J25" s="59">
        <v>134713</v>
      </c>
      <c r="K25" s="59"/>
      <c r="L25" s="60">
        <v>200700</v>
      </c>
      <c r="M25" s="60"/>
      <c r="N25" s="59">
        <v>200700</v>
      </c>
      <c r="O25" s="59">
        <v>192003</v>
      </c>
      <c r="P25" s="60">
        <v>949310</v>
      </c>
      <c r="Q25" s="60"/>
      <c r="R25" s="59">
        <v>1141313</v>
      </c>
      <c r="S25" s="59"/>
      <c r="T25" s="60"/>
      <c r="U25" s="60"/>
      <c r="V25" s="59"/>
      <c r="W25" s="59">
        <v>1476726</v>
      </c>
      <c r="X25" s="60"/>
      <c r="Y25" s="59">
        <v>1476726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3416883</v>
      </c>
      <c r="D32" s="340"/>
      <c r="E32" s="60">
        <v>1000000</v>
      </c>
      <c r="F32" s="59"/>
      <c r="G32" s="59"/>
      <c r="H32" s="60">
        <v>215408</v>
      </c>
      <c r="I32" s="60"/>
      <c r="J32" s="59">
        <v>215408</v>
      </c>
      <c r="K32" s="59"/>
      <c r="L32" s="60"/>
      <c r="M32" s="60"/>
      <c r="N32" s="59"/>
      <c r="O32" s="59"/>
      <c r="P32" s="60">
        <v>76434</v>
      </c>
      <c r="Q32" s="60">
        <v>53675</v>
      </c>
      <c r="R32" s="59">
        <v>130109</v>
      </c>
      <c r="S32" s="59"/>
      <c r="T32" s="60"/>
      <c r="U32" s="60"/>
      <c r="V32" s="59"/>
      <c r="W32" s="59">
        <v>345517</v>
      </c>
      <c r="X32" s="60"/>
      <c r="Y32" s="59">
        <v>345517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1409623</v>
      </c>
      <c r="D40" s="344">
        <f t="shared" si="9"/>
        <v>0</v>
      </c>
      <c r="E40" s="343">
        <f t="shared" si="9"/>
        <v>3107200</v>
      </c>
      <c r="F40" s="345">
        <f t="shared" si="9"/>
        <v>0</v>
      </c>
      <c r="G40" s="345">
        <f t="shared" si="9"/>
        <v>1860818</v>
      </c>
      <c r="H40" s="343">
        <f t="shared" si="9"/>
        <v>65499</v>
      </c>
      <c r="I40" s="343">
        <f t="shared" si="9"/>
        <v>536355</v>
      </c>
      <c r="J40" s="345">
        <f t="shared" si="9"/>
        <v>2462672</v>
      </c>
      <c r="K40" s="345">
        <f t="shared" si="9"/>
        <v>82097</v>
      </c>
      <c r="L40" s="343">
        <f t="shared" si="9"/>
        <v>199180</v>
      </c>
      <c r="M40" s="343">
        <f t="shared" si="9"/>
        <v>0</v>
      </c>
      <c r="N40" s="345">
        <f t="shared" si="9"/>
        <v>281277</v>
      </c>
      <c r="O40" s="345">
        <f t="shared" si="9"/>
        <v>15677</v>
      </c>
      <c r="P40" s="343">
        <f t="shared" si="9"/>
        <v>230625</v>
      </c>
      <c r="Q40" s="343">
        <f t="shared" si="9"/>
        <v>963342</v>
      </c>
      <c r="R40" s="345">
        <f t="shared" si="9"/>
        <v>1209644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3953593</v>
      </c>
      <c r="X40" s="343">
        <f t="shared" si="9"/>
        <v>0</v>
      </c>
      <c r="Y40" s="345">
        <f t="shared" si="9"/>
        <v>3953593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164500</v>
      </c>
      <c r="D41" s="363"/>
      <c r="E41" s="362">
        <v>1600000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841592</v>
      </c>
      <c r="R41" s="364">
        <v>841592</v>
      </c>
      <c r="S41" s="364"/>
      <c r="T41" s="362"/>
      <c r="U41" s="362"/>
      <c r="V41" s="364"/>
      <c r="W41" s="364">
        <v>841592</v>
      </c>
      <c r="X41" s="362"/>
      <c r="Y41" s="364">
        <v>841592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235909</v>
      </c>
      <c r="D43" s="369"/>
      <c r="E43" s="305">
        <v>500000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858166</v>
      </c>
      <c r="D44" s="368"/>
      <c r="E44" s="54">
        <v>777200</v>
      </c>
      <c r="F44" s="53"/>
      <c r="G44" s="53"/>
      <c r="H44" s="54">
        <v>65499</v>
      </c>
      <c r="I44" s="54">
        <v>14902</v>
      </c>
      <c r="J44" s="53">
        <v>80401</v>
      </c>
      <c r="K44" s="53"/>
      <c r="L44" s="54">
        <v>199180</v>
      </c>
      <c r="M44" s="54"/>
      <c r="N44" s="53">
        <v>199180</v>
      </c>
      <c r="O44" s="53">
        <v>15677</v>
      </c>
      <c r="P44" s="54">
        <v>600</v>
      </c>
      <c r="Q44" s="54">
        <v>121750</v>
      </c>
      <c r="R44" s="53">
        <v>138027</v>
      </c>
      <c r="S44" s="53"/>
      <c r="T44" s="54"/>
      <c r="U44" s="54"/>
      <c r="V44" s="53"/>
      <c r="W44" s="53">
        <v>417608</v>
      </c>
      <c r="X44" s="54"/>
      <c r="Y44" s="53">
        <v>417608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>
        <v>134663</v>
      </c>
      <c r="H46" s="54"/>
      <c r="I46" s="54">
        <v>371953</v>
      </c>
      <c r="J46" s="53">
        <v>506616</v>
      </c>
      <c r="K46" s="53">
        <v>82097</v>
      </c>
      <c r="L46" s="54"/>
      <c r="M46" s="54"/>
      <c r="N46" s="53">
        <v>82097</v>
      </c>
      <c r="O46" s="53"/>
      <c r="P46" s="54">
        <v>230025</v>
      </c>
      <c r="Q46" s="54"/>
      <c r="R46" s="53">
        <v>230025</v>
      </c>
      <c r="S46" s="53"/>
      <c r="T46" s="54"/>
      <c r="U46" s="54"/>
      <c r="V46" s="53"/>
      <c r="W46" s="53">
        <v>818738</v>
      </c>
      <c r="X46" s="54"/>
      <c r="Y46" s="53">
        <v>818738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151048</v>
      </c>
      <c r="D48" s="368"/>
      <c r="E48" s="54"/>
      <c r="F48" s="53"/>
      <c r="G48" s="53">
        <v>27185</v>
      </c>
      <c r="H48" s="54"/>
      <c r="I48" s="54"/>
      <c r="J48" s="53">
        <v>27185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27185</v>
      </c>
      <c r="X48" s="54"/>
      <c r="Y48" s="53">
        <v>27185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230000</v>
      </c>
      <c r="F49" s="53"/>
      <c r="G49" s="53">
        <v>1698970</v>
      </c>
      <c r="H49" s="54"/>
      <c r="I49" s="54">
        <v>149500</v>
      </c>
      <c r="J49" s="53">
        <v>1848470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1848470</v>
      </c>
      <c r="X49" s="54"/>
      <c r="Y49" s="53">
        <v>1848470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34553666</v>
      </c>
      <c r="D60" s="346">
        <f t="shared" si="14"/>
        <v>0</v>
      </c>
      <c r="E60" s="219">
        <f t="shared" si="14"/>
        <v>45807200</v>
      </c>
      <c r="F60" s="264">
        <f t="shared" si="14"/>
        <v>0</v>
      </c>
      <c r="G60" s="264">
        <f t="shared" si="14"/>
        <v>2419877</v>
      </c>
      <c r="H60" s="219">
        <f t="shared" si="14"/>
        <v>605584</v>
      </c>
      <c r="I60" s="219">
        <f t="shared" si="14"/>
        <v>1004541</v>
      </c>
      <c r="J60" s="264">
        <f t="shared" si="14"/>
        <v>4030002</v>
      </c>
      <c r="K60" s="264">
        <f t="shared" si="14"/>
        <v>3539269</v>
      </c>
      <c r="L60" s="219">
        <f t="shared" si="14"/>
        <v>2754929</v>
      </c>
      <c r="M60" s="219">
        <f t="shared" si="14"/>
        <v>2023719</v>
      </c>
      <c r="N60" s="264">
        <f t="shared" si="14"/>
        <v>8317917</v>
      </c>
      <c r="O60" s="264">
        <f t="shared" si="14"/>
        <v>1800439</v>
      </c>
      <c r="P60" s="219">
        <f t="shared" si="14"/>
        <v>3497496</v>
      </c>
      <c r="Q60" s="219">
        <f t="shared" si="14"/>
        <v>1955920</v>
      </c>
      <c r="R60" s="264">
        <f t="shared" si="14"/>
        <v>7253855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19601774</v>
      </c>
      <c r="X60" s="219">
        <f t="shared" si="14"/>
        <v>0</v>
      </c>
      <c r="Y60" s="264">
        <f t="shared" si="14"/>
        <v>19601774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23244412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17433309</v>
      </c>
      <c r="Y5" s="358">
        <f t="shared" si="0"/>
        <v>-17433309</v>
      </c>
      <c r="Z5" s="359">
        <f>+IF(X5&lt;&gt;0,+(Y5/X5)*100,0)</f>
        <v>-100</v>
      </c>
      <c r="AA5" s="360">
        <f>+AA6+AA8+AA11+AA13+AA15</f>
        <v>23244412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20144412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15108309</v>
      </c>
      <c r="Y6" s="59">
        <f t="shared" si="1"/>
        <v>-15108309</v>
      </c>
      <c r="Z6" s="61">
        <f>+IF(X6&lt;&gt;0,+(Y6/X6)*100,0)</f>
        <v>-100</v>
      </c>
      <c r="AA6" s="62">
        <f t="shared" si="1"/>
        <v>20144412</v>
      </c>
    </row>
    <row r="7" spans="1:27" ht="13.5">
      <c r="A7" s="291" t="s">
        <v>228</v>
      </c>
      <c r="B7" s="142"/>
      <c r="C7" s="60"/>
      <c r="D7" s="340"/>
      <c r="E7" s="60"/>
      <c r="F7" s="59">
        <v>20144412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15108309</v>
      </c>
      <c r="Y7" s="59">
        <v>-15108309</v>
      </c>
      <c r="Z7" s="61">
        <v>-100</v>
      </c>
      <c r="AA7" s="62">
        <v>20144412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3100000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2325000</v>
      </c>
      <c r="Y8" s="59">
        <f t="shared" si="2"/>
        <v>-2325000</v>
      </c>
      <c r="Z8" s="61">
        <f>+IF(X8&lt;&gt;0,+(Y8/X8)*100,0)</f>
        <v>-100</v>
      </c>
      <c r="AA8" s="62">
        <f>SUM(AA9:AA10)</f>
        <v>3100000</v>
      </c>
    </row>
    <row r="9" spans="1:27" ht="13.5">
      <c r="A9" s="291" t="s">
        <v>229</v>
      </c>
      <c r="B9" s="142"/>
      <c r="C9" s="60"/>
      <c r="D9" s="340"/>
      <c r="E9" s="60"/>
      <c r="F9" s="59">
        <v>3100000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2325000</v>
      </c>
      <c r="Y9" s="59">
        <v>-2325000</v>
      </c>
      <c r="Z9" s="61">
        <v>-100</v>
      </c>
      <c r="AA9" s="62">
        <v>3100000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11307116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8480338</v>
      </c>
      <c r="Y22" s="345">
        <f t="shared" si="6"/>
        <v>-8480338</v>
      </c>
      <c r="Z22" s="336">
        <f>+IF(X22&lt;&gt;0,+(Y22/X22)*100,0)</f>
        <v>-100</v>
      </c>
      <c r="AA22" s="350">
        <f>SUM(AA23:AA32)</f>
        <v>11307116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5597514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4198136</v>
      </c>
      <c r="Y24" s="59">
        <v>-4198136</v>
      </c>
      <c r="Z24" s="61">
        <v>-100</v>
      </c>
      <c r="AA24" s="62">
        <v>5597514</v>
      </c>
    </row>
    <row r="25" spans="1:27" ht="13.5">
      <c r="A25" s="361" t="s">
        <v>238</v>
      </c>
      <c r="B25" s="142"/>
      <c r="C25" s="60"/>
      <c r="D25" s="340"/>
      <c r="E25" s="60"/>
      <c r="F25" s="59">
        <v>1980000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1485000</v>
      </c>
      <c r="Y25" s="59">
        <v>-1485000</v>
      </c>
      <c r="Z25" s="61">
        <v>-100</v>
      </c>
      <c r="AA25" s="62">
        <v>1980000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3729602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2797202</v>
      </c>
      <c r="Y32" s="59">
        <v>-2797202</v>
      </c>
      <c r="Z32" s="61">
        <v>-100</v>
      </c>
      <c r="AA32" s="62">
        <v>3729602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2457200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1842900</v>
      </c>
      <c r="Y40" s="345">
        <f t="shared" si="9"/>
        <v>-1842900</v>
      </c>
      <c r="Z40" s="336">
        <f>+IF(X40&lt;&gt;0,+(Y40/X40)*100,0)</f>
        <v>-100</v>
      </c>
      <c r="AA40" s="350">
        <f>SUM(AA41:AA49)</f>
        <v>2457200</v>
      </c>
    </row>
    <row r="41" spans="1:27" ht="13.5">
      <c r="A41" s="361" t="s">
        <v>247</v>
      </c>
      <c r="B41" s="142"/>
      <c r="C41" s="362"/>
      <c r="D41" s="363"/>
      <c r="E41" s="362"/>
      <c r="F41" s="364">
        <v>1800000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1350000</v>
      </c>
      <c r="Y41" s="364">
        <v>-1350000</v>
      </c>
      <c r="Z41" s="365">
        <v>-100</v>
      </c>
      <c r="AA41" s="366">
        <v>1800000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577200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432900</v>
      </c>
      <c r="Y44" s="53">
        <v>-432900</v>
      </c>
      <c r="Z44" s="94">
        <v>-100</v>
      </c>
      <c r="AA44" s="95">
        <v>577200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60000</v>
      </c>
      <c r="Y49" s="53">
        <v>-60000</v>
      </c>
      <c r="Z49" s="94">
        <v>-100</v>
      </c>
      <c r="AA49" s="95">
        <v>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37008728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27756547</v>
      </c>
      <c r="Y60" s="264">
        <f t="shared" si="14"/>
        <v>-27756547</v>
      </c>
      <c r="Z60" s="337">
        <f>+IF(X60&lt;&gt;0,+(Y60/X60)*100,0)</f>
        <v>-100</v>
      </c>
      <c r="AA60" s="232">
        <f>+AA57+AA54+AA51+AA40+AA37+AA34+AA22+AA5</f>
        <v>37008728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2015-05-07T13:45:10Z</dcterms:created>
  <dcterms:modified xsi:type="dcterms:W3CDTF">2015-05-07T13:45:13Z</dcterms:modified>
  <cp:category/>
  <cp:version/>
  <cp:contentType/>
  <cp:contentStatus/>
</cp:coreProperties>
</file>