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<sst xmlns="http://schemas.openxmlformats.org/spreadsheetml/2006/main" count="855" uniqueCount="302">
  <si>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Lejweleputswa(DC18)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</si>
  <si>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</si>
  <si>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</si>
  <si>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</si>
  <si>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</si>
  <si>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</si>
  <si>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</si>
  <si>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</si>
  <si>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</si>
  <si>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</si>
  <si>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</si>
  <si>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</si>
  <si>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</si>
  <si>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</si>
  <si>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</si>
  <si>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</si>
  <si>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</si>
  <si>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</si>
  <si>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</si>
  <si>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</si>
  <si>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</si>
  <si>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</si>
  <si>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</si>
  <si>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</si>
  <si>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</si>
  <si>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</si>
  <si>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</si>
  <si>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</si>
  <si>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</si>
  <si>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</si>
  <si>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</si>
  <si>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</si>
  <si>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</si>
  <si>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</si>
  <si>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</si>
  <si>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</si>
  <si>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</si>
  <si>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</si>
  <si>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</si>
  <si>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</si>
  <si>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</si>
  <si>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</si>
  <si>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</si>
  <si>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</si>
  <si>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</si>
  <si>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</si>
  <si>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</si>
  <si>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</si>
  <si>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</si>
  <si>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</si>
  <si>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</si>
  <si>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</si>
  <si>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</si>
  <si>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</si>
  <si>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</si>
  <si>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</si>
  <si>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</si>
  <si>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</si>
  <si>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</si>
  <si>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</si>
  <si>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</si>
  <si>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</si>
  <si>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</si>
  <si>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</si>
  <si>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</si>
  <si>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</si>
  <si>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</si>
  <si>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</si>
  <si>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</si>
  <si>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</si>
  <si>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Lejweleputswa(DC18)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</si>
  <si>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</si>
  <si>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</si>
  <si>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</si>
  <si>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</si>
  <si>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</si>
  <si>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</si>
  <si>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</si>
  <si>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</si>
  <si>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</si>
  <si>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</si>
  <si>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</si>
  <si>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</si>
  <si>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</si>
  <si>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</si>
  <si>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</si>
  <si>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</si>
  <si>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</si>
  <si>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</si>
  <si>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</si>
  <si>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</si>
  <si>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</si>
  <si>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</si>
  <si>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</si>
  <si>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</si>
  <si>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</si>
  <si>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</si>
  <si>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</si>
  <si>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</si>
  <si>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</si>
  <si>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Lejweleputswa(DC18)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</si>
  <si>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</si>
  <si>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</si>
  <si>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</si>
  <si>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</si>
  <si>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</si>
  <si>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</si>
  <si>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</si>
  <si>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</si>
  <si>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</si>
  <si>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</si>
  <si>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</si>
  <si>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</si>
  <si>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</si>
  <si>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</si>
  <si>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</si>
  <si>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</si>
  <si>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</si>
  <si>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</si>
  <si>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</si>
  <si>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</si>
  <si>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</si>
  <si>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</si>
  <si>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</si>
  <si>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</si>
  <si>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</si>
  <si>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</si>
  <si>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</si>
  <si>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</si>
  <si>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Lejweleputswa(DC18)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</si>
  <si>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</si>
  <si>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</si>
  <si>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</si>
  <si>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</si>
  <si>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</si>
  <si>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</si>
  <si>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</si>
  <si>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</si>
  <si>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</si>
  <si>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</si>
  <si>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Lejweleputswa(DC18)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</si>
  <si>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</si>
  <si>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</si>
  <si>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</si>
  <si>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</si>
  <si>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</si>
  <si>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</si>
  <si>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</si>
  <si>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</si>
  <si>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</si>
  <si>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</si>
  <si>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</si>
  <si>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</si>
  <si>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</si>
  <si>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</si>
  <si>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</si>
  <si>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</si>
  <si>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</si>
  <si>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</si>
  <si>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</si>
  <si>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</si>
  <si>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</si>
  <si>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</si>
  <si>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</si>
  <si>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</si>
  <si>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</si>
  <si>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</si>
  <si>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</si>
  <si>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</si>
  <si>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</si>
  <si>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</si>
  <si>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</si>
  <si>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</si>
  <si>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</si>
  <si>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Lejweleputswa(DC18)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</si>
  <si>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</si>
  <si>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</si>
  <si>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</si>
  <si>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</si>
  <si>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</si>
  <si>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</si>
  <si>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</si>
  <si>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</si>
  <si>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</si>
  <si>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</si>
  <si>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</si>
  <si>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</si>
  <si>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</si>
  <si>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</si>
  <si>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</si>
  <si>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</si>
  <si>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</si>
  <si>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</si>
  <si>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</si>
  <si>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</si>
  <si>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</si>
  <si>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</si>
  <si>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</si>
  <si>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</si>
  <si>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</si>
  <si>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</si>
  <si>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Lejweleputswa(DC18)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</si>
  <si>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</si>
  <si>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</si>
  <si>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</si>
  <si>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</si>
  <si>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</si>
  <si>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</si>
  <si>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</si>
  <si>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</si>
  <si>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</si>
  <si>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</si>
  <si>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</si>
  <si>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</si>
  <si>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</si>
  <si>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</si>
  <si>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</si>
  <si>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</si>
  <si>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</si>
  <si>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</si>
  <si>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</si>
  <si>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</si>
  <si>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</si>
  <si>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</si>
  <si>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</si>
  <si>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</si>
  <si>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Lejweleputswa(DC18)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</si>
  <si>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</si>
  <si>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</si>
  <si>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</si>
  <si>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</si>
  <si>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</si>
  <si>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</si>
  <si>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</si>
  <si>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</si>
  <si>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</si>
  <si>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</si>
  <si>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</si>
  <si>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</si>
  <si>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</si>
  <si>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</si>
  <si>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</si>
  <si>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</si>
  <si>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</si>
  <si>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</si>
  <si>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</si>
  <si>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</si>
  <si>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</si>
  <si>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</si>
  <si>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</si>
  <si>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</si>
  <si>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</si>
  <si>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</si>
  <si>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</si>
  <si>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</si>
  <si>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</si>
  <si>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</si>
  <si>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</si>
  <si>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</si>
  <si>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</si>
  <si>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</si>
  <si>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</si>
  <si>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Lejweleputswa(DC18)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</si>
  <si>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</si>
  <si>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</si>
  <si>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Free State: Lejweleputswa(DC18)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</si>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</sst>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2818522</v>
      </c>
      <c r="C7" s="19">
        <v>0</v>
      </c>
      <c r="D7" s="59">
        <v>2144522</v>
      </c>
      <c r="E7" s="60">
        <v>2151022</v>
      </c>
      <c r="F7" s="60">
        <v>50352</v>
      </c>
      <c r="G7" s="60">
        <v>31935</v>
      </c>
      <c r="H7" s="60">
        <v>179891</v>
      </c>
      <c r="I7" s="60">
        <v>262178</v>
      </c>
      <c r="J7" s="60">
        <v>593101</v>
      </c>
      <c r="K7" s="60">
        <v>224627</v>
      </c>
      <c r="L7" s="60">
        <v>230218</v>
      </c>
      <c r="M7" s="60">
        <v>1047946</v>
      </c>
      <c r="N7" s="60">
        <v>462443</v>
      </c>
      <c r="O7" s="60">
        <v>85289</v>
      </c>
      <c r="P7" s="60">
        <v>465006</v>
      </c>
      <c r="Q7" s="60">
        <v>1012738</v>
      </c>
      <c r="R7" s="60">
        <v>0</v>
      </c>
      <c r="S7" s="60">
        <v>0</v>
      </c>
      <c r="T7" s="60">
        <v>0</v>
      </c>
      <c r="U7" s="60">
        <v>0</v>
      </c>
      <c r="V7" s="60">
        <v>2322862</v>
      </c>
      <c r="W7" s="60">
        <v>1758006</v>
      </c>
      <c r="X7" s="60">
        <v>564856</v>
      </c>
      <c r="Y7" s="61">
        <v>32.13</v>
      </c>
      <c r="Z7" s="62">
        <v>2151022</v>
      </c>
    </row>
    <row r="8" spans="1:26" ht="13.5">
      <c r="A8" s="58" t="s">
        <v>34</v>
      </c>
      <c r="B8" s="19">
        <v>103760000</v>
      </c>
      <c r="C8" s="19">
        <v>0</v>
      </c>
      <c r="D8" s="59">
        <v>108706000</v>
      </c>
      <c r="E8" s="60">
        <v>108706000</v>
      </c>
      <c r="F8" s="60">
        <v>42711000</v>
      </c>
      <c r="G8" s="60">
        <v>2690068</v>
      </c>
      <c r="H8" s="60">
        <v>0</v>
      </c>
      <c r="I8" s="60">
        <v>45401068</v>
      </c>
      <c r="J8" s="60">
        <v>0</v>
      </c>
      <c r="K8" s="60">
        <v>0</v>
      </c>
      <c r="L8" s="60">
        <v>34916000</v>
      </c>
      <c r="M8" s="60">
        <v>34916000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80317068</v>
      </c>
      <c r="W8" s="60">
        <v>108706000</v>
      </c>
      <c r="X8" s="60">
        <v>-28388932</v>
      </c>
      <c r="Y8" s="61">
        <v>-26.12</v>
      </c>
      <c r="Z8" s="62">
        <v>108706000</v>
      </c>
    </row>
    <row r="9" spans="1:26" ht="13.5">
      <c r="A9" s="58" t="s">
        <v>35</v>
      </c>
      <c r="B9" s="19">
        <v>2265475</v>
      </c>
      <c r="C9" s="19">
        <v>0</v>
      </c>
      <c r="D9" s="59">
        <v>400014</v>
      </c>
      <c r="E9" s="60">
        <v>475000</v>
      </c>
      <c r="F9" s="60">
        <v>122189</v>
      </c>
      <c r="G9" s="60">
        <v>60598</v>
      </c>
      <c r="H9" s="60">
        <v>72365</v>
      </c>
      <c r="I9" s="60">
        <v>255152</v>
      </c>
      <c r="J9" s="60">
        <v>144792</v>
      </c>
      <c r="K9" s="60">
        <v>96216</v>
      </c>
      <c r="L9" s="60">
        <v>61619</v>
      </c>
      <c r="M9" s="60">
        <v>302627</v>
      </c>
      <c r="N9" s="60">
        <v>111786</v>
      </c>
      <c r="O9" s="60">
        <v>99347</v>
      </c>
      <c r="P9" s="60">
        <v>81870</v>
      </c>
      <c r="Q9" s="60">
        <v>293003</v>
      </c>
      <c r="R9" s="60">
        <v>0</v>
      </c>
      <c r="S9" s="60">
        <v>0</v>
      </c>
      <c r="T9" s="60">
        <v>0</v>
      </c>
      <c r="U9" s="60">
        <v>0</v>
      </c>
      <c r="V9" s="60">
        <v>850782</v>
      </c>
      <c r="W9" s="60">
        <v>70600</v>
      </c>
      <c r="X9" s="60">
        <v>780182</v>
      </c>
      <c r="Y9" s="61">
        <v>1105.07</v>
      </c>
      <c r="Z9" s="62">
        <v>475000</v>
      </c>
    </row>
    <row r="10" spans="1:26" ht="25.5">
      <c r="A10" s="63" t="s">
        <v>277</v>
      </c>
      <c r="B10" s="64">
        <f>SUM(B5:B9)</f>
        <v>108843997</v>
      </c>
      <c r="C10" s="64">
        <f>SUM(C5:C9)</f>
        <v>0</v>
      </c>
      <c r="D10" s="65">
        <f aca="true" t="shared" si="0" ref="D10:Z10">SUM(D5:D9)</f>
        <v>111250536</v>
      </c>
      <c r="E10" s="66">
        <f t="shared" si="0"/>
        <v>111332022</v>
      </c>
      <c r="F10" s="66">
        <f t="shared" si="0"/>
        <v>42883541</v>
      </c>
      <c r="G10" s="66">
        <f t="shared" si="0"/>
        <v>2782601</v>
      </c>
      <c r="H10" s="66">
        <f t="shared" si="0"/>
        <v>252256</v>
      </c>
      <c r="I10" s="66">
        <f t="shared" si="0"/>
        <v>45918398</v>
      </c>
      <c r="J10" s="66">
        <f t="shared" si="0"/>
        <v>737893</v>
      </c>
      <c r="K10" s="66">
        <f t="shared" si="0"/>
        <v>320843</v>
      </c>
      <c r="L10" s="66">
        <f t="shared" si="0"/>
        <v>35207837</v>
      </c>
      <c r="M10" s="66">
        <f t="shared" si="0"/>
        <v>36266573</v>
      </c>
      <c r="N10" s="66">
        <f t="shared" si="0"/>
        <v>574229</v>
      </c>
      <c r="O10" s="66">
        <f t="shared" si="0"/>
        <v>184636</v>
      </c>
      <c r="P10" s="66">
        <f t="shared" si="0"/>
        <v>546876</v>
      </c>
      <c r="Q10" s="66">
        <f t="shared" si="0"/>
        <v>1305741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83490712</v>
      </c>
      <c r="W10" s="66">
        <f t="shared" si="0"/>
        <v>110534606</v>
      </c>
      <c r="X10" s="66">
        <f t="shared" si="0"/>
        <v>-27043894</v>
      </c>
      <c r="Y10" s="67">
        <f>+IF(W10&lt;&gt;0,(X10/W10)*100,0)</f>
        <v>-24.466449900766822</v>
      </c>
      <c r="Z10" s="68">
        <f t="shared" si="0"/>
        <v>111332022</v>
      </c>
    </row>
    <row r="11" spans="1:26" ht="13.5">
      <c r="A11" s="58" t="s">
        <v>37</v>
      </c>
      <c r="B11" s="19">
        <v>60740189</v>
      </c>
      <c r="C11" s="19">
        <v>0</v>
      </c>
      <c r="D11" s="59">
        <v>59029313</v>
      </c>
      <c r="E11" s="60">
        <v>59808731</v>
      </c>
      <c r="F11" s="60">
        <v>4613967</v>
      </c>
      <c r="G11" s="60">
        <v>4930131</v>
      </c>
      <c r="H11" s="60">
        <v>4903408</v>
      </c>
      <c r="I11" s="60">
        <v>14447506</v>
      </c>
      <c r="J11" s="60">
        <v>5693677</v>
      </c>
      <c r="K11" s="60">
        <v>4640974</v>
      </c>
      <c r="L11" s="60">
        <v>4582074</v>
      </c>
      <c r="M11" s="60">
        <v>14916725</v>
      </c>
      <c r="N11" s="60">
        <v>4766785</v>
      </c>
      <c r="O11" s="60">
        <v>4746244</v>
      </c>
      <c r="P11" s="60">
        <v>4769453</v>
      </c>
      <c r="Q11" s="60">
        <v>14282482</v>
      </c>
      <c r="R11" s="60">
        <v>0</v>
      </c>
      <c r="S11" s="60">
        <v>0</v>
      </c>
      <c r="T11" s="60">
        <v>0</v>
      </c>
      <c r="U11" s="60">
        <v>0</v>
      </c>
      <c r="V11" s="60">
        <v>43646713</v>
      </c>
      <c r="W11" s="60">
        <v>42745500</v>
      </c>
      <c r="X11" s="60">
        <v>901213</v>
      </c>
      <c r="Y11" s="61">
        <v>2.11</v>
      </c>
      <c r="Z11" s="62">
        <v>59808731</v>
      </c>
    </row>
    <row r="12" spans="1:26" ht="13.5">
      <c r="A12" s="58" t="s">
        <v>38</v>
      </c>
      <c r="B12" s="19">
        <v>8713434</v>
      </c>
      <c r="C12" s="19">
        <v>0</v>
      </c>
      <c r="D12" s="59">
        <v>9077980</v>
      </c>
      <c r="E12" s="60">
        <v>8961550</v>
      </c>
      <c r="F12" s="60">
        <v>699988</v>
      </c>
      <c r="G12" s="60">
        <v>747368</v>
      </c>
      <c r="H12" s="60">
        <v>710010</v>
      </c>
      <c r="I12" s="60">
        <v>2157366</v>
      </c>
      <c r="J12" s="60">
        <v>743501</v>
      </c>
      <c r="K12" s="60">
        <v>732213</v>
      </c>
      <c r="L12" s="60">
        <v>695431</v>
      </c>
      <c r="M12" s="60">
        <v>2171145</v>
      </c>
      <c r="N12" s="60">
        <v>722971</v>
      </c>
      <c r="O12" s="60">
        <v>804751</v>
      </c>
      <c r="P12" s="60">
        <v>757836</v>
      </c>
      <c r="Q12" s="60">
        <v>2285558</v>
      </c>
      <c r="R12" s="60">
        <v>0</v>
      </c>
      <c r="S12" s="60">
        <v>0</v>
      </c>
      <c r="T12" s="60">
        <v>0</v>
      </c>
      <c r="U12" s="60">
        <v>0</v>
      </c>
      <c r="V12" s="60">
        <v>6614069</v>
      </c>
      <c r="W12" s="60">
        <v>6649430</v>
      </c>
      <c r="X12" s="60">
        <v>-35361</v>
      </c>
      <c r="Y12" s="61">
        <v>-0.53</v>
      </c>
      <c r="Z12" s="62">
        <v>8961550</v>
      </c>
    </row>
    <row r="13" spans="1:26" ht="13.5">
      <c r="A13" s="58" t="s">
        <v>278</v>
      </c>
      <c r="B13" s="19">
        <v>3317975</v>
      </c>
      <c r="C13" s="19">
        <v>0</v>
      </c>
      <c r="D13" s="59">
        <v>6595631</v>
      </c>
      <c r="E13" s="60">
        <v>6595626</v>
      </c>
      <c r="F13" s="60">
        <v>580364</v>
      </c>
      <c r="G13" s="60">
        <v>580588</v>
      </c>
      <c r="H13" s="60">
        <v>561417</v>
      </c>
      <c r="I13" s="60">
        <v>1722369</v>
      </c>
      <c r="J13" s="60">
        <v>579413</v>
      </c>
      <c r="K13" s="60">
        <v>557571</v>
      </c>
      <c r="L13" s="60">
        <v>576217</v>
      </c>
      <c r="M13" s="60">
        <v>1713201</v>
      </c>
      <c r="N13" s="60">
        <v>568354</v>
      </c>
      <c r="O13" s="60">
        <v>490495</v>
      </c>
      <c r="P13" s="60">
        <v>539253</v>
      </c>
      <c r="Q13" s="60">
        <v>1598102</v>
      </c>
      <c r="R13" s="60">
        <v>0</v>
      </c>
      <c r="S13" s="60">
        <v>0</v>
      </c>
      <c r="T13" s="60">
        <v>0</v>
      </c>
      <c r="U13" s="60">
        <v>0</v>
      </c>
      <c r="V13" s="60">
        <v>5033672</v>
      </c>
      <c r="W13" s="60">
        <v>4556300</v>
      </c>
      <c r="X13" s="60">
        <v>477372</v>
      </c>
      <c r="Y13" s="61">
        <v>10.48</v>
      </c>
      <c r="Z13" s="62">
        <v>6595626</v>
      </c>
    </row>
    <row r="14" spans="1:26" ht="13.5">
      <c r="A14" s="58" t="s">
        <v>40</v>
      </c>
      <c r="B14" s="19">
        <v>2582857</v>
      </c>
      <c r="C14" s="19">
        <v>0</v>
      </c>
      <c r="D14" s="59">
        <v>2320928</v>
      </c>
      <c r="E14" s="60">
        <v>2320928</v>
      </c>
      <c r="F14" s="60">
        <v>200801</v>
      </c>
      <c r="G14" s="60">
        <v>200801</v>
      </c>
      <c r="H14" s="60">
        <v>200801</v>
      </c>
      <c r="I14" s="60">
        <v>602403</v>
      </c>
      <c r="J14" s="60">
        <v>200801</v>
      </c>
      <c r="K14" s="60">
        <v>200801</v>
      </c>
      <c r="L14" s="60">
        <v>200877</v>
      </c>
      <c r="M14" s="60">
        <v>602479</v>
      </c>
      <c r="N14" s="60">
        <v>185944</v>
      </c>
      <c r="O14" s="60">
        <v>186020</v>
      </c>
      <c r="P14" s="60">
        <v>186020</v>
      </c>
      <c r="Q14" s="60">
        <v>557984</v>
      </c>
      <c r="R14" s="60">
        <v>0</v>
      </c>
      <c r="S14" s="60">
        <v>0</v>
      </c>
      <c r="T14" s="60">
        <v>0</v>
      </c>
      <c r="U14" s="60">
        <v>0</v>
      </c>
      <c r="V14" s="60">
        <v>1762866</v>
      </c>
      <c r="W14" s="60">
        <v>1160464</v>
      </c>
      <c r="X14" s="60">
        <v>602402</v>
      </c>
      <c r="Y14" s="61">
        <v>51.91</v>
      </c>
      <c r="Z14" s="62">
        <v>2320928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4063049</v>
      </c>
      <c r="C16" s="19">
        <v>0</v>
      </c>
      <c r="D16" s="59">
        <v>6225000</v>
      </c>
      <c r="E16" s="60">
        <v>5450000</v>
      </c>
      <c r="F16" s="60">
        <v>0</v>
      </c>
      <c r="G16" s="60">
        <v>0</v>
      </c>
      <c r="H16" s="60">
        <v>2500000</v>
      </c>
      <c r="I16" s="60">
        <v>2500000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357149</v>
      </c>
      <c r="P16" s="60">
        <v>533425</v>
      </c>
      <c r="Q16" s="60">
        <v>890574</v>
      </c>
      <c r="R16" s="60">
        <v>0</v>
      </c>
      <c r="S16" s="60">
        <v>0</v>
      </c>
      <c r="T16" s="60">
        <v>0</v>
      </c>
      <c r="U16" s="60">
        <v>0</v>
      </c>
      <c r="V16" s="60">
        <v>3390574</v>
      </c>
      <c r="W16" s="60">
        <v>4960000</v>
      </c>
      <c r="X16" s="60">
        <v>-1569426</v>
      </c>
      <c r="Y16" s="61">
        <v>-31.64</v>
      </c>
      <c r="Z16" s="62">
        <v>5450000</v>
      </c>
    </row>
    <row r="17" spans="1:26" ht="13.5">
      <c r="A17" s="58" t="s">
        <v>43</v>
      </c>
      <c r="B17" s="19">
        <v>25369174</v>
      </c>
      <c r="C17" s="19">
        <v>0</v>
      </c>
      <c r="D17" s="59">
        <v>29116148</v>
      </c>
      <c r="E17" s="60">
        <v>30821019</v>
      </c>
      <c r="F17" s="60">
        <v>2001518</v>
      </c>
      <c r="G17" s="60">
        <v>1359123</v>
      </c>
      <c r="H17" s="60">
        <v>2903949</v>
      </c>
      <c r="I17" s="60">
        <v>6264590</v>
      </c>
      <c r="J17" s="60">
        <v>2313084</v>
      </c>
      <c r="K17" s="60">
        <v>2400382</v>
      </c>
      <c r="L17" s="60">
        <v>2048293</v>
      </c>
      <c r="M17" s="60">
        <v>6761759</v>
      </c>
      <c r="N17" s="60">
        <v>2380186</v>
      </c>
      <c r="O17" s="60">
        <v>2853114</v>
      </c>
      <c r="P17" s="60">
        <v>3367182</v>
      </c>
      <c r="Q17" s="60">
        <v>8600482</v>
      </c>
      <c r="R17" s="60">
        <v>0</v>
      </c>
      <c r="S17" s="60">
        <v>0</v>
      </c>
      <c r="T17" s="60">
        <v>0</v>
      </c>
      <c r="U17" s="60">
        <v>0</v>
      </c>
      <c r="V17" s="60">
        <v>21626831</v>
      </c>
      <c r="W17" s="60">
        <v>22690500</v>
      </c>
      <c r="X17" s="60">
        <v>-1063669</v>
      </c>
      <c r="Y17" s="61">
        <v>-4.69</v>
      </c>
      <c r="Z17" s="62">
        <v>30821019</v>
      </c>
    </row>
    <row r="18" spans="1:26" ht="13.5">
      <c r="A18" s="70" t="s">
        <v>44</v>
      </c>
      <c r="B18" s="71">
        <f>SUM(B11:B17)</f>
        <v>104786678</v>
      </c>
      <c r="C18" s="71">
        <f>SUM(C11:C17)</f>
        <v>0</v>
      </c>
      <c r="D18" s="72">
        <f aca="true" t="shared" si="1" ref="D18:Z18">SUM(D11:D17)</f>
        <v>112365000</v>
      </c>
      <c r="E18" s="73">
        <f t="shared" si="1"/>
        <v>113957854</v>
      </c>
      <c r="F18" s="73">
        <f t="shared" si="1"/>
        <v>8096638</v>
      </c>
      <c r="G18" s="73">
        <f t="shared" si="1"/>
        <v>7818011</v>
      </c>
      <c r="H18" s="73">
        <f t="shared" si="1"/>
        <v>11779585</v>
      </c>
      <c r="I18" s="73">
        <f t="shared" si="1"/>
        <v>27694234</v>
      </c>
      <c r="J18" s="73">
        <f t="shared" si="1"/>
        <v>9530476</v>
      </c>
      <c r="K18" s="73">
        <f t="shared" si="1"/>
        <v>8531941</v>
      </c>
      <c r="L18" s="73">
        <f t="shared" si="1"/>
        <v>8102892</v>
      </c>
      <c r="M18" s="73">
        <f t="shared" si="1"/>
        <v>26165309</v>
      </c>
      <c r="N18" s="73">
        <f t="shared" si="1"/>
        <v>8624240</v>
      </c>
      <c r="O18" s="73">
        <f t="shared" si="1"/>
        <v>9437773</v>
      </c>
      <c r="P18" s="73">
        <f t="shared" si="1"/>
        <v>10153169</v>
      </c>
      <c r="Q18" s="73">
        <f t="shared" si="1"/>
        <v>28215182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82074725</v>
      </c>
      <c r="W18" s="73">
        <f t="shared" si="1"/>
        <v>82762194</v>
      </c>
      <c r="X18" s="73">
        <f t="shared" si="1"/>
        <v>-687469</v>
      </c>
      <c r="Y18" s="67">
        <f>+IF(W18&lt;&gt;0,(X18/W18)*100,0)</f>
        <v>-0.8306558426906856</v>
      </c>
      <c r="Z18" s="74">
        <f t="shared" si="1"/>
        <v>113957854</v>
      </c>
    </row>
    <row r="19" spans="1:26" ht="13.5">
      <c r="A19" s="70" t="s">
        <v>45</v>
      </c>
      <c r="B19" s="75">
        <f>+B10-B18</f>
        <v>4057319</v>
      </c>
      <c r="C19" s="75">
        <f>+C10-C18</f>
        <v>0</v>
      </c>
      <c r="D19" s="76">
        <f aca="true" t="shared" si="2" ref="D19:Z19">+D10-D18</f>
        <v>-1114464</v>
      </c>
      <c r="E19" s="77">
        <f t="shared" si="2"/>
        <v>-2625832</v>
      </c>
      <c r="F19" s="77">
        <f t="shared" si="2"/>
        <v>34786903</v>
      </c>
      <c r="G19" s="77">
        <f t="shared" si="2"/>
        <v>-5035410</v>
      </c>
      <c r="H19" s="77">
        <f t="shared" si="2"/>
        <v>-11527329</v>
      </c>
      <c r="I19" s="77">
        <f t="shared" si="2"/>
        <v>18224164</v>
      </c>
      <c r="J19" s="77">
        <f t="shared" si="2"/>
        <v>-8792583</v>
      </c>
      <c r="K19" s="77">
        <f t="shared" si="2"/>
        <v>-8211098</v>
      </c>
      <c r="L19" s="77">
        <f t="shared" si="2"/>
        <v>27104945</v>
      </c>
      <c r="M19" s="77">
        <f t="shared" si="2"/>
        <v>10101264</v>
      </c>
      <c r="N19" s="77">
        <f t="shared" si="2"/>
        <v>-8050011</v>
      </c>
      <c r="O19" s="77">
        <f t="shared" si="2"/>
        <v>-9253137</v>
      </c>
      <c r="P19" s="77">
        <f t="shared" si="2"/>
        <v>-9606293</v>
      </c>
      <c r="Q19" s="77">
        <f t="shared" si="2"/>
        <v>-26909441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1415987</v>
      </c>
      <c r="W19" s="77">
        <f>IF(E10=E18,0,W10-W18)</f>
        <v>27772412</v>
      </c>
      <c r="X19" s="77">
        <f t="shared" si="2"/>
        <v>-26356425</v>
      </c>
      <c r="Y19" s="78">
        <f>+IF(W19&lt;&gt;0,(X19/W19)*100,0)</f>
        <v>-94.90146192559725</v>
      </c>
      <c r="Z19" s="79">
        <f t="shared" si="2"/>
        <v>-2625832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4057319</v>
      </c>
      <c r="C22" s="86">
        <f>SUM(C19:C21)</f>
        <v>0</v>
      </c>
      <c r="D22" s="87">
        <f aca="true" t="shared" si="3" ref="D22:Z22">SUM(D19:D21)</f>
        <v>-1114464</v>
      </c>
      <c r="E22" s="88">
        <f t="shared" si="3"/>
        <v>-2625832</v>
      </c>
      <c r="F22" s="88">
        <f t="shared" si="3"/>
        <v>34786903</v>
      </c>
      <c r="G22" s="88">
        <f t="shared" si="3"/>
        <v>-5035410</v>
      </c>
      <c r="H22" s="88">
        <f t="shared" si="3"/>
        <v>-11527329</v>
      </c>
      <c r="I22" s="88">
        <f t="shared" si="3"/>
        <v>18224164</v>
      </c>
      <c r="J22" s="88">
        <f t="shared" si="3"/>
        <v>-8792583</v>
      </c>
      <c r="K22" s="88">
        <f t="shared" si="3"/>
        <v>-8211098</v>
      </c>
      <c r="L22" s="88">
        <f t="shared" si="3"/>
        <v>27104945</v>
      </c>
      <c r="M22" s="88">
        <f t="shared" si="3"/>
        <v>10101264</v>
      </c>
      <c r="N22" s="88">
        <f t="shared" si="3"/>
        <v>-8050011</v>
      </c>
      <c r="O22" s="88">
        <f t="shared" si="3"/>
        <v>-9253137</v>
      </c>
      <c r="P22" s="88">
        <f t="shared" si="3"/>
        <v>-9606293</v>
      </c>
      <c r="Q22" s="88">
        <f t="shared" si="3"/>
        <v>-26909441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1415987</v>
      </c>
      <c r="W22" s="88">
        <f t="shared" si="3"/>
        <v>27772412</v>
      </c>
      <c r="X22" s="88">
        <f t="shared" si="3"/>
        <v>-26356425</v>
      </c>
      <c r="Y22" s="89">
        <f>+IF(W22&lt;&gt;0,(X22/W22)*100,0)</f>
        <v>-94.90146192559725</v>
      </c>
      <c r="Z22" s="90">
        <f t="shared" si="3"/>
        <v>-2625832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4057319</v>
      </c>
      <c r="C24" s="75">
        <f>SUM(C22:C23)</f>
        <v>0</v>
      </c>
      <c r="D24" s="76">
        <f aca="true" t="shared" si="4" ref="D24:Z24">SUM(D22:D23)</f>
        <v>-1114464</v>
      </c>
      <c r="E24" s="77">
        <f t="shared" si="4"/>
        <v>-2625832</v>
      </c>
      <c r="F24" s="77">
        <f t="shared" si="4"/>
        <v>34786903</v>
      </c>
      <c r="G24" s="77">
        <f t="shared" si="4"/>
        <v>-5035410</v>
      </c>
      <c r="H24" s="77">
        <f t="shared" si="4"/>
        <v>-11527329</v>
      </c>
      <c r="I24" s="77">
        <f t="shared" si="4"/>
        <v>18224164</v>
      </c>
      <c r="J24" s="77">
        <f t="shared" si="4"/>
        <v>-8792583</v>
      </c>
      <c r="K24" s="77">
        <f t="shared" si="4"/>
        <v>-8211098</v>
      </c>
      <c r="L24" s="77">
        <f t="shared" si="4"/>
        <v>27104945</v>
      </c>
      <c r="M24" s="77">
        <f t="shared" si="4"/>
        <v>10101264</v>
      </c>
      <c r="N24" s="77">
        <f t="shared" si="4"/>
        <v>-8050011</v>
      </c>
      <c r="O24" s="77">
        <f t="shared" si="4"/>
        <v>-9253137</v>
      </c>
      <c r="P24" s="77">
        <f t="shared" si="4"/>
        <v>-9606293</v>
      </c>
      <c r="Q24" s="77">
        <f t="shared" si="4"/>
        <v>-26909441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1415987</v>
      </c>
      <c r="W24" s="77">
        <f t="shared" si="4"/>
        <v>27772412</v>
      </c>
      <c r="X24" s="77">
        <f t="shared" si="4"/>
        <v>-26356425</v>
      </c>
      <c r="Y24" s="78">
        <f>+IF(W24&lt;&gt;0,(X24/W24)*100,0)</f>
        <v>-94.90146192559725</v>
      </c>
      <c r="Z24" s="79">
        <f t="shared" si="4"/>
        <v>-2625832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2354305</v>
      </c>
      <c r="C27" s="22">
        <v>0</v>
      </c>
      <c r="D27" s="99">
        <v>711000</v>
      </c>
      <c r="E27" s="100">
        <v>950000</v>
      </c>
      <c r="F27" s="100">
        <v>0</v>
      </c>
      <c r="G27" s="100">
        <v>49534</v>
      </c>
      <c r="H27" s="100">
        <v>73950</v>
      </c>
      <c r="I27" s="100">
        <v>123484</v>
      </c>
      <c r="J27" s="100">
        <v>67676</v>
      </c>
      <c r="K27" s="100">
        <v>9811</v>
      </c>
      <c r="L27" s="100">
        <v>48297</v>
      </c>
      <c r="M27" s="100">
        <v>125784</v>
      </c>
      <c r="N27" s="100">
        <v>0</v>
      </c>
      <c r="O27" s="100">
        <v>30444</v>
      </c>
      <c r="P27" s="100">
        <v>190786</v>
      </c>
      <c r="Q27" s="100">
        <v>221230</v>
      </c>
      <c r="R27" s="100">
        <v>0</v>
      </c>
      <c r="S27" s="100">
        <v>0</v>
      </c>
      <c r="T27" s="100">
        <v>0</v>
      </c>
      <c r="U27" s="100">
        <v>0</v>
      </c>
      <c r="V27" s="100">
        <v>470498</v>
      </c>
      <c r="W27" s="100">
        <v>712500</v>
      </c>
      <c r="X27" s="100">
        <v>-242002</v>
      </c>
      <c r="Y27" s="101">
        <v>-33.97</v>
      </c>
      <c r="Z27" s="102">
        <v>950000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2354305</v>
      </c>
      <c r="C31" s="19">
        <v>0</v>
      </c>
      <c r="D31" s="59">
        <v>711000</v>
      </c>
      <c r="E31" s="60">
        <v>950000</v>
      </c>
      <c r="F31" s="60">
        <v>0</v>
      </c>
      <c r="G31" s="60">
        <v>49534</v>
      </c>
      <c r="H31" s="60">
        <v>73950</v>
      </c>
      <c r="I31" s="60">
        <v>123484</v>
      </c>
      <c r="J31" s="60">
        <v>67676</v>
      </c>
      <c r="K31" s="60">
        <v>9811</v>
      </c>
      <c r="L31" s="60">
        <v>48297</v>
      </c>
      <c r="M31" s="60">
        <v>125784</v>
      </c>
      <c r="N31" s="60">
        <v>0</v>
      </c>
      <c r="O31" s="60">
        <v>30444</v>
      </c>
      <c r="P31" s="60">
        <v>190786</v>
      </c>
      <c r="Q31" s="60">
        <v>221230</v>
      </c>
      <c r="R31" s="60">
        <v>0</v>
      </c>
      <c r="S31" s="60">
        <v>0</v>
      </c>
      <c r="T31" s="60">
        <v>0</v>
      </c>
      <c r="U31" s="60">
        <v>0</v>
      </c>
      <c r="V31" s="60">
        <v>470498</v>
      </c>
      <c r="W31" s="60">
        <v>712500</v>
      </c>
      <c r="X31" s="60">
        <v>-242002</v>
      </c>
      <c r="Y31" s="61">
        <v>-33.97</v>
      </c>
      <c r="Z31" s="62">
        <v>950000</v>
      </c>
    </row>
    <row r="32" spans="1:26" ht="13.5">
      <c r="A32" s="70" t="s">
        <v>54</v>
      </c>
      <c r="B32" s="22">
        <f>SUM(B28:B31)</f>
        <v>2354305</v>
      </c>
      <c r="C32" s="22">
        <f>SUM(C28:C31)</f>
        <v>0</v>
      </c>
      <c r="D32" s="99">
        <f aca="true" t="shared" si="5" ref="D32:Z32">SUM(D28:D31)</f>
        <v>711000</v>
      </c>
      <c r="E32" s="100">
        <f t="shared" si="5"/>
        <v>950000</v>
      </c>
      <c r="F32" s="100">
        <f t="shared" si="5"/>
        <v>0</v>
      </c>
      <c r="G32" s="100">
        <f t="shared" si="5"/>
        <v>49534</v>
      </c>
      <c r="H32" s="100">
        <f t="shared" si="5"/>
        <v>73950</v>
      </c>
      <c r="I32" s="100">
        <f t="shared" si="5"/>
        <v>123484</v>
      </c>
      <c r="J32" s="100">
        <f t="shared" si="5"/>
        <v>67676</v>
      </c>
      <c r="K32" s="100">
        <f t="shared" si="5"/>
        <v>9811</v>
      </c>
      <c r="L32" s="100">
        <f t="shared" si="5"/>
        <v>48297</v>
      </c>
      <c r="M32" s="100">
        <f t="shared" si="5"/>
        <v>125784</v>
      </c>
      <c r="N32" s="100">
        <f t="shared" si="5"/>
        <v>0</v>
      </c>
      <c r="O32" s="100">
        <f t="shared" si="5"/>
        <v>30444</v>
      </c>
      <c r="P32" s="100">
        <f t="shared" si="5"/>
        <v>190786</v>
      </c>
      <c r="Q32" s="100">
        <f t="shared" si="5"/>
        <v>221230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470498</v>
      </c>
      <c r="W32" s="100">
        <f t="shared" si="5"/>
        <v>712500</v>
      </c>
      <c r="X32" s="100">
        <f t="shared" si="5"/>
        <v>-242002</v>
      </c>
      <c r="Y32" s="101">
        <f>+IF(W32&lt;&gt;0,(X32/W32)*100,0)</f>
        <v>-33.96519298245614</v>
      </c>
      <c r="Z32" s="102">
        <f t="shared" si="5"/>
        <v>950000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49608900</v>
      </c>
      <c r="C35" s="19">
        <v>0</v>
      </c>
      <c r="D35" s="59">
        <v>20000000</v>
      </c>
      <c r="E35" s="60">
        <v>52870000</v>
      </c>
      <c r="F35" s="60">
        <v>102181338</v>
      </c>
      <c r="G35" s="60">
        <v>46888547</v>
      </c>
      <c r="H35" s="60">
        <v>75463704</v>
      </c>
      <c r="I35" s="60">
        <v>75463704</v>
      </c>
      <c r="J35" s="60">
        <v>109951241</v>
      </c>
      <c r="K35" s="60">
        <v>65563143</v>
      </c>
      <c r="L35" s="60">
        <v>87981094</v>
      </c>
      <c r="M35" s="60">
        <v>87981094</v>
      </c>
      <c r="N35" s="60">
        <v>105903209</v>
      </c>
      <c r="O35" s="60">
        <v>41259030</v>
      </c>
      <c r="P35" s="60">
        <v>71008031</v>
      </c>
      <c r="Q35" s="60">
        <v>71008031</v>
      </c>
      <c r="R35" s="60">
        <v>0</v>
      </c>
      <c r="S35" s="60">
        <v>0</v>
      </c>
      <c r="T35" s="60">
        <v>0</v>
      </c>
      <c r="U35" s="60">
        <v>0</v>
      </c>
      <c r="V35" s="60">
        <v>71008031</v>
      </c>
      <c r="W35" s="60">
        <v>39652500</v>
      </c>
      <c r="X35" s="60">
        <v>31355531</v>
      </c>
      <c r="Y35" s="61">
        <v>79.08</v>
      </c>
      <c r="Z35" s="62">
        <v>52870000</v>
      </c>
    </row>
    <row r="36" spans="1:26" ht="13.5">
      <c r="A36" s="58" t="s">
        <v>57</v>
      </c>
      <c r="B36" s="19">
        <v>72558412</v>
      </c>
      <c r="C36" s="19">
        <v>0</v>
      </c>
      <c r="D36" s="59">
        <v>74557369</v>
      </c>
      <c r="E36" s="60">
        <v>72570100</v>
      </c>
      <c r="F36" s="60">
        <v>69427950</v>
      </c>
      <c r="G36" s="60">
        <v>72570405</v>
      </c>
      <c r="H36" s="60">
        <v>72644355</v>
      </c>
      <c r="I36" s="60">
        <v>72644355</v>
      </c>
      <c r="J36" s="60">
        <v>72712031</v>
      </c>
      <c r="K36" s="60">
        <v>72164272</v>
      </c>
      <c r="L36" s="60">
        <v>72627267</v>
      </c>
      <c r="M36" s="60">
        <v>72627267</v>
      </c>
      <c r="N36" s="60">
        <v>72627267</v>
      </c>
      <c r="O36" s="60">
        <v>72657710</v>
      </c>
      <c r="P36" s="60">
        <v>72848496</v>
      </c>
      <c r="Q36" s="60">
        <v>72848496</v>
      </c>
      <c r="R36" s="60">
        <v>0</v>
      </c>
      <c r="S36" s="60">
        <v>0</v>
      </c>
      <c r="T36" s="60">
        <v>0</v>
      </c>
      <c r="U36" s="60">
        <v>0</v>
      </c>
      <c r="V36" s="60">
        <v>72848496</v>
      </c>
      <c r="W36" s="60">
        <v>54427575</v>
      </c>
      <c r="X36" s="60">
        <v>18420921</v>
      </c>
      <c r="Y36" s="61">
        <v>33.84</v>
      </c>
      <c r="Z36" s="62">
        <v>72570100</v>
      </c>
    </row>
    <row r="37" spans="1:26" ht="13.5">
      <c r="A37" s="58" t="s">
        <v>58</v>
      </c>
      <c r="B37" s="19">
        <v>12954841</v>
      </c>
      <c r="C37" s="19">
        <v>0</v>
      </c>
      <c r="D37" s="59">
        <v>8220851</v>
      </c>
      <c r="E37" s="60">
        <v>13044000</v>
      </c>
      <c r="F37" s="60">
        <v>5014654</v>
      </c>
      <c r="G37" s="60">
        <v>6990514</v>
      </c>
      <c r="H37" s="60">
        <v>7065267</v>
      </c>
      <c r="I37" s="60">
        <v>7065267</v>
      </c>
      <c r="J37" s="60">
        <v>7671672</v>
      </c>
      <c r="K37" s="60">
        <v>11386139</v>
      </c>
      <c r="L37" s="60">
        <v>11399721</v>
      </c>
      <c r="M37" s="60">
        <v>11399721</v>
      </c>
      <c r="N37" s="60">
        <v>10220382</v>
      </c>
      <c r="O37" s="60">
        <v>11715140</v>
      </c>
      <c r="P37" s="60">
        <v>10074767</v>
      </c>
      <c r="Q37" s="60">
        <v>10074767</v>
      </c>
      <c r="R37" s="60">
        <v>0</v>
      </c>
      <c r="S37" s="60">
        <v>0</v>
      </c>
      <c r="T37" s="60">
        <v>0</v>
      </c>
      <c r="U37" s="60">
        <v>0</v>
      </c>
      <c r="V37" s="60">
        <v>10074767</v>
      </c>
      <c r="W37" s="60">
        <v>9783000</v>
      </c>
      <c r="X37" s="60">
        <v>291767</v>
      </c>
      <c r="Y37" s="61">
        <v>2.98</v>
      </c>
      <c r="Z37" s="62">
        <v>13044000</v>
      </c>
    </row>
    <row r="38" spans="1:26" ht="13.5">
      <c r="A38" s="58" t="s">
        <v>59</v>
      </c>
      <c r="B38" s="19">
        <v>20701088</v>
      </c>
      <c r="C38" s="19">
        <v>0</v>
      </c>
      <c r="D38" s="59">
        <v>14776792</v>
      </c>
      <c r="E38" s="60">
        <v>20701000</v>
      </c>
      <c r="F38" s="60">
        <v>23906803</v>
      </c>
      <c r="G38" s="60">
        <v>20701088</v>
      </c>
      <c r="H38" s="60">
        <v>20701088</v>
      </c>
      <c r="I38" s="60">
        <v>20701088</v>
      </c>
      <c r="J38" s="60">
        <v>20701088</v>
      </c>
      <c r="K38" s="60">
        <v>20701088</v>
      </c>
      <c r="L38" s="60">
        <v>20701088</v>
      </c>
      <c r="M38" s="60">
        <v>20701088</v>
      </c>
      <c r="N38" s="60">
        <v>20701088</v>
      </c>
      <c r="O38" s="60">
        <v>20701088</v>
      </c>
      <c r="P38" s="60">
        <v>20701088</v>
      </c>
      <c r="Q38" s="60">
        <v>20701088</v>
      </c>
      <c r="R38" s="60">
        <v>0</v>
      </c>
      <c r="S38" s="60">
        <v>0</v>
      </c>
      <c r="T38" s="60">
        <v>0</v>
      </c>
      <c r="U38" s="60">
        <v>0</v>
      </c>
      <c r="V38" s="60">
        <v>20701088</v>
      </c>
      <c r="W38" s="60">
        <v>15525750</v>
      </c>
      <c r="X38" s="60">
        <v>5175338</v>
      </c>
      <c r="Y38" s="61">
        <v>33.33</v>
      </c>
      <c r="Z38" s="62">
        <v>20701000</v>
      </c>
    </row>
    <row r="39" spans="1:26" ht="13.5">
      <c r="A39" s="58" t="s">
        <v>60</v>
      </c>
      <c r="B39" s="19">
        <v>88511383</v>
      </c>
      <c r="C39" s="19">
        <v>0</v>
      </c>
      <c r="D39" s="59">
        <v>71559726</v>
      </c>
      <c r="E39" s="60">
        <v>91695100</v>
      </c>
      <c r="F39" s="60">
        <v>142687831</v>
      </c>
      <c r="G39" s="60">
        <v>91767350</v>
      </c>
      <c r="H39" s="60">
        <v>120341704</v>
      </c>
      <c r="I39" s="60">
        <v>120341704</v>
      </c>
      <c r="J39" s="60">
        <v>154290512</v>
      </c>
      <c r="K39" s="60">
        <v>105640188</v>
      </c>
      <c r="L39" s="60">
        <v>128507552</v>
      </c>
      <c r="M39" s="60">
        <v>128507552</v>
      </c>
      <c r="N39" s="60">
        <v>147609006</v>
      </c>
      <c r="O39" s="60">
        <v>81500512</v>
      </c>
      <c r="P39" s="60">
        <v>113080672</v>
      </c>
      <c r="Q39" s="60">
        <v>113080672</v>
      </c>
      <c r="R39" s="60">
        <v>0</v>
      </c>
      <c r="S39" s="60">
        <v>0</v>
      </c>
      <c r="T39" s="60">
        <v>0</v>
      </c>
      <c r="U39" s="60">
        <v>0</v>
      </c>
      <c r="V39" s="60">
        <v>113080672</v>
      </c>
      <c r="W39" s="60">
        <v>68771325</v>
      </c>
      <c r="X39" s="60">
        <v>44309347</v>
      </c>
      <c r="Y39" s="61">
        <v>64.43</v>
      </c>
      <c r="Z39" s="62">
        <v>91695100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2270076</v>
      </c>
      <c r="C42" s="19">
        <v>0</v>
      </c>
      <c r="D42" s="59">
        <v>3393559</v>
      </c>
      <c r="E42" s="60">
        <v>3595000</v>
      </c>
      <c r="F42" s="60">
        <v>-49698753</v>
      </c>
      <c r="G42" s="60">
        <v>-4681316</v>
      </c>
      <c r="H42" s="60">
        <v>-10795344</v>
      </c>
      <c r="I42" s="60">
        <v>-65175413</v>
      </c>
      <c r="J42" s="60">
        <v>5853459</v>
      </c>
      <c r="K42" s="60">
        <v>2676340</v>
      </c>
      <c r="L42" s="60">
        <v>5223649</v>
      </c>
      <c r="M42" s="60">
        <v>13753448</v>
      </c>
      <c r="N42" s="60">
        <v>25413793</v>
      </c>
      <c r="O42" s="60">
        <v>-34827686</v>
      </c>
      <c r="P42" s="60">
        <v>1174367</v>
      </c>
      <c r="Q42" s="60">
        <v>-8239526</v>
      </c>
      <c r="R42" s="60">
        <v>0</v>
      </c>
      <c r="S42" s="60">
        <v>0</v>
      </c>
      <c r="T42" s="60">
        <v>0</v>
      </c>
      <c r="U42" s="60">
        <v>0</v>
      </c>
      <c r="V42" s="60">
        <v>-59661491</v>
      </c>
      <c r="W42" s="60">
        <v>34598000</v>
      </c>
      <c r="X42" s="60">
        <v>-94259491</v>
      </c>
      <c r="Y42" s="61">
        <v>-272.44</v>
      </c>
      <c r="Z42" s="62">
        <v>3595000</v>
      </c>
    </row>
    <row r="43" spans="1:26" ht="13.5">
      <c r="A43" s="58" t="s">
        <v>63</v>
      </c>
      <c r="B43" s="19">
        <v>-2199481</v>
      </c>
      <c r="C43" s="19">
        <v>0</v>
      </c>
      <c r="D43" s="59">
        <v>-310000</v>
      </c>
      <c r="E43" s="60">
        <v>-11365000</v>
      </c>
      <c r="F43" s="60">
        <v>0</v>
      </c>
      <c r="G43" s="60">
        <v>-49534</v>
      </c>
      <c r="H43" s="60">
        <v>-73950</v>
      </c>
      <c r="I43" s="60">
        <v>-123484</v>
      </c>
      <c r="J43" s="60">
        <v>-67676</v>
      </c>
      <c r="K43" s="60">
        <v>-9811</v>
      </c>
      <c r="L43" s="60">
        <v>-48297</v>
      </c>
      <c r="M43" s="60">
        <v>-125784</v>
      </c>
      <c r="N43" s="60">
        <v>0</v>
      </c>
      <c r="O43" s="60">
        <v>-30443</v>
      </c>
      <c r="P43" s="60">
        <v>-190786</v>
      </c>
      <c r="Q43" s="60">
        <v>-221229</v>
      </c>
      <c r="R43" s="60">
        <v>0</v>
      </c>
      <c r="S43" s="60">
        <v>0</v>
      </c>
      <c r="T43" s="60">
        <v>0</v>
      </c>
      <c r="U43" s="60">
        <v>0</v>
      </c>
      <c r="V43" s="60">
        <v>-470497</v>
      </c>
      <c r="W43" s="60">
        <v>-664000</v>
      </c>
      <c r="X43" s="60">
        <v>193503</v>
      </c>
      <c r="Y43" s="61">
        <v>-29.14</v>
      </c>
      <c r="Z43" s="62">
        <v>-11365000</v>
      </c>
    </row>
    <row r="44" spans="1:26" ht="13.5">
      <c r="A44" s="58" t="s">
        <v>64</v>
      </c>
      <c r="B44" s="19">
        <v>-1585085</v>
      </c>
      <c r="C44" s="19">
        <v>0</v>
      </c>
      <c r="D44" s="59">
        <v>-3998015</v>
      </c>
      <c r="E44" s="60">
        <v>-1847000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-1161000</v>
      </c>
      <c r="X44" s="60">
        <v>1161000</v>
      </c>
      <c r="Y44" s="61">
        <v>-100</v>
      </c>
      <c r="Z44" s="62">
        <v>-1847000</v>
      </c>
    </row>
    <row r="45" spans="1:26" ht="13.5">
      <c r="A45" s="70" t="s">
        <v>65</v>
      </c>
      <c r="B45" s="22">
        <v>18467437</v>
      </c>
      <c r="C45" s="22">
        <v>0</v>
      </c>
      <c r="D45" s="99">
        <v>14067471</v>
      </c>
      <c r="E45" s="100">
        <v>10365000</v>
      </c>
      <c r="F45" s="100">
        <v>-49365846</v>
      </c>
      <c r="G45" s="100">
        <v>-54096696</v>
      </c>
      <c r="H45" s="100">
        <v>-64965990</v>
      </c>
      <c r="I45" s="100">
        <v>-64965990</v>
      </c>
      <c r="J45" s="100">
        <v>-59180207</v>
      </c>
      <c r="K45" s="100">
        <v>-56513678</v>
      </c>
      <c r="L45" s="100">
        <v>-51338326</v>
      </c>
      <c r="M45" s="100">
        <v>-51338326</v>
      </c>
      <c r="N45" s="100">
        <v>-25924533</v>
      </c>
      <c r="O45" s="100">
        <v>-60782662</v>
      </c>
      <c r="P45" s="100">
        <v>-59799081</v>
      </c>
      <c r="Q45" s="100">
        <v>-59799081</v>
      </c>
      <c r="R45" s="100">
        <v>0</v>
      </c>
      <c r="S45" s="100">
        <v>0</v>
      </c>
      <c r="T45" s="100">
        <v>0</v>
      </c>
      <c r="U45" s="100">
        <v>0</v>
      </c>
      <c r="V45" s="100">
        <v>-59799081</v>
      </c>
      <c r="W45" s="100">
        <v>52755000</v>
      </c>
      <c r="X45" s="100">
        <v>-112554081</v>
      </c>
      <c r="Y45" s="101">
        <v>-213.35</v>
      </c>
      <c r="Z45" s="102">
        <v>10365000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10414351</v>
      </c>
      <c r="X49" s="54">
        <v>10414351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1640373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1640373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80.8159625459815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80.8159625459815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1141575</v>
      </c>
      <c r="C67" s="24"/>
      <c r="D67" s="25">
        <v>305014</v>
      </c>
      <c r="E67" s="26">
        <v>375000</v>
      </c>
      <c r="F67" s="26">
        <v>60598</v>
      </c>
      <c r="G67" s="26">
        <v>60598</v>
      </c>
      <c r="H67" s="26">
        <v>60533</v>
      </c>
      <c r="I67" s="26">
        <v>181729</v>
      </c>
      <c r="J67" s="26">
        <v>62180</v>
      </c>
      <c r="K67" s="26">
        <v>61619</v>
      </c>
      <c r="L67" s="26">
        <v>61619</v>
      </c>
      <c r="M67" s="26">
        <v>185418</v>
      </c>
      <c r="N67" s="26">
        <v>62102</v>
      </c>
      <c r="O67" s="26">
        <v>61514</v>
      </c>
      <c r="P67" s="26">
        <v>61514</v>
      </c>
      <c r="Q67" s="26">
        <v>185130</v>
      </c>
      <c r="R67" s="26"/>
      <c r="S67" s="26"/>
      <c r="T67" s="26"/>
      <c r="U67" s="26"/>
      <c r="V67" s="26">
        <v>552277</v>
      </c>
      <c r="W67" s="26"/>
      <c r="X67" s="26"/>
      <c r="Y67" s="25"/>
      <c r="Z67" s="27">
        <v>375000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1141575</v>
      </c>
      <c r="C75" s="28"/>
      <c r="D75" s="29">
        <v>305014</v>
      </c>
      <c r="E75" s="30">
        <v>375000</v>
      </c>
      <c r="F75" s="30">
        <v>60598</v>
      </c>
      <c r="G75" s="30">
        <v>60598</v>
      </c>
      <c r="H75" s="30">
        <v>60533</v>
      </c>
      <c r="I75" s="30">
        <v>181729</v>
      </c>
      <c r="J75" s="30">
        <v>62180</v>
      </c>
      <c r="K75" s="30">
        <v>61619</v>
      </c>
      <c r="L75" s="30">
        <v>61619</v>
      </c>
      <c r="M75" s="30">
        <v>185418</v>
      </c>
      <c r="N75" s="30">
        <v>62102</v>
      </c>
      <c r="O75" s="30">
        <v>61514</v>
      </c>
      <c r="P75" s="30">
        <v>61514</v>
      </c>
      <c r="Q75" s="30">
        <v>185130</v>
      </c>
      <c r="R75" s="30"/>
      <c r="S75" s="30"/>
      <c r="T75" s="30"/>
      <c r="U75" s="30"/>
      <c r="V75" s="30">
        <v>552277</v>
      </c>
      <c r="W75" s="30"/>
      <c r="X75" s="30"/>
      <c r="Y75" s="29"/>
      <c r="Z75" s="31">
        <v>375000</v>
      </c>
    </row>
    <row r="76" spans="1:26" ht="13.5" hidden="1">
      <c r="A76" s="42" t="s">
        <v>286</v>
      </c>
      <c r="B76" s="32"/>
      <c r="C76" s="32"/>
      <c r="D76" s="33">
        <v>246500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246500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404943</v>
      </c>
      <c r="D40" s="344">
        <f t="shared" si="9"/>
        <v>0</v>
      </c>
      <c r="E40" s="343">
        <f t="shared" si="9"/>
        <v>547639</v>
      </c>
      <c r="F40" s="345">
        <f t="shared" si="9"/>
        <v>597803</v>
      </c>
      <c r="G40" s="345">
        <f t="shared" si="9"/>
        <v>8077</v>
      </c>
      <c r="H40" s="343">
        <f t="shared" si="9"/>
        <v>47035</v>
      </c>
      <c r="I40" s="343">
        <f t="shared" si="9"/>
        <v>76194</v>
      </c>
      <c r="J40" s="345">
        <f t="shared" si="9"/>
        <v>131306</v>
      </c>
      <c r="K40" s="345">
        <f t="shared" si="9"/>
        <v>68516</v>
      </c>
      <c r="L40" s="343">
        <f t="shared" si="9"/>
        <v>61864</v>
      </c>
      <c r="M40" s="343">
        <f t="shared" si="9"/>
        <v>5917</v>
      </c>
      <c r="N40" s="345">
        <f t="shared" si="9"/>
        <v>136297</v>
      </c>
      <c r="O40" s="345">
        <f t="shared" si="9"/>
        <v>17326</v>
      </c>
      <c r="P40" s="343">
        <f t="shared" si="9"/>
        <v>83021</v>
      </c>
      <c r="Q40" s="343">
        <f t="shared" si="9"/>
        <v>25945</v>
      </c>
      <c r="R40" s="345">
        <f t="shared" si="9"/>
        <v>126292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393895</v>
      </c>
      <c r="X40" s="343">
        <f t="shared" si="9"/>
        <v>448352</v>
      </c>
      <c r="Y40" s="345">
        <f t="shared" si="9"/>
        <v>-54457</v>
      </c>
      <c r="Z40" s="336">
        <f>+IF(X40&lt;&gt;0,+(Y40/X40)*100,0)</f>
        <v>-12.146037042323888</v>
      </c>
      <c r="AA40" s="350">
        <f>SUM(AA41:AA49)</f>
        <v>597803</v>
      </c>
    </row>
    <row r="41" spans="1:27" ht="13.5">
      <c r="A41" s="361" t="s">
        <v>247</v>
      </c>
      <c r="B41" s="142"/>
      <c r="C41" s="362">
        <v>68814</v>
      </c>
      <c r="D41" s="363"/>
      <c r="E41" s="362">
        <v>62500</v>
      </c>
      <c r="F41" s="364">
        <v>122500</v>
      </c>
      <c r="G41" s="364">
        <v>4057</v>
      </c>
      <c r="H41" s="362">
        <v>8821</v>
      </c>
      <c r="I41" s="362">
        <v>28592</v>
      </c>
      <c r="J41" s="364">
        <v>41470</v>
      </c>
      <c r="K41" s="364">
        <v>8754</v>
      </c>
      <c r="L41" s="362">
        <v>7166</v>
      </c>
      <c r="M41" s="362"/>
      <c r="N41" s="364">
        <v>15920</v>
      </c>
      <c r="O41" s="364">
        <v>12622</v>
      </c>
      <c r="P41" s="362">
        <v>80322</v>
      </c>
      <c r="Q41" s="362">
        <v>20654</v>
      </c>
      <c r="R41" s="364">
        <v>113598</v>
      </c>
      <c r="S41" s="364"/>
      <c r="T41" s="362"/>
      <c r="U41" s="362"/>
      <c r="V41" s="364"/>
      <c r="W41" s="364">
        <v>170988</v>
      </c>
      <c r="X41" s="362">
        <v>91875</v>
      </c>
      <c r="Y41" s="364">
        <v>79113</v>
      </c>
      <c r="Z41" s="365">
        <v>86.11</v>
      </c>
      <c r="AA41" s="366">
        <v>122500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118333</v>
      </c>
      <c r="D44" s="368"/>
      <c r="E44" s="54">
        <v>105139</v>
      </c>
      <c r="F44" s="53">
        <v>89139</v>
      </c>
      <c r="G44" s="53">
        <v>75</v>
      </c>
      <c r="H44" s="54">
        <v>767</v>
      </c>
      <c r="I44" s="54">
        <v>870</v>
      </c>
      <c r="J44" s="53">
        <v>1712</v>
      </c>
      <c r="K44" s="53">
        <v>301</v>
      </c>
      <c r="L44" s="54">
        <v>30420</v>
      </c>
      <c r="M44" s="54">
        <v>399</v>
      </c>
      <c r="N44" s="53">
        <v>31120</v>
      </c>
      <c r="O44" s="53">
        <v>92</v>
      </c>
      <c r="P44" s="54"/>
      <c r="Q44" s="54">
        <v>1338</v>
      </c>
      <c r="R44" s="53">
        <v>1430</v>
      </c>
      <c r="S44" s="53"/>
      <c r="T44" s="54"/>
      <c r="U44" s="54"/>
      <c r="V44" s="53"/>
      <c r="W44" s="53">
        <v>34262</v>
      </c>
      <c r="X44" s="54">
        <v>66854</v>
      </c>
      <c r="Y44" s="53">
        <v>-32592</v>
      </c>
      <c r="Z44" s="94">
        <v>-48.75</v>
      </c>
      <c r="AA44" s="95">
        <v>89139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158450</v>
      </c>
      <c r="D48" s="368"/>
      <c r="E48" s="54">
        <v>180000</v>
      </c>
      <c r="F48" s="53">
        <v>300000</v>
      </c>
      <c r="G48" s="53">
        <v>3945</v>
      </c>
      <c r="H48" s="54">
        <v>32854</v>
      </c>
      <c r="I48" s="54">
        <v>43015</v>
      </c>
      <c r="J48" s="53">
        <v>79814</v>
      </c>
      <c r="K48" s="53">
        <v>58927</v>
      </c>
      <c r="L48" s="54">
        <v>11778</v>
      </c>
      <c r="M48" s="54">
        <v>5518</v>
      </c>
      <c r="N48" s="53">
        <v>76223</v>
      </c>
      <c r="O48" s="53">
        <v>4612</v>
      </c>
      <c r="P48" s="54">
        <v>2699</v>
      </c>
      <c r="Q48" s="54">
        <v>3953</v>
      </c>
      <c r="R48" s="53">
        <v>11264</v>
      </c>
      <c r="S48" s="53"/>
      <c r="T48" s="54"/>
      <c r="U48" s="54"/>
      <c r="V48" s="53"/>
      <c r="W48" s="53">
        <v>167301</v>
      </c>
      <c r="X48" s="54">
        <v>225000</v>
      </c>
      <c r="Y48" s="53">
        <v>-57699</v>
      </c>
      <c r="Z48" s="94">
        <v>-25.64</v>
      </c>
      <c r="AA48" s="95">
        <v>300000</v>
      </c>
    </row>
    <row r="49" spans="1:27" ht="13.5">
      <c r="A49" s="361" t="s">
        <v>93</v>
      </c>
      <c r="B49" s="136"/>
      <c r="C49" s="54">
        <v>59346</v>
      </c>
      <c r="D49" s="368"/>
      <c r="E49" s="54">
        <v>200000</v>
      </c>
      <c r="F49" s="53">
        <v>86164</v>
      </c>
      <c r="G49" s="53"/>
      <c r="H49" s="54">
        <v>4593</v>
      </c>
      <c r="I49" s="54">
        <v>3717</v>
      </c>
      <c r="J49" s="53">
        <v>8310</v>
      </c>
      <c r="K49" s="53">
        <v>534</v>
      </c>
      <c r="L49" s="54">
        <v>12500</v>
      </c>
      <c r="M49" s="54"/>
      <c r="N49" s="53">
        <v>13034</v>
      </c>
      <c r="O49" s="53"/>
      <c r="P49" s="54"/>
      <c r="Q49" s="54"/>
      <c r="R49" s="53"/>
      <c r="S49" s="53"/>
      <c r="T49" s="54"/>
      <c r="U49" s="54"/>
      <c r="V49" s="53"/>
      <c r="W49" s="53">
        <v>21344</v>
      </c>
      <c r="X49" s="54">
        <v>64623</v>
      </c>
      <c r="Y49" s="53">
        <v>-43279</v>
      </c>
      <c r="Z49" s="94">
        <v>-66.97</v>
      </c>
      <c r="AA49" s="95">
        <v>86164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404943</v>
      </c>
      <c r="D60" s="346">
        <f t="shared" si="14"/>
        <v>0</v>
      </c>
      <c r="E60" s="219">
        <f t="shared" si="14"/>
        <v>547639</v>
      </c>
      <c r="F60" s="264">
        <f t="shared" si="14"/>
        <v>597803</v>
      </c>
      <c r="G60" s="264">
        <f t="shared" si="14"/>
        <v>8077</v>
      </c>
      <c r="H60" s="219">
        <f t="shared" si="14"/>
        <v>47035</v>
      </c>
      <c r="I60" s="219">
        <f t="shared" si="14"/>
        <v>76194</v>
      </c>
      <c r="J60" s="264">
        <f t="shared" si="14"/>
        <v>131306</v>
      </c>
      <c r="K60" s="264">
        <f t="shared" si="14"/>
        <v>68516</v>
      </c>
      <c r="L60" s="219">
        <f t="shared" si="14"/>
        <v>61864</v>
      </c>
      <c r="M60" s="219">
        <f t="shared" si="14"/>
        <v>5917</v>
      </c>
      <c r="N60" s="264">
        <f t="shared" si="14"/>
        <v>136297</v>
      </c>
      <c r="O60" s="264">
        <f t="shared" si="14"/>
        <v>17326</v>
      </c>
      <c r="P60" s="219">
        <f t="shared" si="14"/>
        <v>83021</v>
      </c>
      <c r="Q60" s="219">
        <f t="shared" si="14"/>
        <v>25945</v>
      </c>
      <c r="R60" s="264">
        <f t="shared" si="14"/>
        <v>126292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393895</v>
      </c>
      <c r="X60" s="219">
        <f t="shared" si="14"/>
        <v>448352</v>
      </c>
      <c r="Y60" s="264">
        <f t="shared" si="14"/>
        <v>-54457</v>
      </c>
      <c r="Z60" s="337">
        <f>+IF(X60&lt;&gt;0,+(Y60/X60)*100,0)</f>
        <v>-12.146037042323888</v>
      </c>
      <c r="AA60" s="232">
        <f>+AA57+AA54+AA51+AA40+AA37+AA34+AA22+AA5</f>
        <v>597803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107953997</v>
      </c>
      <c r="D5" s="153">
        <f>SUM(D6:D8)</f>
        <v>0</v>
      </c>
      <c r="E5" s="154">
        <f t="shared" si="0"/>
        <v>110316536</v>
      </c>
      <c r="F5" s="100">
        <f t="shared" si="0"/>
        <v>111332022</v>
      </c>
      <c r="G5" s="100">
        <f t="shared" si="0"/>
        <v>42883541</v>
      </c>
      <c r="H5" s="100">
        <f t="shared" si="0"/>
        <v>2782601</v>
      </c>
      <c r="I5" s="100">
        <f t="shared" si="0"/>
        <v>252256</v>
      </c>
      <c r="J5" s="100">
        <f t="shared" si="0"/>
        <v>45918398</v>
      </c>
      <c r="K5" s="100">
        <f t="shared" si="0"/>
        <v>737893</v>
      </c>
      <c r="L5" s="100">
        <f t="shared" si="0"/>
        <v>320843</v>
      </c>
      <c r="M5" s="100">
        <f t="shared" si="0"/>
        <v>35207837</v>
      </c>
      <c r="N5" s="100">
        <f t="shared" si="0"/>
        <v>36266573</v>
      </c>
      <c r="O5" s="100">
        <f t="shared" si="0"/>
        <v>574229</v>
      </c>
      <c r="P5" s="100">
        <f t="shared" si="0"/>
        <v>184636</v>
      </c>
      <c r="Q5" s="100">
        <f t="shared" si="0"/>
        <v>546876</v>
      </c>
      <c r="R5" s="100">
        <f t="shared" si="0"/>
        <v>1305741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83490712</v>
      </c>
      <c r="X5" s="100">
        <f t="shared" si="0"/>
        <v>42609000</v>
      </c>
      <c r="Y5" s="100">
        <f t="shared" si="0"/>
        <v>40881712</v>
      </c>
      <c r="Z5" s="137">
        <f>+IF(X5&lt;&gt;0,+(Y5/X5)*100,0)</f>
        <v>95.94618977211388</v>
      </c>
      <c r="AA5" s="153">
        <f>SUM(AA6:AA8)</f>
        <v>111332022</v>
      </c>
    </row>
    <row r="6" spans="1:27" ht="13.5">
      <c r="A6" s="138" t="s">
        <v>75</v>
      </c>
      <c r="B6" s="136"/>
      <c r="C6" s="155">
        <v>101620000</v>
      </c>
      <c r="D6" s="155"/>
      <c r="E6" s="156">
        <v>106522000</v>
      </c>
      <c r="F6" s="60">
        <v>107456000</v>
      </c>
      <c r="G6" s="60">
        <v>41461000</v>
      </c>
      <c r="H6" s="60">
        <v>2709000</v>
      </c>
      <c r="I6" s="60"/>
      <c r="J6" s="60">
        <v>44170000</v>
      </c>
      <c r="K6" s="60"/>
      <c r="L6" s="60"/>
      <c r="M6" s="60">
        <v>34916000</v>
      </c>
      <c r="N6" s="60">
        <v>34916000</v>
      </c>
      <c r="O6" s="60"/>
      <c r="P6" s="60"/>
      <c r="Q6" s="60"/>
      <c r="R6" s="60"/>
      <c r="S6" s="60"/>
      <c r="T6" s="60"/>
      <c r="U6" s="60"/>
      <c r="V6" s="60"/>
      <c r="W6" s="60">
        <v>79086000</v>
      </c>
      <c r="X6" s="60">
        <v>42609000</v>
      </c>
      <c r="Y6" s="60">
        <v>36477000</v>
      </c>
      <c r="Z6" s="140">
        <v>85.61</v>
      </c>
      <c r="AA6" s="155">
        <v>107456000</v>
      </c>
    </row>
    <row r="7" spans="1:27" ht="13.5">
      <c r="A7" s="138" t="s">
        <v>76</v>
      </c>
      <c r="B7" s="136"/>
      <c r="C7" s="157">
        <v>6333997</v>
      </c>
      <c r="D7" s="157"/>
      <c r="E7" s="158">
        <v>3794536</v>
      </c>
      <c r="F7" s="159">
        <v>3876022</v>
      </c>
      <c r="G7" s="159">
        <v>1422541</v>
      </c>
      <c r="H7" s="159">
        <v>73601</v>
      </c>
      <c r="I7" s="159">
        <v>252256</v>
      </c>
      <c r="J7" s="159">
        <v>1748398</v>
      </c>
      <c r="K7" s="159">
        <v>737893</v>
      </c>
      <c r="L7" s="159">
        <v>320843</v>
      </c>
      <c r="M7" s="159">
        <v>291837</v>
      </c>
      <c r="N7" s="159">
        <v>1350573</v>
      </c>
      <c r="O7" s="159">
        <v>574229</v>
      </c>
      <c r="P7" s="159">
        <v>184636</v>
      </c>
      <c r="Q7" s="159">
        <v>546876</v>
      </c>
      <c r="R7" s="159">
        <v>1305741</v>
      </c>
      <c r="S7" s="159"/>
      <c r="T7" s="159"/>
      <c r="U7" s="159"/>
      <c r="V7" s="159"/>
      <c r="W7" s="159">
        <v>4404712</v>
      </c>
      <c r="X7" s="159"/>
      <c r="Y7" s="159">
        <v>4404712</v>
      </c>
      <c r="Z7" s="141">
        <v>0</v>
      </c>
      <c r="AA7" s="157">
        <v>3876022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890000</v>
      </c>
      <c r="D15" s="153">
        <f>SUM(D16:D18)</f>
        <v>0</v>
      </c>
      <c r="E15" s="154">
        <f t="shared" si="2"/>
        <v>934000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>
        <v>890000</v>
      </c>
      <c r="D16" s="155"/>
      <c r="E16" s="156">
        <v>934000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108843997</v>
      </c>
      <c r="D25" s="168">
        <f>+D5+D9+D15+D19+D24</f>
        <v>0</v>
      </c>
      <c r="E25" s="169">
        <f t="shared" si="4"/>
        <v>111250536</v>
      </c>
      <c r="F25" s="73">
        <f t="shared" si="4"/>
        <v>111332022</v>
      </c>
      <c r="G25" s="73">
        <f t="shared" si="4"/>
        <v>42883541</v>
      </c>
      <c r="H25" s="73">
        <f t="shared" si="4"/>
        <v>2782601</v>
      </c>
      <c r="I25" s="73">
        <f t="shared" si="4"/>
        <v>252256</v>
      </c>
      <c r="J25" s="73">
        <f t="shared" si="4"/>
        <v>45918398</v>
      </c>
      <c r="K25" s="73">
        <f t="shared" si="4"/>
        <v>737893</v>
      </c>
      <c r="L25" s="73">
        <f t="shared" si="4"/>
        <v>320843</v>
      </c>
      <c r="M25" s="73">
        <f t="shared" si="4"/>
        <v>35207837</v>
      </c>
      <c r="N25" s="73">
        <f t="shared" si="4"/>
        <v>36266573</v>
      </c>
      <c r="O25" s="73">
        <f t="shared" si="4"/>
        <v>574229</v>
      </c>
      <c r="P25" s="73">
        <f t="shared" si="4"/>
        <v>184636</v>
      </c>
      <c r="Q25" s="73">
        <f t="shared" si="4"/>
        <v>546876</v>
      </c>
      <c r="R25" s="73">
        <f t="shared" si="4"/>
        <v>1305741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83490712</v>
      </c>
      <c r="X25" s="73">
        <f t="shared" si="4"/>
        <v>42609000</v>
      </c>
      <c r="Y25" s="73">
        <f t="shared" si="4"/>
        <v>40881712</v>
      </c>
      <c r="Z25" s="170">
        <f>+IF(X25&lt;&gt;0,+(Y25/X25)*100,0)</f>
        <v>95.94618977211388</v>
      </c>
      <c r="AA25" s="168">
        <f>+AA5+AA9+AA15+AA19+AA24</f>
        <v>111332022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77433780</v>
      </c>
      <c r="D28" s="153">
        <f>SUM(D29:D31)</f>
        <v>0</v>
      </c>
      <c r="E28" s="154">
        <f t="shared" si="5"/>
        <v>84536748</v>
      </c>
      <c r="F28" s="100">
        <f t="shared" si="5"/>
        <v>86611508</v>
      </c>
      <c r="G28" s="100">
        <f t="shared" si="5"/>
        <v>6009462</v>
      </c>
      <c r="H28" s="100">
        <f t="shared" si="5"/>
        <v>5664035</v>
      </c>
      <c r="I28" s="100">
        <f t="shared" si="5"/>
        <v>9435922</v>
      </c>
      <c r="J28" s="100">
        <f t="shared" si="5"/>
        <v>21109419</v>
      </c>
      <c r="K28" s="100">
        <f t="shared" si="5"/>
        <v>7367507</v>
      </c>
      <c r="L28" s="100">
        <f t="shared" si="5"/>
        <v>6608552</v>
      </c>
      <c r="M28" s="100">
        <f t="shared" si="5"/>
        <v>6085688</v>
      </c>
      <c r="N28" s="100">
        <f t="shared" si="5"/>
        <v>20061747</v>
      </c>
      <c r="O28" s="100">
        <f t="shared" si="5"/>
        <v>6442127</v>
      </c>
      <c r="P28" s="100">
        <f t="shared" si="5"/>
        <v>7334096</v>
      </c>
      <c r="Q28" s="100">
        <f t="shared" si="5"/>
        <v>7187919</v>
      </c>
      <c r="R28" s="100">
        <f t="shared" si="5"/>
        <v>20964142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62135308</v>
      </c>
      <c r="X28" s="100">
        <f t="shared" si="5"/>
        <v>62007850</v>
      </c>
      <c r="Y28" s="100">
        <f t="shared" si="5"/>
        <v>127458</v>
      </c>
      <c r="Z28" s="137">
        <f>+IF(X28&lt;&gt;0,+(Y28/X28)*100,0)</f>
        <v>0.20555139389609542</v>
      </c>
      <c r="AA28" s="153">
        <f>SUM(AA29:AA31)</f>
        <v>86611508</v>
      </c>
    </row>
    <row r="29" spans="1:27" ht="13.5">
      <c r="A29" s="138" t="s">
        <v>75</v>
      </c>
      <c r="B29" s="136"/>
      <c r="C29" s="155">
        <v>52431667</v>
      </c>
      <c r="D29" s="155"/>
      <c r="E29" s="156">
        <v>52604950</v>
      </c>
      <c r="F29" s="60">
        <v>52761552</v>
      </c>
      <c r="G29" s="60">
        <v>3793280</v>
      </c>
      <c r="H29" s="60">
        <v>3016126</v>
      </c>
      <c r="I29" s="60">
        <v>5981596</v>
      </c>
      <c r="J29" s="60">
        <v>12791002</v>
      </c>
      <c r="K29" s="60">
        <v>4600363</v>
      </c>
      <c r="L29" s="60">
        <v>4176661</v>
      </c>
      <c r="M29" s="60">
        <v>2772612</v>
      </c>
      <c r="N29" s="60">
        <v>11549636</v>
      </c>
      <c r="O29" s="60">
        <v>3596299</v>
      </c>
      <c r="P29" s="60">
        <v>4509956</v>
      </c>
      <c r="Q29" s="60">
        <v>4416615</v>
      </c>
      <c r="R29" s="60">
        <v>12522870</v>
      </c>
      <c r="S29" s="60"/>
      <c r="T29" s="60"/>
      <c r="U29" s="60"/>
      <c r="V29" s="60"/>
      <c r="W29" s="60">
        <v>36863508</v>
      </c>
      <c r="X29" s="60">
        <v>36420200</v>
      </c>
      <c r="Y29" s="60">
        <v>443308</v>
      </c>
      <c r="Z29" s="140">
        <v>1.22</v>
      </c>
      <c r="AA29" s="155">
        <v>52761552</v>
      </c>
    </row>
    <row r="30" spans="1:27" ht="13.5">
      <c r="A30" s="138" t="s">
        <v>76</v>
      </c>
      <c r="B30" s="136"/>
      <c r="C30" s="157">
        <v>13010036</v>
      </c>
      <c r="D30" s="157"/>
      <c r="E30" s="158">
        <v>16277269</v>
      </c>
      <c r="F30" s="159">
        <v>16467636</v>
      </c>
      <c r="G30" s="159">
        <v>958905</v>
      </c>
      <c r="H30" s="159">
        <v>1145296</v>
      </c>
      <c r="I30" s="159">
        <v>2025309</v>
      </c>
      <c r="J30" s="159">
        <v>4129510</v>
      </c>
      <c r="K30" s="159">
        <v>1464993</v>
      </c>
      <c r="L30" s="159">
        <v>1006972</v>
      </c>
      <c r="M30" s="159">
        <v>1988957</v>
      </c>
      <c r="N30" s="159">
        <v>4460922</v>
      </c>
      <c r="O30" s="159">
        <v>1379672</v>
      </c>
      <c r="P30" s="159">
        <v>1393607</v>
      </c>
      <c r="Q30" s="159">
        <v>1364243</v>
      </c>
      <c r="R30" s="159">
        <v>4137522</v>
      </c>
      <c r="S30" s="159"/>
      <c r="T30" s="159"/>
      <c r="U30" s="159"/>
      <c r="V30" s="159"/>
      <c r="W30" s="159">
        <v>12727954</v>
      </c>
      <c r="X30" s="159">
        <v>12680000</v>
      </c>
      <c r="Y30" s="159">
        <v>47954</v>
      </c>
      <c r="Z30" s="141">
        <v>0.38</v>
      </c>
      <c r="AA30" s="157">
        <v>16467636</v>
      </c>
    </row>
    <row r="31" spans="1:27" ht="13.5">
      <c r="A31" s="138" t="s">
        <v>77</v>
      </c>
      <c r="B31" s="136"/>
      <c r="C31" s="155">
        <v>11992077</v>
      </c>
      <c r="D31" s="155"/>
      <c r="E31" s="156">
        <v>15654529</v>
      </c>
      <c r="F31" s="60">
        <v>17382320</v>
      </c>
      <c r="G31" s="60">
        <v>1257277</v>
      </c>
      <c r="H31" s="60">
        <v>1502613</v>
      </c>
      <c r="I31" s="60">
        <v>1429017</v>
      </c>
      <c r="J31" s="60">
        <v>4188907</v>
      </c>
      <c r="K31" s="60">
        <v>1302151</v>
      </c>
      <c r="L31" s="60">
        <v>1424919</v>
      </c>
      <c r="M31" s="60">
        <v>1324119</v>
      </c>
      <c r="N31" s="60">
        <v>4051189</v>
      </c>
      <c r="O31" s="60">
        <v>1466156</v>
      </c>
      <c r="P31" s="60">
        <v>1430533</v>
      </c>
      <c r="Q31" s="60">
        <v>1407061</v>
      </c>
      <c r="R31" s="60">
        <v>4303750</v>
      </c>
      <c r="S31" s="60"/>
      <c r="T31" s="60"/>
      <c r="U31" s="60"/>
      <c r="V31" s="60"/>
      <c r="W31" s="60">
        <v>12543846</v>
      </c>
      <c r="X31" s="60">
        <v>12907650</v>
      </c>
      <c r="Y31" s="60">
        <v>-363804</v>
      </c>
      <c r="Z31" s="140">
        <v>-2.82</v>
      </c>
      <c r="AA31" s="155">
        <v>17382320</v>
      </c>
    </row>
    <row r="32" spans="1:27" ht="13.5">
      <c r="A32" s="135" t="s">
        <v>78</v>
      </c>
      <c r="B32" s="136"/>
      <c r="C32" s="153">
        <f aca="true" t="shared" si="6" ref="C32:Y32">SUM(C33:C37)</f>
        <v>8305501</v>
      </c>
      <c r="D32" s="153">
        <f>SUM(D33:D37)</f>
        <v>0</v>
      </c>
      <c r="E32" s="154">
        <f t="shared" si="6"/>
        <v>8557885</v>
      </c>
      <c r="F32" s="100">
        <f t="shared" si="6"/>
        <v>8786038</v>
      </c>
      <c r="G32" s="100">
        <f t="shared" si="6"/>
        <v>726058</v>
      </c>
      <c r="H32" s="100">
        <f t="shared" si="6"/>
        <v>832179</v>
      </c>
      <c r="I32" s="100">
        <f t="shared" si="6"/>
        <v>729730</v>
      </c>
      <c r="J32" s="100">
        <f t="shared" si="6"/>
        <v>2287967</v>
      </c>
      <c r="K32" s="100">
        <f t="shared" si="6"/>
        <v>708360</v>
      </c>
      <c r="L32" s="100">
        <f t="shared" si="6"/>
        <v>698652</v>
      </c>
      <c r="M32" s="100">
        <f t="shared" si="6"/>
        <v>716024</v>
      </c>
      <c r="N32" s="100">
        <f t="shared" si="6"/>
        <v>2123036</v>
      </c>
      <c r="O32" s="100">
        <f t="shared" si="6"/>
        <v>715964</v>
      </c>
      <c r="P32" s="100">
        <f t="shared" si="6"/>
        <v>728373</v>
      </c>
      <c r="Q32" s="100">
        <f t="shared" si="6"/>
        <v>739903</v>
      </c>
      <c r="R32" s="100">
        <f t="shared" si="6"/>
        <v>2184240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6595243</v>
      </c>
      <c r="X32" s="100">
        <f t="shared" si="6"/>
        <v>5638840</v>
      </c>
      <c r="Y32" s="100">
        <f t="shared" si="6"/>
        <v>956403</v>
      </c>
      <c r="Z32" s="137">
        <f>+IF(X32&lt;&gt;0,+(Y32/X32)*100,0)</f>
        <v>16.96098843024452</v>
      </c>
      <c r="AA32" s="153">
        <f>SUM(AA33:AA37)</f>
        <v>8786038</v>
      </c>
    </row>
    <row r="33" spans="1:27" ht="13.5">
      <c r="A33" s="138" t="s">
        <v>79</v>
      </c>
      <c r="B33" s="136"/>
      <c r="C33" s="155">
        <v>8305501</v>
      </c>
      <c r="D33" s="155"/>
      <c r="E33" s="156">
        <v>8557885</v>
      </c>
      <c r="F33" s="60">
        <v>8786038</v>
      </c>
      <c r="G33" s="60">
        <v>726058</v>
      </c>
      <c r="H33" s="60">
        <v>832179</v>
      </c>
      <c r="I33" s="60">
        <v>729730</v>
      </c>
      <c r="J33" s="60">
        <v>2287967</v>
      </c>
      <c r="K33" s="60">
        <v>708360</v>
      </c>
      <c r="L33" s="60">
        <v>698652</v>
      </c>
      <c r="M33" s="60">
        <v>716024</v>
      </c>
      <c r="N33" s="60">
        <v>2123036</v>
      </c>
      <c r="O33" s="60">
        <v>715964</v>
      </c>
      <c r="P33" s="60">
        <v>728373</v>
      </c>
      <c r="Q33" s="60">
        <v>739903</v>
      </c>
      <c r="R33" s="60">
        <v>2184240</v>
      </c>
      <c r="S33" s="60"/>
      <c r="T33" s="60"/>
      <c r="U33" s="60"/>
      <c r="V33" s="60"/>
      <c r="W33" s="60">
        <v>6595243</v>
      </c>
      <c r="X33" s="60">
        <v>5638840</v>
      </c>
      <c r="Y33" s="60">
        <v>956403</v>
      </c>
      <c r="Z33" s="140">
        <v>16.96</v>
      </c>
      <c r="AA33" s="155">
        <v>8786038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16251883</v>
      </c>
      <c r="D38" s="153">
        <f>SUM(D39:D41)</f>
        <v>0</v>
      </c>
      <c r="E38" s="154">
        <f t="shared" si="7"/>
        <v>17500367</v>
      </c>
      <c r="F38" s="100">
        <f t="shared" si="7"/>
        <v>17645308</v>
      </c>
      <c r="G38" s="100">
        <f t="shared" si="7"/>
        <v>1361118</v>
      </c>
      <c r="H38" s="100">
        <f t="shared" si="7"/>
        <v>1321797</v>
      </c>
      <c r="I38" s="100">
        <f t="shared" si="7"/>
        <v>1600808</v>
      </c>
      <c r="J38" s="100">
        <f t="shared" si="7"/>
        <v>4283723</v>
      </c>
      <c r="K38" s="100">
        <f t="shared" si="7"/>
        <v>1337819</v>
      </c>
      <c r="L38" s="100">
        <f t="shared" si="7"/>
        <v>1224737</v>
      </c>
      <c r="M38" s="100">
        <f t="shared" si="7"/>
        <v>1301180</v>
      </c>
      <c r="N38" s="100">
        <f t="shared" si="7"/>
        <v>3863736</v>
      </c>
      <c r="O38" s="100">
        <f t="shared" si="7"/>
        <v>1404649</v>
      </c>
      <c r="P38" s="100">
        <f t="shared" si="7"/>
        <v>1375304</v>
      </c>
      <c r="Q38" s="100">
        <f t="shared" si="7"/>
        <v>1536847</v>
      </c>
      <c r="R38" s="100">
        <f t="shared" si="7"/>
        <v>4316800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12464259</v>
      </c>
      <c r="X38" s="100">
        <f t="shared" si="7"/>
        <v>13438200</v>
      </c>
      <c r="Y38" s="100">
        <f t="shared" si="7"/>
        <v>-973941</v>
      </c>
      <c r="Z38" s="137">
        <f>+IF(X38&lt;&gt;0,+(Y38/X38)*100,0)</f>
        <v>-7.247555476179846</v>
      </c>
      <c r="AA38" s="153">
        <f>SUM(AA39:AA41)</f>
        <v>17645308</v>
      </c>
    </row>
    <row r="39" spans="1:27" ht="13.5">
      <c r="A39" s="138" t="s">
        <v>85</v>
      </c>
      <c r="B39" s="136"/>
      <c r="C39" s="155">
        <v>5957061</v>
      </c>
      <c r="D39" s="155"/>
      <c r="E39" s="156">
        <v>6389105</v>
      </c>
      <c r="F39" s="60">
        <v>7431494</v>
      </c>
      <c r="G39" s="60">
        <v>574023</v>
      </c>
      <c r="H39" s="60">
        <v>542625</v>
      </c>
      <c r="I39" s="60">
        <v>691329</v>
      </c>
      <c r="J39" s="60">
        <v>1807977</v>
      </c>
      <c r="K39" s="60">
        <v>534080</v>
      </c>
      <c r="L39" s="60">
        <v>513393</v>
      </c>
      <c r="M39" s="60">
        <v>512477</v>
      </c>
      <c r="N39" s="60">
        <v>1559950</v>
      </c>
      <c r="O39" s="60">
        <v>575310</v>
      </c>
      <c r="P39" s="60">
        <v>556656</v>
      </c>
      <c r="Q39" s="60">
        <v>708346</v>
      </c>
      <c r="R39" s="60">
        <v>1840312</v>
      </c>
      <c r="S39" s="60"/>
      <c r="T39" s="60"/>
      <c r="U39" s="60"/>
      <c r="V39" s="60"/>
      <c r="W39" s="60">
        <v>5208239</v>
      </c>
      <c r="X39" s="60">
        <v>6003400</v>
      </c>
      <c r="Y39" s="60">
        <v>-795161</v>
      </c>
      <c r="Z39" s="140">
        <v>-13.25</v>
      </c>
      <c r="AA39" s="155">
        <v>7431494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10294822</v>
      </c>
      <c r="D41" s="155"/>
      <c r="E41" s="156">
        <v>11111262</v>
      </c>
      <c r="F41" s="60">
        <v>10213814</v>
      </c>
      <c r="G41" s="60">
        <v>787095</v>
      </c>
      <c r="H41" s="60">
        <v>779172</v>
      </c>
      <c r="I41" s="60">
        <v>909479</v>
      </c>
      <c r="J41" s="60">
        <v>2475746</v>
      </c>
      <c r="K41" s="60">
        <v>803739</v>
      </c>
      <c r="L41" s="60">
        <v>711344</v>
      </c>
      <c r="M41" s="60">
        <v>788703</v>
      </c>
      <c r="N41" s="60">
        <v>2303786</v>
      </c>
      <c r="O41" s="60">
        <v>829339</v>
      </c>
      <c r="P41" s="60">
        <v>818648</v>
      </c>
      <c r="Q41" s="60">
        <v>828501</v>
      </c>
      <c r="R41" s="60">
        <v>2476488</v>
      </c>
      <c r="S41" s="60"/>
      <c r="T41" s="60"/>
      <c r="U41" s="60"/>
      <c r="V41" s="60"/>
      <c r="W41" s="60">
        <v>7256020</v>
      </c>
      <c r="X41" s="60">
        <v>7434800</v>
      </c>
      <c r="Y41" s="60">
        <v>-178780</v>
      </c>
      <c r="Z41" s="140">
        <v>-2.4</v>
      </c>
      <c r="AA41" s="155">
        <v>10213814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2795514</v>
      </c>
      <c r="D47" s="153"/>
      <c r="E47" s="154">
        <v>1770000</v>
      </c>
      <c r="F47" s="100">
        <v>915000</v>
      </c>
      <c r="G47" s="100"/>
      <c r="H47" s="100"/>
      <c r="I47" s="100">
        <v>13125</v>
      </c>
      <c r="J47" s="100">
        <v>13125</v>
      </c>
      <c r="K47" s="100">
        <v>116790</v>
      </c>
      <c r="L47" s="100"/>
      <c r="M47" s="100"/>
      <c r="N47" s="100">
        <v>116790</v>
      </c>
      <c r="O47" s="100">
        <v>61500</v>
      </c>
      <c r="P47" s="100"/>
      <c r="Q47" s="100">
        <v>688500</v>
      </c>
      <c r="R47" s="100">
        <v>750000</v>
      </c>
      <c r="S47" s="100"/>
      <c r="T47" s="100"/>
      <c r="U47" s="100"/>
      <c r="V47" s="100"/>
      <c r="W47" s="100">
        <v>879915</v>
      </c>
      <c r="X47" s="100">
        <v>1020000</v>
      </c>
      <c r="Y47" s="100">
        <v>-140085</v>
      </c>
      <c r="Z47" s="137">
        <v>-13.73</v>
      </c>
      <c r="AA47" s="153">
        <v>915000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104786678</v>
      </c>
      <c r="D48" s="168">
        <f>+D28+D32+D38+D42+D47</f>
        <v>0</v>
      </c>
      <c r="E48" s="169">
        <f t="shared" si="9"/>
        <v>112365000</v>
      </c>
      <c r="F48" s="73">
        <f t="shared" si="9"/>
        <v>113957854</v>
      </c>
      <c r="G48" s="73">
        <f t="shared" si="9"/>
        <v>8096638</v>
      </c>
      <c r="H48" s="73">
        <f t="shared" si="9"/>
        <v>7818011</v>
      </c>
      <c r="I48" s="73">
        <f t="shared" si="9"/>
        <v>11779585</v>
      </c>
      <c r="J48" s="73">
        <f t="shared" si="9"/>
        <v>27694234</v>
      </c>
      <c r="K48" s="73">
        <f t="shared" si="9"/>
        <v>9530476</v>
      </c>
      <c r="L48" s="73">
        <f t="shared" si="9"/>
        <v>8531941</v>
      </c>
      <c r="M48" s="73">
        <f t="shared" si="9"/>
        <v>8102892</v>
      </c>
      <c r="N48" s="73">
        <f t="shared" si="9"/>
        <v>26165309</v>
      </c>
      <c r="O48" s="73">
        <f t="shared" si="9"/>
        <v>8624240</v>
      </c>
      <c r="P48" s="73">
        <f t="shared" si="9"/>
        <v>9437773</v>
      </c>
      <c r="Q48" s="73">
        <f t="shared" si="9"/>
        <v>10153169</v>
      </c>
      <c r="R48" s="73">
        <f t="shared" si="9"/>
        <v>28215182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82074725</v>
      </c>
      <c r="X48" s="73">
        <f t="shared" si="9"/>
        <v>82104890</v>
      </c>
      <c r="Y48" s="73">
        <f t="shared" si="9"/>
        <v>-30165</v>
      </c>
      <c r="Z48" s="170">
        <f>+IF(X48&lt;&gt;0,+(Y48/X48)*100,0)</f>
        <v>-0.03673959005364967</v>
      </c>
      <c r="AA48" s="168">
        <f>+AA28+AA32+AA38+AA42+AA47</f>
        <v>113957854</v>
      </c>
    </row>
    <row r="49" spans="1:27" ht="13.5">
      <c r="A49" s="148" t="s">
        <v>49</v>
      </c>
      <c r="B49" s="149"/>
      <c r="C49" s="171">
        <f aca="true" t="shared" si="10" ref="C49:Y49">+C25-C48</f>
        <v>4057319</v>
      </c>
      <c r="D49" s="171">
        <f>+D25-D48</f>
        <v>0</v>
      </c>
      <c r="E49" s="172">
        <f t="shared" si="10"/>
        <v>-1114464</v>
      </c>
      <c r="F49" s="173">
        <f t="shared" si="10"/>
        <v>-2625832</v>
      </c>
      <c r="G49" s="173">
        <f t="shared" si="10"/>
        <v>34786903</v>
      </c>
      <c r="H49" s="173">
        <f t="shared" si="10"/>
        <v>-5035410</v>
      </c>
      <c r="I49" s="173">
        <f t="shared" si="10"/>
        <v>-11527329</v>
      </c>
      <c r="J49" s="173">
        <f t="shared" si="10"/>
        <v>18224164</v>
      </c>
      <c r="K49" s="173">
        <f t="shared" si="10"/>
        <v>-8792583</v>
      </c>
      <c r="L49" s="173">
        <f t="shared" si="10"/>
        <v>-8211098</v>
      </c>
      <c r="M49" s="173">
        <f t="shared" si="10"/>
        <v>27104945</v>
      </c>
      <c r="N49" s="173">
        <f t="shared" si="10"/>
        <v>10101264</v>
      </c>
      <c r="O49" s="173">
        <f t="shared" si="10"/>
        <v>-8050011</v>
      </c>
      <c r="P49" s="173">
        <f t="shared" si="10"/>
        <v>-9253137</v>
      </c>
      <c r="Q49" s="173">
        <f t="shared" si="10"/>
        <v>-9606293</v>
      </c>
      <c r="R49" s="173">
        <f t="shared" si="10"/>
        <v>-26909441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1415987</v>
      </c>
      <c r="X49" s="173">
        <f>IF(F25=F48,0,X25-X48)</f>
        <v>-39495890</v>
      </c>
      <c r="Y49" s="173">
        <f t="shared" si="10"/>
        <v>40911877</v>
      </c>
      <c r="Z49" s="174">
        <f>+IF(X49&lt;&gt;0,+(Y49/X49)*100,0)</f>
        <v>-103.58515025234271</v>
      </c>
      <c r="AA49" s="171">
        <f>+AA25-AA48</f>
        <v>-2625832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2818522</v>
      </c>
      <c r="D13" s="155">
        <v>0</v>
      </c>
      <c r="E13" s="156">
        <v>2144522</v>
      </c>
      <c r="F13" s="60">
        <v>2151022</v>
      </c>
      <c r="G13" s="60">
        <v>50352</v>
      </c>
      <c r="H13" s="60">
        <v>31935</v>
      </c>
      <c r="I13" s="60">
        <v>179891</v>
      </c>
      <c r="J13" s="60">
        <v>262178</v>
      </c>
      <c r="K13" s="60">
        <v>593101</v>
      </c>
      <c r="L13" s="60">
        <v>224627</v>
      </c>
      <c r="M13" s="60">
        <v>230218</v>
      </c>
      <c r="N13" s="60">
        <v>1047946</v>
      </c>
      <c r="O13" s="60">
        <v>462443</v>
      </c>
      <c r="P13" s="60">
        <v>85289</v>
      </c>
      <c r="Q13" s="60">
        <v>465006</v>
      </c>
      <c r="R13" s="60">
        <v>1012738</v>
      </c>
      <c r="S13" s="60">
        <v>0</v>
      </c>
      <c r="T13" s="60">
        <v>0</v>
      </c>
      <c r="U13" s="60">
        <v>0</v>
      </c>
      <c r="V13" s="60">
        <v>0</v>
      </c>
      <c r="W13" s="60">
        <v>2322862</v>
      </c>
      <c r="X13" s="60">
        <v>1758006</v>
      </c>
      <c r="Y13" s="60">
        <v>564856</v>
      </c>
      <c r="Z13" s="140">
        <v>32.13</v>
      </c>
      <c r="AA13" s="155">
        <v>2151022</v>
      </c>
    </row>
    <row r="14" spans="1:27" ht="13.5">
      <c r="A14" s="181" t="s">
        <v>110</v>
      </c>
      <c r="B14" s="185"/>
      <c r="C14" s="155">
        <v>1141575</v>
      </c>
      <c r="D14" s="155">
        <v>0</v>
      </c>
      <c r="E14" s="156">
        <v>305014</v>
      </c>
      <c r="F14" s="60">
        <v>375000</v>
      </c>
      <c r="G14" s="60">
        <v>60598</v>
      </c>
      <c r="H14" s="60">
        <v>60598</v>
      </c>
      <c r="I14" s="60">
        <v>60533</v>
      </c>
      <c r="J14" s="60">
        <v>181729</v>
      </c>
      <c r="K14" s="60">
        <v>62180</v>
      </c>
      <c r="L14" s="60">
        <v>61619</v>
      </c>
      <c r="M14" s="60">
        <v>61619</v>
      </c>
      <c r="N14" s="60">
        <v>185418</v>
      </c>
      <c r="O14" s="60">
        <v>62102</v>
      </c>
      <c r="P14" s="60">
        <v>61514</v>
      </c>
      <c r="Q14" s="60">
        <v>61514</v>
      </c>
      <c r="R14" s="60">
        <v>185130</v>
      </c>
      <c r="S14" s="60">
        <v>0</v>
      </c>
      <c r="T14" s="60">
        <v>0</v>
      </c>
      <c r="U14" s="60">
        <v>0</v>
      </c>
      <c r="V14" s="60">
        <v>0</v>
      </c>
      <c r="W14" s="60">
        <v>552277</v>
      </c>
      <c r="X14" s="60"/>
      <c r="Y14" s="60">
        <v>552277</v>
      </c>
      <c r="Z14" s="140">
        <v>0</v>
      </c>
      <c r="AA14" s="155">
        <v>375000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103760000</v>
      </c>
      <c r="D19" s="155">
        <v>0</v>
      </c>
      <c r="E19" s="156">
        <v>108706000</v>
      </c>
      <c r="F19" s="60">
        <v>108706000</v>
      </c>
      <c r="G19" s="60">
        <v>42711000</v>
      </c>
      <c r="H19" s="60">
        <v>2690068</v>
      </c>
      <c r="I19" s="60">
        <v>0</v>
      </c>
      <c r="J19" s="60">
        <v>45401068</v>
      </c>
      <c r="K19" s="60">
        <v>0</v>
      </c>
      <c r="L19" s="60">
        <v>0</v>
      </c>
      <c r="M19" s="60">
        <v>34916000</v>
      </c>
      <c r="N19" s="60">
        <v>34916000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80317068</v>
      </c>
      <c r="X19" s="60">
        <v>108706000</v>
      </c>
      <c r="Y19" s="60">
        <v>-28388932</v>
      </c>
      <c r="Z19" s="140">
        <v>-26.12</v>
      </c>
      <c r="AA19" s="155">
        <v>108706000</v>
      </c>
    </row>
    <row r="20" spans="1:27" ht="13.5">
      <c r="A20" s="181" t="s">
        <v>35</v>
      </c>
      <c r="B20" s="185"/>
      <c r="C20" s="155">
        <v>1123900</v>
      </c>
      <c r="D20" s="155">
        <v>0</v>
      </c>
      <c r="E20" s="156">
        <v>95000</v>
      </c>
      <c r="F20" s="54">
        <v>100000</v>
      </c>
      <c r="G20" s="54">
        <v>61591</v>
      </c>
      <c r="H20" s="54">
        <v>0</v>
      </c>
      <c r="I20" s="54">
        <v>11832</v>
      </c>
      <c r="J20" s="54">
        <v>73423</v>
      </c>
      <c r="K20" s="54">
        <v>82612</v>
      </c>
      <c r="L20" s="54">
        <v>34597</v>
      </c>
      <c r="M20" s="54">
        <v>0</v>
      </c>
      <c r="N20" s="54">
        <v>117209</v>
      </c>
      <c r="O20" s="54">
        <v>49684</v>
      </c>
      <c r="P20" s="54">
        <v>37833</v>
      </c>
      <c r="Q20" s="54">
        <v>20356</v>
      </c>
      <c r="R20" s="54">
        <v>107873</v>
      </c>
      <c r="S20" s="54">
        <v>0</v>
      </c>
      <c r="T20" s="54">
        <v>0</v>
      </c>
      <c r="U20" s="54">
        <v>0</v>
      </c>
      <c r="V20" s="54">
        <v>0</v>
      </c>
      <c r="W20" s="54">
        <v>298505</v>
      </c>
      <c r="X20" s="54">
        <v>70600</v>
      </c>
      <c r="Y20" s="54">
        <v>227905</v>
      </c>
      <c r="Z20" s="184">
        <v>322.81</v>
      </c>
      <c r="AA20" s="130">
        <v>100000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108843997</v>
      </c>
      <c r="D22" s="188">
        <f>SUM(D5:D21)</f>
        <v>0</v>
      </c>
      <c r="E22" s="189">
        <f t="shared" si="0"/>
        <v>111250536</v>
      </c>
      <c r="F22" s="190">
        <f t="shared" si="0"/>
        <v>111332022</v>
      </c>
      <c r="G22" s="190">
        <f t="shared" si="0"/>
        <v>42883541</v>
      </c>
      <c r="H22" s="190">
        <f t="shared" si="0"/>
        <v>2782601</v>
      </c>
      <c r="I22" s="190">
        <f t="shared" si="0"/>
        <v>252256</v>
      </c>
      <c r="J22" s="190">
        <f t="shared" si="0"/>
        <v>45918398</v>
      </c>
      <c r="K22" s="190">
        <f t="shared" si="0"/>
        <v>737893</v>
      </c>
      <c r="L22" s="190">
        <f t="shared" si="0"/>
        <v>320843</v>
      </c>
      <c r="M22" s="190">
        <f t="shared" si="0"/>
        <v>35207837</v>
      </c>
      <c r="N22" s="190">
        <f t="shared" si="0"/>
        <v>36266573</v>
      </c>
      <c r="O22" s="190">
        <f t="shared" si="0"/>
        <v>574229</v>
      </c>
      <c r="P22" s="190">
        <f t="shared" si="0"/>
        <v>184636</v>
      </c>
      <c r="Q22" s="190">
        <f t="shared" si="0"/>
        <v>546876</v>
      </c>
      <c r="R22" s="190">
        <f t="shared" si="0"/>
        <v>1305741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83490712</v>
      </c>
      <c r="X22" s="190">
        <f t="shared" si="0"/>
        <v>110534606</v>
      </c>
      <c r="Y22" s="190">
        <f t="shared" si="0"/>
        <v>-27043894</v>
      </c>
      <c r="Z22" s="191">
        <f>+IF(X22&lt;&gt;0,+(Y22/X22)*100,0)</f>
        <v>-24.466449900766822</v>
      </c>
      <c r="AA22" s="188">
        <f>SUM(AA5:AA21)</f>
        <v>111332022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60740189</v>
      </c>
      <c r="D25" s="155">
        <v>0</v>
      </c>
      <c r="E25" s="156">
        <v>59029313</v>
      </c>
      <c r="F25" s="60">
        <v>59808731</v>
      </c>
      <c r="G25" s="60">
        <v>4613967</v>
      </c>
      <c r="H25" s="60">
        <v>4930131</v>
      </c>
      <c r="I25" s="60">
        <v>4903408</v>
      </c>
      <c r="J25" s="60">
        <v>14447506</v>
      </c>
      <c r="K25" s="60">
        <v>5693677</v>
      </c>
      <c r="L25" s="60">
        <v>4640974</v>
      </c>
      <c r="M25" s="60">
        <v>4582074</v>
      </c>
      <c r="N25" s="60">
        <v>14916725</v>
      </c>
      <c r="O25" s="60">
        <v>4766785</v>
      </c>
      <c r="P25" s="60">
        <v>4746244</v>
      </c>
      <c r="Q25" s="60">
        <v>4769453</v>
      </c>
      <c r="R25" s="60">
        <v>14282482</v>
      </c>
      <c r="S25" s="60">
        <v>0</v>
      </c>
      <c r="T25" s="60">
        <v>0</v>
      </c>
      <c r="U25" s="60">
        <v>0</v>
      </c>
      <c r="V25" s="60">
        <v>0</v>
      </c>
      <c r="W25" s="60">
        <v>43646713</v>
      </c>
      <c r="X25" s="60">
        <v>42745500</v>
      </c>
      <c r="Y25" s="60">
        <v>901213</v>
      </c>
      <c r="Z25" s="140">
        <v>2.11</v>
      </c>
      <c r="AA25" s="155">
        <v>59808731</v>
      </c>
    </row>
    <row r="26" spans="1:27" ht="13.5">
      <c r="A26" s="183" t="s">
        <v>38</v>
      </c>
      <c r="B26" s="182"/>
      <c r="C26" s="155">
        <v>8713434</v>
      </c>
      <c r="D26" s="155">
        <v>0</v>
      </c>
      <c r="E26" s="156">
        <v>9077980</v>
      </c>
      <c r="F26" s="60">
        <v>8961550</v>
      </c>
      <c r="G26" s="60">
        <v>699988</v>
      </c>
      <c r="H26" s="60">
        <v>747368</v>
      </c>
      <c r="I26" s="60">
        <v>710010</v>
      </c>
      <c r="J26" s="60">
        <v>2157366</v>
      </c>
      <c r="K26" s="60">
        <v>743501</v>
      </c>
      <c r="L26" s="60">
        <v>732213</v>
      </c>
      <c r="M26" s="60">
        <v>695431</v>
      </c>
      <c r="N26" s="60">
        <v>2171145</v>
      </c>
      <c r="O26" s="60">
        <v>722971</v>
      </c>
      <c r="P26" s="60">
        <v>804751</v>
      </c>
      <c r="Q26" s="60">
        <v>757836</v>
      </c>
      <c r="R26" s="60">
        <v>2285558</v>
      </c>
      <c r="S26" s="60">
        <v>0</v>
      </c>
      <c r="T26" s="60">
        <v>0</v>
      </c>
      <c r="U26" s="60">
        <v>0</v>
      </c>
      <c r="V26" s="60">
        <v>0</v>
      </c>
      <c r="W26" s="60">
        <v>6614069</v>
      </c>
      <c r="X26" s="60">
        <v>6649430</v>
      </c>
      <c r="Y26" s="60">
        <v>-35361</v>
      </c>
      <c r="Z26" s="140">
        <v>-0.53</v>
      </c>
      <c r="AA26" s="155">
        <v>8961550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3317975</v>
      </c>
      <c r="D28" s="155">
        <v>0</v>
      </c>
      <c r="E28" s="156">
        <v>6595631</v>
      </c>
      <c r="F28" s="60">
        <v>6595626</v>
      </c>
      <c r="G28" s="60">
        <v>580364</v>
      </c>
      <c r="H28" s="60">
        <v>580588</v>
      </c>
      <c r="I28" s="60">
        <v>561417</v>
      </c>
      <c r="J28" s="60">
        <v>1722369</v>
      </c>
      <c r="K28" s="60">
        <v>579413</v>
      </c>
      <c r="L28" s="60">
        <v>557571</v>
      </c>
      <c r="M28" s="60">
        <v>576217</v>
      </c>
      <c r="N28" s="60">
        <v>1713201</v>
      </c>
      <c r="O28" s="60">
        <v>568354</v>
      </c>
      <c r="P28" s="60">
        <v>490495</v>
      </c>
      <c r="Q28" s="60">
        <v>539253</v>
      </c>
      <c r="R28" s="60">
        <v>1598102</v>
      </c>
      <c r="S28" s="60">
        <v>0</v>
      </c>
      <c r="T28" s="60">
        <v>0</v>
      </c>
      <c r="U28" s="60">
        <v>0</v>
      </c>
      <c r="V28" s="60">
        <v>0</v>
      </c>
      <c r="W28" s="60">
        <v>5033672</v>
      </c>
      <c r="X28" s="60">
        <v>4556300</v>
      </c>
      <c r="Y28" s="60">
        <v>477372</v>
      </c>
      <c r="Z28" s="140">
        <v>10.48</v>
      </c>
      <c r="AA28" s="155">
        <v>6595626</v>
      </c>
    </row>
    <row r="29" spans="1:27" ht="13.5">
      <c r="A29" s="183" t="s">
        <v>40</v>
      </c>
      <c r="B29" s="182"/>
      <c r="C29" s="155">
        <v>2582857</v>
      </c>
      <c r="D29" s="155">
        <v>0</v>
      </c>
      <c r="E29" s="156">
        <v>2320928</v>
      </c>
      <c r="F29" s="60">
        <v>2320928</v>
      </c>
      <c r="G29" s="60">
        <v>200801</v>
      </c>
      <c r="H29" s="60">
        <v>200801</v>
      </c>
      <c r="I29" s="60">
        <v>200801</v>
      </c>
      <c r="J29" s="60">
        <v>602403</v>
      </c>
      <c r="K29" s="60">
        <v>200801</v>
      </c>
      <c r="L29" s="60">
        <v>200801</v>
      </c>
      <c r="M29" s="60">
        <v>200877</v>
      </c>
      <c r="N29" s="60">
        <v>602479</v>
      </c>
      <c r="O29" s="60">
        <v>185944</v>
      </c>
      <c r="P29" s="60">
        <v>186020</v>
      </c>
      <c r="Q29" s="60">
        <v>186020</v>
      </c>
      <c r="R29" s="60">
        <v>557984</v>
      </c>
      <c r="S29" s="60">
        <v>0</v>
      </c>
      <c r="T29" s="60">
        <v>0</v>
      </c>
      <c r="U29" s="60">
        <v>0</v>
      </c>
      <c r="V29" s="60">
        <v>0</v>
      </c>
      <c r="W29" s="60">
        <v>1762866</v>
      </c>
      <c r="X29" s="60">
        <v>1160464</v>
      </c>
      <c r="Y29" s="60">
        <v>602402</v>
      </c>
      <c r="Z29" s="140">
        <v>51.91</v>
      </c>
      <c r="AA29" s="155">
        <v>2320928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1648744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4063049</v>
      </c>
      <c r="D33" s="155">
        <v>0</v>
      </c>
      <c r="E33" s="156">
        <v>6225000</v>
      </c>
      <c r="F33" s="60">
        <v>5450000</v>
      </c>
      <c r="G33" s="60">
        <v>0</v>
      </c>
      <c r="H33" s="60">
        <v>0</v>
      </c>
      <c r="I33" s="60">
        <v>2500000</v>
      </c>
      <c r="J33" s="60">
        <v>2500000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357149</v>
      </c>
      <c r="Q33" s="60">
        <v>533425</v>
      </c>
      <c r="R33" s="60">
        <v>890574</v>
      </c>
      <c r="S33" s="60">
        <v>0</v>
      </c>
      <c r="T33" s="60">
        <v>0</v>
      </c>
      <c r="U33" s="60">
        <v>0</v>
      </c>
      <c r="V33" s="60">
        <v>0</v>
      </c>
      <c r="W33" s="60">
        <v>3390574</v>
      </c>
      <c r="X33" s="60">
        <v>4960000</v>
      </c>
      <c r="Y33" s="60">
        <v>-1569426</v>
      </c>
      <c r="Z33" s="140">
        <v>-31.64</v>
      </c>
      <c r="AA33" s="155">
        <v>5450000</v>
      </c>
    </row>
    <row r="34" spans="1:27" ht="13.5">
      <c r="A34" s="183" t="s">
        <v>43</v>
      </c>
      <c r="B34" s="182"/>
      <c r="C34" s="155">
        <v>23243674</v>
      </c>
      <c r="D34" s="155">
        <v>0</v>
      </c>
      <c r="E34" s="156">
        <v>29116148</v>
      </c>
      <c r="F34" s="60">
        <v>30821019</v>
      </c>
      <c r="G34" s="60">
        <v>2001518</v>
      </c>
      <c r="H34" s="60">
        <v>1359123</v>
      </c>
      <c r="I34" s="60">
        <v>2903949</v>
      </c>
      <c r="J34" s="60">
        <v>6264590</v>
      </c>
      <c r="K34" s="60">
        <v>2313084</v>
      </c>
      <c r="L34" s="60">
        <v>2400382</v>
      </c>
      <c r="M34" s="60">
        <v>2048293</v>
      </c>
      <c r="N34" s="60">
        <v>6761759</v>
      </c>
      <c r="O34" s="60">
        <v>2380186</v>
      </c>
      <c r="P34" s="60">
        <v>2853114</v>
      </c>
      <c r="Q34" s="60">
        <v>3367182</v>
      </c>
      <c r="R34" s="60">
        <v>8600482</v>
      </c>
      <c r="S34" s="60">
        <v>0</v>
      </c>
      <c r="T34" s="60">
        <v>0</v>
      </c>
      <c r="U34" s="60">
        <v>0</v>
      </c>
      <c r="V34" s="60">
        <v>0</v>
      </c>
      <c r="W34" s="60">
        <v>21626831</v>
      </c>
      <c r="X34" s="60">
        <v>22690500</v>
      </c>
      <c r="Y34" s="60">
        <v>-1063669</v>
      </c>
      <c r="Z34" s="140">
        <v>-4.69</v>
      </c>
      <c r="AA34" s="155">
        <v>30821019</v>
      </c>
    </row>
    <row r="35" spans="1:27" ht="13.5">
      <c r="A35" s="181" t="s">
        <v>122</v>
      </c>
      <c r="B35" s="185"/>
      <c r="C35" s="155">
        <v>476756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104786678</v>
      </c>
      <c r="D36" s="188">
        <f>SUM(D25:D35)</f>
        <v>0</v>
      </c>
      <c r="E36" s="189">
        <f t="shared" si="1"/>
        <v>112365000</v>
      </c>
      <c r="F36" s="190">
        <f t="shared" si="1"/>
        <v>113957854</v>
      </c>
      <c r="G36" s="190">
        <f t="shared" si="1"/>
        <v>8096638</v>
      </c>
      <c r="H36" s="190">
        <f t="shared" si="1"/>
        <v>7818011</v>
      </c>
      <c r="I36" s="190">
        <f t="shared" si="1"/>
        <v>11779585</v>
      </c>
      <c r="J36" s="190">
        <f t="shared" si="1"/>
        <v>27694234</v>
      </c>
      <c r="K36" s="190">
        <f t="shared" si="1"/>
        <v>9530476</v>
      </c>
      <c r="L36" s="190">
        <f t="shared" si="1"/>
        <v>8531941</v>
      </c>
      <c r="M36" s="190">
        <f t="shared" si="1"/>
        <v>8102892</v>
      </c>
      <c r="N36" s="190">
        <f t="shared" si="1"/>
        <v>26165309</v>
      </c>
      <c r="O36" s="190">
        <f t="shared" si="1"/>
        <v>8624240</v>
      </c>
      <c r="P36" s="190">
        <f t="shared" si="1"/>
        <v>9437773</v>
      </c>
      <c r="Q36" s="190">
        <f t="shared" si="1"/>
        <v>10153169</v>
      </c>
      <c r="R36" s="190">
        <f t="shared" si="1"/>
        <v>28215182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82074725</v>
      </c>
      <c r="X36" s="190">
        <f t="shared" si="1"/>
        <v>82762194</v>
      </c>
      <c r="Y36" s="190">
        <f t="shared" si="1"/>
        <v>-687469</v>
      </c>
      <c r="Z36" s="191">
        <f>+IF(X36&lt;&gt;0,+(Y36/X36)*100,0)</f>
        <v>-0.8306558426906856</v>
      </c>
      <c r="AA36" s="188">
        <f>SUM(AA25:AA35)</f>
        <v>113957854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4057319</v>
      </c>
      <c r="D38" s="199">
        <f>+D22-D36</f>
        <v>0</v>
      </c>
      <c r="E38" s="200">
        <f t="shared" si="2"/>
        <v>-1114464</v>
      </c>
      <c r="F38" s="106">
        <f t="shared" si="2"/>
        <v>-2625832</v>
      </c>
      <c r="G38" s="106">
        <f t="shared" si="2"/>
        <v>34786903</v>
      </c>
      <c r="H38" s="106">
        <f t="shared" si="2"/>
        <v>-5035410</v>
      </c>
      <c r="I38" s="106">
        <f t="shared" si="2"/>
        <v>-11527329</v>
      </c>
      <c r="J38" s="106">
        <f t="shared" si="2"/>
        <v>18224164</v>
      </c>
      <c r="K38" s="106">
        <f t="shared" si="2"/>
        <v>-8792583</v>
      </c>
      <c r="L38" s="106">
        <f t="shared" si="2"/>
        <v>-8211098</v>
      </c>
      <c r="M38" s="106">
        <f t="shared" si="2"/>
        <v>27104945</v>
      </c>
      <c r="N38" s="106">
        <f t="shared" si="2"/>
        <v>10101264</v>
      </c>
      <c r="O38" s="106">
        <f t="shared" si="2"/>
        <v>-8050011</v>
      </c>
      <c r="P38" s="106">
        <f t="shared" si="2"/>
        <v>-9253137</v>
      </c>
      <c r="Q38" s="106">
        <f t="shared" si="2"/>
        <v>-9606293</v>
      </c>
      <c r="R38" s="106">
        <f t="shared" si="2"/>
        <v>-26909441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1415987</v>
      </c>
      <c r="X38" s="106">
        <f>IF(F22=F36,0,X22-X36)</f>
        <v>27772412</v>
      </c>
      <c r="Y38" s="106">
        <f t="shared" si="2"/>
        <v>-26356425</v>
      </c>
      <c r="Z38" s="201">
        <f>+IF(X38&lt;&gt;0,+(Y38/X38)*100,0)</f>
        <v>-94.90146192559725</v>
      </c>
      <c r="AA38" s="199">
        <f>+AA22-AA36</f>
        <v>-2625832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4057319</v>
      </c>
      <c r="D42" s="206">
        <f>SUM(D38:D41)</f>
        <v>0</v>
      </c>
      <c r="E42" s="207">
        <f t="shared" si="3"/>
        <v>-1114464</v>
      </c>
      <c r="F42" s="88">
        <f t="shared" si="3"/>
        <v>-2625832</v>
      </c>
      <c r="G42" s="88">
        <f t="shared" si="3"/>
        <v>34786903</v>
      </c>
      <c r="H42" s="88">
        <f t="shared" si="3"/>
        <v>-5035410</v>
      </c>
      <c r="I42" s="88">
        <f t="shared" si="3"/>
        <v>-11527329</v>
      </c>
      <c r="J42" s="88">
        <f t="shared" si="3"/>
        <v>18224164</v>
      </c>
      <c r="K42" s="88">
        <f t="shared" si="3"/>
        <v>-8792583</v>
      </c>
      <c r="L42" s="88">
        <f t="shared" si="3"/>
        <v>-8211098</v>
      </c>
      <c r="M42" s="88">
        <f t="shared" si="3"/>
        <v>27104945</v>
      </c>
      <c r="N42" s="88">
        <f t="shared" si="3"/>
        <v>10101264</v>
      </c>
      <c r="O42" s="88">
        <f t="shared" si="3"/>
        <v>-8050011</v>
      </c>
      <c r="P42" s="88">
        <f t="shared" si="3"/>
        <v>-9253137</v>
      </c>
      <c r="Q42" s="88">
        <f t="shared" si="3"/>
        <v>-9606293</v>
      </c>
      <c r="R42" s="88">
        <f t="shared" si="3"/>
        <v>-26909441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1415987</v>
      </c>
      <c r="X42" s="88">
        <f t="shared" si="3"/>
        <v>27772412</v>
      </c>
      <c r="Y42" s="88">
        <f t="shared" si="3"/>
        <v>-26356425</v>
      </c>
      <c r="Z42" s="208">
        <f>+IF(X42&lt;&gt;0,+(Y42/X42)*100,0)</f>
        <v>-94.90146192559725</v>
      </c>
      <c r="AA42" s="206">
        <f>SUM(AA38:AA41)</f>
        <v>-2625832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4057319</v>
      </c>
      <c r="D44" s="210">
        <f>+D42-D43</f>
        <v>0</v>
      </c>
      <c r="E44" s="211">
        <f t="shared" si="4"/>
        <v>-1114464</v>
      </c>
      <c r="F44" s="77">
        <f t="shared" si="4"/>
        <v>-2625832</v>
      </c>
      <c r="G44" s="77">
        <f t="shared" si="4"/>
        <v>34786903</v>
      </c>
      <c r="H44" s="77">
        <f t="shared" si="4"/>
        <v>-5035410</v>
      </c>
      <c r="I44" s="77">
        <f t="shared" si="4"/>
        <v>-11527329</v>
      </c>
      <c r="J44" s="77">
        <f t="shared" si="4"/>
        <v>18224164</v>
      </c>
      <c r="K44" s="77">
        <f t="shared" si="4"/>
        <v>-8792583</v>
      </c>
      <c r="L44" s="77">
        <f t="shared" si="4"/>
        <v>-8211098</v>
      </c>
      <c r="M44" s="77">
        <f t="shared" si="4"/>
        <v>27104945</v>
      </c>
      <c r="N44" s="77">
        <f t="shared" si="4"/>
        <v>10101264</v>
      </c>
      <c r="O44" s="77">
        <f t="shared" si="4"/>
        <v>-8050011</v>
      </c>
      <c r="P44" s="77">
        <f t="shared" si="4"/>
        <v>-9253137</v>
      </c>
      <c r="Q44" s="77">
        <f t="shared" si="4"/>
        <v>-9606293</v>
      </c>
      <c r="R44" s="77">
        <f t="shared" si="4"/>
        <v>-26909441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1415987</v>
      </c>
      <c r="X44" s="77">
        <f t="shared" si="4"/>
        <v>27772412</v>
      </c>
      <c r="Y44" s="77">
        <f t="shared" si="4"/>
        <v>-26356425</v>
      </c>
      <c r="Z44" s="212">
        <f>+IF(X44&lt;&gt;0,+(Y44/X44)*100,0)</f>
        <v>-94.90146192559725</v>
      </c>
      <c r="AA44" s="210">
        <f>+AA42-AA43</f>
        <v>-2625832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4057319</v>
      </c>
      <c r="D46" s="206">
        <f>SUM(D44:D45)</f>
        <v>0</v>
      </c>
      <c r="E46" s="207">
        <f t="shared" si="5"/>
        <v>-1114464</v>
      </c>
      <c r="F46" s="88">
        <f t="shared" si="5"/>
        <v>-2625832</v>
      </c>
      <c r="G46" s="88">
        <f t="shared" si="5"/>
        <v>34786903</v>
      </c>
      <c r="H46" s="88">
        <f t="shared" si="5"/>
        <v>-5035410</v>
      </c>
      <c r="I46" s="88">
        <f t="shared" si="5"/>
        <v>-11527329</v>
      </c>
      <c r="J46" s="88">
        <f t="shared" si="5"/>
        <v>18224164</v>
      </c>
      <c r="K46" s="88">
        <f t="shared" si="5"/>
        <v>-8792583</v>
      </c>
      <c r="L46" s="88">
        <f t="shared" si="5"/>
        <v>-8211098</v>
      </c>
      <c r="M46" s="88">
        <f t="shared" si="5"/>
        <v>27104945</v>
      </c>
      <c r="N46" s="88">
        <f t="shared" si="5"/>
        <v>10101264</v>
      </c>
      <c r="O46" s="88">
        <f t="shared" si="5"/>
        <v>-8050011</v>
      </c>
      <c r="P46" s="88">
        <f t="shared" si="5"/>
        <v>-9253137</v>
      </c>
      <c r="Q46" s="88">
        <f t="shared" si="5"/>
        <v>-9606293</v>
      </c>
      <c r="R46" s="88">
        <f t="shared" si="5"/>
        <v>-26909441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1415987</v>
      </c>
      <c r="X46" s="88">
        <f t="shared" si="5"/>
        <v>27772412</v>
      </c>
      <c r="Y46" s="88">
        <f t="shared" si="5"/>
        <v>-26356425</v>
      </c>
      <c r="Z46" s="208">
        <f>+IF(X46&lt;&gt;0,+(Y46/X46)*100,0)</f>
        <v>-94.90146192559725</v>
      </c>
      <c r="AA46" s="206">
        <f>SUM(AA44:AA45)</f>
        <v>-2625832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4057319</v>
      </c>
      <c r="D48" s="217">
        <f>SUM(D46:D47)</f>
        <v>0</v>
      </c>
      <c r="E48" s="218">
        <f t="shared" si="6"/>
        <v>-1114464</v>
      </c>
      <c r="F48" s="219">
        <f t="shared" si="6"/>
        <v>-2625832</v>
      </c>
      <c r="G48" s="219">
        <f t="shared" si="6"/>
        <v>34786903</v>
      </c>
      <c r="H48" s="220">
        <f t="shared" si="6"/>
        <v>-5035410</v>
      </c>
      <c r="I48" s="220">
        <f t="shared" si="6"/>
        <v>-11527329</v>
      </c>
      <c r="J48" s="220">
        <f t="shared" si="6"/>
        <v>18224164</v>
      </c>
      <c r="K48" s="220">
        <f t="shared" si="6"/>
        <v>-8792583</v>
      </c>
      <c r="L48" s="220">
        <f t="shared" si="6"/>
        <v>-8211098</v>
      </c>
      <c r="M48" s="219">
        <f t="shared" si="6"/>
        <v>27104945</v>
      </c>
      <c r="N48" s="219">
        <f t="shared" si="6"/>
        <v>10101264</v>
      </c>
      <c r="O48" s="220">
        <f t="shared" si="6"/>
        <v>-8050011</v>
      </c>
      <c r="P48" s="220">
        <f t="shared" si="6"/>
        <v>-9253137</v>
      </c>
      <c r="Q48" s="220">
        <f t="shared" si="6"/>
        <v>-9606293</v>
      </c>
      <c r="R48" s="220">
        <f t="shared" si="6"/>
        <v>-26909441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1415987</v>
      </c>
      <c r="X48" s="220">
        <f t="shared" si="6"/>
        <v>27772412</v>
      </c>
      <c r="Y48" s="220">
        <f t="shared" si="6"/>
        <v>-26356425</v>
      </c>
      <c r="Z48" s="221">
        <f>+IF(X48&lt;&gt;0,+(Y48/X48)*100,0)</f>
        <v>-94.90146192559725</v>
      </c>
      <c r="AA48" s="222">
        <f>SUM(AA46:AA47)</f>
        <v>-2625832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2004201</v>
      </c>
      <c r="D5" s="153">
        <f>SUM(D6:D8)</f>
        <v>0</v>
      </c>
      <c r="E5" s="154">
        <f t="shared" si="0"/>
        <v>100000</v>
      </c>
      <c r="F5" s="100">
        <f t="shared" si="0"/>
        <v>875000</v>
      </c>
      <c r="G5" s="100">
        <f t="shared" si="0"/>
        <v>0</v>
      </c>
      <c r="H5" s="100">
        <f t="shared" si="0"/>
        <v>25379</v>
      </c>
      <c r="I5" s="100">
        <f t="shared" si="0"/>
        <v>73950</v>
      </c>
      <c r="J5" s="100">
        <f t="shared" si="0"/>
        <v>99329</v>
      </c>
      <c r="K5" s="100">
        <f t="shared" si="0"/>
        <v>47690</v>
      </c>
      <c r="L5" s="100">
        <f t="shared" si="0"/>
        <v>1487</v>
      </c>
      <c r="M5" s="100">
        <f t="shared" si="0"/>
        <v>48297</v>
      </c>
      <c r="N5" s="100">
        <f t="shared" si="0"/>
        <v>97474</v>
      </c>
      <c r="O5" s="100">
        <f t="shared" si="0"/>
        <v>0</v>
      </c>
      <c r="P5" s="100">
        <f t="shared" si="0"/>
        <v>30444</v>
      </c>
      <c r="Q5" s="100">
        <f t="shared" si="0"/>
        <v>190786</v>
      </c>
      <c r="R5" s="100">
        <f t="shared" si="0"/>
        <v>221230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418033</v>
      </c>
      <c r="X5" s="100">
        <f t="shared" si="0"/>
        <v>585000</v>
      </c>
      <c r="Y5" s="100">
        <f t="shared" si="0"/>
        <v>-166967</v>
      </c>
      <c r="Z5" s="137">
        <f>+IF(X5&lt;&gt;0,+(Y5/X5)*100,0)</f>
        <v>-28.541367521367523</v>
      </c>
      <c r="AA5" s="153">
        <f>SUM(AA6:AA8)</f>
        <v>875000</v>
      </c>
    </row>
    <row r="6" spans="1:27" ht="13.5">
      <c r="A6" s="138" t="s">
        <v>75</v>
      </c>
      <c r="B6" s="136"/>
      <c r="C6" s="155">
        <v>1365764</v>
      </c>
      <c r="D6" s="155"/>
      <c r="E6" s="156">
        <v>100000</v>
      </c>
      <c r="F6" s="60">
        <v>470000</v>
      </c>
      <c r="G6" s="60"/>
      <c r="H6" s="60">
        <v>25379</v>
      </c>
      <c r="I6" s="60">
        <v>73064</v>
      </c>
      <c r="J6" s="60">
        <v>98443</v>
      </c>
      <c r="K6" s="60">
        <v>20242</v>
      </c>
      <c r="L6" s="60">
        <v>1487</v>
      </c>
      <c r="M6" s="60">
        <v>9038</v>
      </c>
      <c r="N6" s="60">
        <v>30767</v>
      </c>
      <c r="O6" s="60"/>
      <c r="P6" s="60"/>
      <c r="Q6" s="60">
        <v>190786</v>
      </c>
      <c r="R6" s="60">
        <v>190786</v>
      </c>
      <c r="S6" s="60"/>
      <c r="T6" s="60"/>
      <c r="U6" s="60"/>
      <c r="V6" s="60"/>
      <c r="W6" s="60">
        <v>319996</v>
      </c>
      <c r="X6" s="60">
        <v>280000</v>
      </c>
      <c r="Y6" s="60">
        <v>39996</v>
      </c>
      <c r="Z6" s="140">
        <v>14.28</v>
      </c>
      <c r="AA6" s="62">
        <v>470000</v>
      </c>
    </row>
    <row r="7" spans="1:27" ht="13.5">
      <c r="A7" s="138" t="s">
        <v>76</v>
      </c>
      <c r="B7" s="136"/>
      <c r="C7" s="157">
        <v>291195</v>
      </c>
      <c r="D7" s="157"/>
      <c r="E7" s="158"/>
      <c r="F7" s="159">
        <v>295000</v>
      </c>
      <c r="G7" s="159"/>
      <c r="H7" s="159"/>
      <c r="I7" s="159">
        <v>886</v>
      </c>
      <c r="J7" s="159">
        <v>886</v>
      </c>
      <c r="K7" s="159">
        <v>6055</v>
      </c>
      <c r="L7" s="159"/>
      <c r="M7" s="159">
        <v>39259</v>
      </c>
      <c r="N7" s="159">
        <v>45314</v>
      </c>
      <c r="O7" s="159"/>
      <c r="P7" s="159">
        <v>23110</v>
      </c>
      <c r="Q7" s="159"/>
      <c r="R7" s="159">
        <v>23110</v>
      </c>
      <c r="S7" s="159"/>
      <c r="T7" s="159"/>
      <c r="U7" s="159"/>
      <c r="V7" s="159"/>
      <c r="W7" s="159">
        <v>69310</v>
      </c>
      <c r="X7" s="159">
        <v>225000</v>
      </c>
      <c r="Y7" s="159">
        <v>-155690</v>
      </c>
      <c r="Z7" s="141">
        <v>-69.2</v>
      </c>
      <c r="AA7" s="225">
        <v>295000</v>
      </c>
    </row>
    <row r="8" spans="1:27" ht="13.5">
      <c r="A8" s="138" t="s">
        <v>77</v>
      </c>
      <c r="B8" s="136"/>
      <c r="C8" s="155">
        <v>347242</v>
      </c>
      <c r="D8" s="155"/>
      <c r="E8" s="156"/>
      <c r="F8" s="60">
        <v>110000</v>
      </c>
      <c r="G8" s="60"/>
      <c r="H8" s="60"/>
      <c r="I8" s="60"/>
      <c r="J8" s="60"/>
      <c r="K8" s="60">
        <v>21393</v>
      </c>
      <c r="L8" s="60"/>
      <c r="M8" s="60"/>
      <c r="N8" s="60">
        <v>21393</v>
      </c>
      <c r="O8" s="60"/>
      <c r="P8" s="60">
        <v>7334</v>
      </c>
      <c r="Q8" s="60"/>
      <c r="R8" s="60">
        <v>7334</v>
      </c>
      <c r="S8" s="60"/>
      <c r="T8" s="60"/>
      <c r="U8" s="60"/>
      <c r="V8" s="60"/>
      <c r="W8" s="60">
        <v>28727</v>
      </c>
      <c r="X8" s="60">
        <v>80000</v>
      </c>
      <c r="Y8" s="60">
        <v>-51273</v>
      </c>
      <c r="Z8" s="140">
        <v>-64.09</v>
      </c>
      <c r="AA8" s="62">
        <v>110000</v>
      </c>
    </row>
    <row r="9" spans="1:27" ht="13.5">
      <c r="A9" s="135" t="s">
        <v>78</v>
      </c>
      <c r="B9" s="136"/>
      <c r="C9" s="153">
        <f aca="true" t="shared" si="1" ref="C9:Y9">SUM(C10:C14)</f>
        <v>90281</v>
      </c>
      <c r="D9" s="153">
        <f>SUM(D10:D14)</f>
        <v>0</v>
      </c>
      <c r="E9" s="154">
        <f t="shared" si="1"/>
        <v>150000</v>
      </c>
      <c r="F9" s="100">
        <f t="shared" si="1"/>
        <v>30000</v>
      </c>
      <c r="G9" s="100">
        <f t="shared" si="1"/>
        <v>0</v>
      </c>
      <c r="H9" s="100">
        <f t="shared" si="1"/>
        <v>8920</v>
      </c>
      <c r="I9" s="100">
        <f t="shared" si="1"/>
        <v>0</v>
      </c>
      <c r="J9" s="100">
        <f t="shared" si="1"/>
        <v>8920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8920</v>
      </c>
      <c r="X9" s="100">
        <f t="shared" si="1"/>
        <v>30000</v>
      </c>
      <c r="Y9" s="100">
        <f t="shared" si="1"/>
        <v>-21080</v>
      </c>
      <c r="Z9" s="137">
        <f>+IF(X9&lt;&gt;0,+(Y9/X9)*100,0)</f>
        <v>-70.26666666666667</v>
      </c>
      <c r="AA9" s="102">
        <f>SUM(AA10:AA14)</f>
        <v>30000</v>
      </c>
    </row>
    <row r="10" spans="1:27" ht="13.5">
      <c r="A10" s="138" t="s">
        <v>79</v>
      </c>
      <c r="B10" s="136"/>
      <c r="C10" s="155">
        <v>90281</v>
      </c>
      <c r="D10" s="155"/>
      <c r="E10" s="156">
        <v>150000</v>
      </c>
      <c r="F10" s="60">
        <v>30000</v>
      </c>
      <c r="G10" s="60"/>
      <c r="H10" s="60">
        <v>8920</v>
      </c>
      <c r="I10" s="60"/>
      <c r="J10" s="60">
        <v>8920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8920</v>
      </c>
      <c r="X10" s="60">
        <v>30000</v>
      </c>
      <c r="Y10" s="60">
        <v>-21080</v>
      </c>
      <c r="Z10" s="140">
        <v>-70.27</v>
      </c>
      <c r="AA10" s="62">
        <v>30000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259823</v>
      </c>
      <c r="D15" s="153">
        <f>SUM(D16:D18)</f>
        <v>0</v>
      </c>
      <c r="E15" s="154">
        <f t="shared" si="2"/>
        <v>461000</v>
      </c>
      <c r="F15" s="100">
        <f t="shared" si="2"/>
        <v>45000</v>
      </c>
      <c r="G15" s="100">
        <f t="shared" si="2"/>
        <v>0</v>
      </c>
      <c r="H15" s="100">
        <f t="shared" si="2"/>
        <v>15235</v>
      </c>
      <c r="I15" s="100">
        <f t="shared" si="2"/>
        <v>0</v>
      </c>
      <c r="J15" s="100">
        <f t="shared" si="2"/>
        <v>15235</v>
      </c>
      <c r="K15" s="100">
        <f t="shared" si="2"/>
        <v>19986</v>
      </c>
      <c r="L15" s="100">
        <f t="shared" si="2"/>
        <v>8324</v>
      </c>
      <c r="M15" s="100">
        <f t="shared" si="2"/>
        <v>0</v>
      </c>
      <c r="N15" s="100">
        <f t="shared" si="2"/>
        <v>28310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43545</v>
      </c>
      <c r="X15" s="100">
        <f t="shared" si="2"/>
        <v>195000</v>
      </c>
      <c r="Y15" s="100">
        <f t="shared" si="2"/>
        <v>-151455</v>
      </c>
      <c r="Z15" s="137">
        <f>+IF(X15&lt;&gt;0,+(Y15/X15)*100,0)</f>
        <v>-77.66923076923077</v>
      </c>
      <c r="AA15" s="102">
        <f>SUM(AA16:AA18)</f>
        <v>45000</v>
      </c>
    </row>
    <row r="16" spans="1:27" ht="13.5">
      <c r="A16" s="138" t="s">
        <v>85</v>
      </c>
      <c r="B16" s="136"/>
      <c r="C16" s="155">
        <v>46892</v>
      </c>
      <c r="D16" s="155"/>
      <c r="E16" s="156"/>
      <c r="F16" s="60">
        <v>45000</v>
      </c>
      <c r="G16" s="60"/>
      <c r="H16" s="60">
        <v>15235</v>
      </c>
      <c r="I16" s="60"/>
      <c r="J16" s="60">
        <v>15235</v>
      </c>
      <c r="K16" s="60">
        <v>19986</v>
      </c>
      <c r="L16" s="60">
        <v>8324</v>
      </c>
      <c r="M16" s="60"/>
      <c r="N16" s="60">
        <v>28310</v>
      </c>
      <c r="O16" s="60"/>
      <c r="P16" s="60"/>
      <c r="Q16" s="60"/>
      <c r="R16" s="60"/>
      <c r="S16" s="60"/>
      <c r="T16" s="60"/>
      <c r="U16" s="60"/>
      <c r="V16" s="60"/>
      <c r="W16" s="60">
        <v>43545</v>
      </c>
      <c r="X16" s="60">
        <v>45000</v>
      </c>
      <c r="Y16" s="60">
        <v>-1455</v>
      </c>
      <c r="Z16" s="140">
        <v>-3.23</v>
      </c>
      <c r="AA16" s="62">
        <v>45000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>
        <v>212931</v>
      </c>
      <c r="D18" s="155"/>
      <c r="E18" s="156">
        <v>461000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150000</v>
      </c>
      <c r="Y18" s="60">
        <v>-150000</v>
      </c>
      <c r="Z18" s="140">
        <v>-100</v>
      </c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2354305</v>
      </c>
      <c r="D25" s="217">
        <f>+D5+D9+D15+D19+D24</f>
        <v>0</v>
      </c>
      <c r="E25" s="230">
        <f t="shared" si="4"/>
        <v>711000</v>
      </c>
      <c r="F25" s="219">
        <f t="shared" si="4"/>
        <v>950000</v>
      </c>
      <c r="G25" s="219">
        <f t="shared" si="4"/>
        <v>0</v>
      </c>
      <c r="H25" s="219">
        <f t="shared" si="4"/>
        <v>49534</v>
      </c>
      <c r="I25" s="219">
        <f t="shared" si="4"/>
        <v>73950</v>
      </c>
      <c r="J25" s="219">
        <f t="shared" si="4"/>
        <v>123484</v>
      </c>
      <c r="K25" s="219">
        <f t="shared" si="4"/>
        <v>67676</v>
      </c>
      <c r="L25" s="219">
        <f t="shared" si="4"/>
        <v>9811</v>
      </c>
      <c r="M25" s="219">
        <f t="shared" si="4"/>
        <v>48297</v>
      </c>
      <c r="N25" s="219">
        <f t="shared" si="4"/>
        <v>125784</v>
      </c>
      <c r="O25" s="219">
        <f t="shared" si="4"/>
        <v>0</v>
      </c>
      <c r="P25" s="219">
        <f t="shared" si="4"/>
        <v>30444</v>
      </c>
      <c r="Q25" s="219">
        <f t="shared" si="4"/>
        <v>190786</v>
      </c>
      <c r="R25" s="219">
        <f t="shared" si="4"/>
        <v>221230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470498</v>
      </c>
      <c r="X25" s="219">
        <f t="shared" si="4"/>
        <v>810000</v>
      </c>
      <c r="Y25" s="219">
        <f t="shared" si="4"/>
        <v>-339502</v>
      </c>
      <c r="Z25" s="231">
        <f>+IF(X25&lt;&gt;0,+(Y25/X25)*100,0)</f>
        <v>-41.913827160493824</v>
      </c>
      <c r="AA25" s="232">
        <f>+AA5+AA9+AA15+AA19+AA24</f>
        <v>950000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2354305</v>
      </c>
      <c r="D35" s="155"/>
      <c r="E35" s="156">
        <v>711000</v>
      </c>
      <c r="F35" s="60">
        <v>950000</v>
      </c>
      <c r="G35" s="60"/>
      <c r="H35" s="60">
        <v>49534</v>
      </c>
      <c r="I35" s="60">
        <v>73950</v>
      </c>
      <c r="J35" s="60">
        <v>123484</v>
      </c>
      <c r="K35" s="60">
        <v>67676</v>
      </c>
      <c r="L35" s="60">
        <v>9811</v>
      </c>
      <c r="M35" s="60">
        <v>48297</v>
      </c>
      <c r="N35" s="60">
        <v>125784</v>
      </c>
      <c r="O35" s="60"/>
      <c r="P35" s="60">
        <v>30444</v>
      </c>
      <c r="Q35" s="60">
        <v>190786</v>
      </c>
      <c r="R35" s="60">
        <v>221230</v>
      </c>
      <c r="S35" s="60"/>
      <c r="T35" s="60"/>
      <c r="U35" s="60"/>
      <c r="V35" s="60"/>
      <c r="W35" s="60">
        <v>470498</v>
      </c>
      <c r="X35" s="60"/>
      <c r="Y35" s="60">
        <v>470498</v>
      </c>
      <c r="Z35" s="140"/>
      <c r="AA35" s="62">
        <v>950000</v>
      </c>
    </row>
    <row r="36" spans="1:27" ht="13.5">
      <c r="A36" s="238" t="s">
        <v>139</v>
      </c>
      <c r="B36" s="149"/>
      <c r="C36" s="222">
        <f aca="true" t="shared" si="6" ref="C36:Y36">SUM(C32:C35)</f>
        <v>2354305</v>
      </c>
      <c r="D36" s="222">
        <f>SUM(D32:D35)</f>
        <v>0</v>
      </c>
      <c r="E36" s="218">
        <f t="shared" si="6"/>
        <v>711000</v>
      </c>
      <c r="F36" s="220">
        <f t="shared" si="6"/>
        <v>950000</v>
      </c>
      <c r="G36" s="220">
        <f t="shared" si="6"/>
        <v>0</v>
      </c>
      <c r="H36" s="220">
        <f t="shared" si="6"/>
        <v>49534</v>
      </c>
      <c r="I36" s="220">
        <f t="shared" si="6"/>
        <v>73950</v>
      </c>
      <c r="J36" s="220">
        <f t="shared" si="6"/>
        <v>123484</v>
      </c>
      <c r="K36" s="220">
        <f t="shared" si="6"/>
        <v>67676</v>
      </c>
      <c r="L36" s="220">
        <f t="shared" si="6"/>
        <v>9811</v>
      </c>
      <c r="M36" s="220">
        <f t="shared" si="6"/>
        <v>48297</v>
      </c>
      <c r="N36" s="220">
        <f t="shared" si="6"/>
        <v>125784</v>
      </c>
      <c r="O36" s="220">
        <f t="shared" si="6"/>
        <v>0</v>
      </c>
      <c r="P36" s="220">
        <f t="shared" si="6"/>
        <v>30444</v>
      </c>
      <c r="Q36" s="220">
        <f t="shared" si="6"/>
        <v>190786</v>
      </c>
      <c r="R36" s="220">
        <f t="shared" si="6"/>
        <v>221230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470498</v>
      </c>
      <c r="X36" s="220">
        <f t="shared" si="6"/>
        <v>0</v>
      </c>
      <c r="Y36" s="220">
        <f t="shared" si="6"/>
        <v>470498</v>
      </c>
      <c r="Z36" s="221">
        <f>+IF(X36&lt;&gt;0,+(Y36/X36)*100,0)</f>
        <v>0</v>
      </c>
      <c r="AA36" s="239">
        <f>SUM(AA32:AA35)</f>
        <v>950000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18464437</v>
      </c>
      <c r="D6" s="155"/>
      <c r="E6" s="59"/>
      <c r="F6" s="60">
        <v>18377000</v>
      </c>
      <c r="G6" s="60">
        <v>58104322</v>
      </c>
      <c r="H6" s="60">
        <v>2756174</v>
      </c>
      <c r="I6" s="60">
        <v>322376</v>
      </c>
      <c r="J6" s="60">
        <v>322376</v>
      </c>
      <c r="K6" s="60">
        <v>44752942</v>
      </c>
      <c r="L6" s="60">
        <v>10379363</v>
      </c>
      <c r="M6" s="60">
        <v>12735695</v>
      </c>
      <c r="N6" s="60">
        <v>12735695</v>
      </c>
      <c r="O6" s="60">
        <v>35657810</v>
      </c>
      <c r="P6" s="60">
        <v>906194</v>
      </c>
      <c r="Q6" s="60">
        <v>30593680</v>
      </c>
      <c r="R6" s="60">
        <v>30593680</v>
      </c>
      <c r="S6" s="60"/>
      <c r="T6" s="60"/>
      <c r="U6" s="60"/>
      <c r="V6" s="60"/>
      <c r="W6" s="60">
        <v>30593680</v>
      </c>
      <c r="X6" s="60">
        <v>13782750</v>
      </c>
      <c r="Y6" s="60">
        <v>16810930</v>
      </c>
      <c r="Z6" s="140">
        <v>121.97</v>
      </c>
      <c r="AA6" s="62">
        <v>18377000</v>
      </c>
    </row>
    <row r="7" spans="1:27" ht="13.5">
      <c r="A7" s="249" t="s">
        <v>144</v>
      </c>
      <c r="B7" s="182"/>
      <c r="C7" s="155">
        <v>30284902</v>
      </c>
      <c r="D7" s="155"/>
      <c r="E7" s="59">
        <v>20000000</v>
      </c>
      <c r="F7" s="60">
        <v>30000000</v>
      </c>
      <c r="G7" s="60">
        <v>34000000</v>
      </c>
      <c r="H7" s="60">
        <v>34000000</v>
      </c>
      <c r="I7" s="60">
        <v>65000000</v>
      </c>
      <c r="J7" s="60">
        <v>65000000</v>
      </c>
      <c r="K7" s="60">
        <v>55000000</v>
      </c>
      <c r="L7" s="60">
        <v>45000000</v>
      </c>
      <c r="M7" s="60">
        <v>65000000</v>
      </c>
      <c r="N7" s="60">
        <v>65000000</v>
      </c>
      <c r="O7" s="60">
        <v>60000000</v>
      </c>
      <c r="P7" s="60">
        <v>30000000</v>
      </c>
      <c r="Q7" s="60">
        <v>30000000</v>
      </c>
      <c r="R7" s="60">
        <v>30000000</v>
      </c>
      <c r="S7" s="60"/>
      <c r="T7" s="60"/>
      <c r="U7" s="60"/>
      <c r="V7" s="60"/>
      <c r="W7" s="60">
        <v>30000000</v>
      </c>
      <c r="X7" s="60">
        <v>22500000</v>
      </c>
      <c r="Y7" s="60">
        <v>7500000</v>
      </c>
      <c r="Z7" s="140">
        <v>33.33</v>
      </c>
      <c r="AA7" s="62">
        <v>30000000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859561</v>
      </c>
      <c r="D9" s="155"/>
      <c r="E9" s="59"/>
      <c r="F9" s="60">
        <v>4493000</v>
      </c>
      <c r="G9" s="60">
        <v>10077016</v>
      </c>
      <c r="H9" s="60">
        <v>10132373</v>
      </c>
      <c r="I9" s="60">
        <v>10141328</v>
      </c>
      <c r="J9" s="60">
        <v>10141328</v>
      </c>
      <c r="K9" s="60">
        <v>10198299</v>
      </c>
      <c r="L9" s="60">
        <v>10183780</v>
      </c>
      <c r="M9" s="60">
        <v>10245399</v>
      </c>
      <c r="N9" s="60">
        <v>10245399</v>
      </c>
      <c r="O9" s="60">
        <v>10245399</v>
      </c>
      <c r="P9" s="60">
        <v>10352836</v>
      </c>
      <c r="Q9" s="60">
        <v>10414351</v>
      </c>
      <c r="R9" s="60">
        <v>10414351</v>
      </c>
      <c r="S9" s="60"/>
      <c r="T9" s="60"/>
      <c r="U9" s="60"/>
      <c r="V9" s="60"/>
      <c r="W9" s="60">
        <v>10414351</v>
      </c>
      <c r="X9" s="60">
        <v>3369750</v>
      </c>
      <c r="Y9" s="60">
        <v>7044601</v>
      </c>
      <c r="Z9" s="140">
        <v>209.05</v>
      </c>
      <c r="AA9" s="62">
        <v>4493000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49608900</v>
      </c>
      <c r="D12" s="168">
        <f>SUM(D6:D11)</f>
        <v>0</v>
      </c>
      <c r="E12" s="72">
        <f t="shared" si="0"/>
        <v>20000000</v>
      </c>
      <c r="F12" s="73">
        <f t="shared" si="0"/>
        <v>52870000</v>
      </c>
      <c r="G12" s="73">
        <f t="shared" si="0"/>
        <v>102181338</v>
      </c>
      <c r="H12" s="73">
        <f t="shared" si="0"/>
        <v>46888547</v>
      </c>
      <c r="I12" s="73">
        <f t="shared" si="0"/>
        <v>75463704</v>
      </c>
      <c r="J12" s="73">
        <f t="shared" si="0"/>
        <v>75463704</v>
      </c>
      <c r="K12" s="73">
        <f t="shared" si="0"/>
        <v>109951241</v>
      </c>
      <c r="L12" s="73">
        <f t="shared" si="0"/>
        <v>65563143</v>
      </c>
      <c r="M12" s="73">
        <f t="shared" si="0"/>
        <v>87981094</v>
      </c>
      <c r="N12" s="73">
        <f t="shared" si="0"/>
        <v>87981094</v>
      </c>
      <c r="O12" s="73">
        <f t="shared" si="0"/>
        <v>105903209</v>
      </c>
      <c r="P12" s="73">
        <f t="shared" si="0"/>
        <v>41259030</v>
      </c>
      <c r="Q12" s="73">
        <f t="shared" si="0"/>
        <v>71008031</v>
      </c>
      <c r="R12" s="73">
        <f t="shared" si="0"/>
        <v>71008031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71008031</v>
      </c>
      <c r="X12" s="73">
        <f t="shared" si="0"/>
        <v>39652500</v>
      </c>
      <c r="Y12" s="73">
        <f t="shared" si="0"/>
        <v>31355531</v>
      </c>
      <c r="Z12" s="170">
        <f>+IF(X12&lt;&gt;0,+(Y12/X12)*100,0)</f>
        <v>79.07579849946409</v>
      </c>
      <c r="AA12" s="74">
        <f>SUM(AA6:AA11)</f>
        <v>52870000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>
        <v>100</v>
      </c>
      <c r="G17" s="60">
        <v>100</v>
      </c>
      <c r="H17" s="60">
        <v>100</v>
      </c>
      <c r="I17" s="60">
        <v>100</v>
      </c>
      <c r="J17" s="60">
        <v>100</v>
      </c>
      <c r="K17" s="60">
        <v>100</v>
      </c>
      <c r="L17" s="60">
        <v>100</v>
      </c>
      <c r="M17" s="60">
        <v>100</v>
      </c>
      <c r="N17" s="60">
        <v>100</v>
      </c>
      <c r="O17" s="60">
        <v>100</v>
      </c>
      <c r="P17" s="60">
        <v>100</v>
      </c>
      <c r="Q17" s="60">
        <v>100</v>
      </c>
      <c r="R17" s="60">
        <v>100</v>
      </c>
      <c r="S17" s="60"/>
      <c r="T17" s="60"/>
      <c r="U17" s="60"/>
      <c r="V17" s="60"/>
      <c r="W17" s="60">
        <v>100</v>
      </c>
      <c r="X17" s="60">
        <v>75</v>
      </c>
      <c r="Y17" s="60">
        <v>25</v>
      </c>
      <c r="Z17" s="140">
        <v>33.33</v>
      </c>
      <c r="AA17" s="62">
        <v>100</v>
      </c>
    </row>
    <row r="18" spans="1:27" ht="13.5">
      <c r="A18" s="249" t="s">
        <v>153</v>
      </c>
      <c r="B18" s="182"/>
      <c r="C18" s="155">
        <v>100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70947875</v>
      </c>
      <c r="D19" s="155"/>
      <c r="E19" s="59">
        <v>74557369</v>
      </c>
      <c r="F19" s="60">
        <v>72415000</v>
      </c>
      <c r="G19" s="60">
        <v>67817417</v>
      </c>
      <c r="H19" s="60">
        <v>70959868</v>
      </c>
      <c r="I19" s="60">
        <v>71033818</v>
      </c>
      <c r="J19" s="60">
        <v>71033818</v>
      </c>
      <c r="K19" s="60">
        <v>71101494</v>
      </c>
      <c r="L19" s="60">
        <v>70553735</v>
      </c>
      <c r="M19" s="60">
        <v>71016730</v>
      </c>
      <c r="N19" s="60">
        <v>71016730</v>
      </c>
      <c r="O19" s="60">
        <v>71016730</v>
      </c>
      <c r="P19" s="60">
        <v>71047173</v>
      </c>
      <c r="Q19" s="60">
        <v>71237959</v>
      </c>
      <c r="R19" s="60">
        <v>71237959</v>
      </c>
      <c r="S19" s="60"/>
      <c r="T19" s="60"/>
      <c r="U19" s="60"/>
      <c r="V19" s="60"/>
      <c r="W19" s="60">
        <v>71237959</v>
      </c>
      <c r="X19" s="60">
        <v>54311250</v>
      </c>
      <c r="Y19" s="60">
        <v>16926709</v>
      </c>
      <c r="Z19" s="140">
        <v>31.17</v>
      </c>
      <c r="AA19" s="62">
        <v>72415000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1610437</v>
      </c>
      <c r="D22" s="155"/>
      <c r="E22" s="59"/>
      <c r="F22" s="60">
        <v>155000</v>
      </c>
      <c r="G22" s="60">
        <v>1610433</v>
      </c>
      <c r="H22" s="60">
        <v>1610437</v>
      </c>
      <c r="I22" s="60">
        <v>1610437</v>
      </c>
      <c r="J22" s="60">
        <v>1610437</v>
      </c>
      <c r="K22" s="60">
        <v>1610437</v>
      </c>
      <c r="L22" s="60">
        <v>1610437</v>
      </c>
      <c r="M22" s="60">
        <v>1610437</v>
      </c>
      <c r="N22" s="60">
        <v>1610437</v>
      </c>
      <c r="O22" s="60">
        <v>1610437</v>
      </c>
      <c r="P22" s="60">
        <v>1610437</v>
      </c>
      <c r="Q22" s="60">
        <v>1610437</v>
      </c>
      <c r="R22" s="60">
        <v>1610437</v>
      </c>
      <c r="S22" s="60"/>
      <c r="T22" s="60"/>
      <c r="U22" s="60"/>
      <c r="V22" s="60"/>
      <c r="W22" s="60">
        <v>1610437</v>
      </c>
      <c r="X22" s="60">
        <v>116250</v>
      </c>
      <c r="Y22" s="60">
        <v>1494187</v>
      </c>
      <c r="Z22" s="140">
        <v>1285.32</v>
      </c>
      <c r="AA22" s="62">
        <v>155000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72558412</v>
      </c>
      <c r="D24" s="168">
        <f>SUM(D15:D23)</f>
        <v>0</v>
      </c>
      <c r="E24" s="76">
        <f t="shared" si="1"/>
        <v>74557369</v>
      </c>
      <c r="F24" s="77">
        <f t="shared" si="1"/>
        <v>72570100</v>
      </c>
      <c r="G24" s="77">
        <f t="shared" si="1"/>
        <v>69427950</v>
      </c>
      <c r="H24" s="77">
        <f t="shared" si="1"/>
        <v>72570405</v>
      </c>
      <c r="I24" s="77">
        <f t="shared" si="1"/>
        <v>72644355</v>
      </c>
      <c r="J24" s="77">
        <f t="shared" si="1"/>
        <v>72644355</v>
      </c>
      <c r="K24" s="77">
        <f t="shared" si="1"/>
        <v>72712031</v>
      </c>
      <c r="L24" s="77">
        <f t="shared" si="1"/>
        <v>72164272</v>
      </c>
      <c r="M24" s="77">
        <f t="shared" si="1"/>
        <v>72627267</v>
      </c>
      <c r="N24" s="77">
        <f t="shared" si="1"/>
        <v>72627267</v>
      </c>
      <c r="O24" s="77">
        <f t="shared" si="1"/>
        <v>72627267</v>
      </c>
      <c r="P24" s="77">
        <f t="shared" si="1"/>
        <v>72657710</v>
      </c>
      <c r="Q24" s="77">
        <f t="shared" si="1"/>
        <v>72848496</v>
      </c>
      <c r="R24" s="77">
        <f t="shared" si="1"/>
        <v>72848496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72848496</v>
      </c>
      <c r="X24" s="77">
        <f t="shared" si="1"/>
        <v>54427575</v>
      </c>
      <c r="Y24" s="77">
        <f t="shared" si="1"/>
        <v>18420921</v>
      </c>
      <c r="Z24" s="212">
        <f>+IF(X24&lt;&gt;0,+(Y24/X24)*100,0)</f>
        <v>33.84483141128371</v>
      </c>
      <c r="AA24" s="79">
        <f>SUM(AA15:AA23)</f>
        <v>72570100</v>
      </c>
    </row>
    <row r="25" spans="1:27" ht="13.5">
      <c r="A25" s="250" t="s">
        <v>159</v>
      </c>
      <c r="B25" s="251"/>
      <c r="C25" s="168">
        <f aca="true" t="shared" si="2" ref="C25:Y25">+C12+C24</f>
        <v>122167312</v>
      </c>
      <c r="D25" s="168">
        <f>+D12+D24</f>
        <v>0</v>
      </c>
      <c r="E25" s="72">
        <f t="shared" si="2"/>
        <v>94557369</v>
      </c>
      <c r="F25" s="73">
        <f t="shared" si="2"/>
        <v>125440100</v>
      </c>
      <c r="G25" s="73">
        <f t="shared" si="2"/>
        <v>171609288</v>
      </c>
      <c r="H25" s="73">
        <f t="shared" si="2"/>
        <v>119458952</v>
      </c>
      <c r="I25" s="73">
        <f t="shared" si="2"/>
        <v>148108059</v>
      </c>
      <c r="J25" s="73">
        <f t="shared" si="2"/>
        <v>148108059</v>
      </c>
      <c r="K25" s="73">
        <f t="shared" si="2"/>
        <v>182663272</v>
      </c>
      <c r="L25" s="73">
        <f t="shared" si="2"/>
        <v>137727415</v>
      </c>
      <c r="M25" s="73">
        <f t="shared" si="2"/>
        <v>160608361</v>
      </c>
      <c r="N25" s="73">
        <f t="shared" si="2"/>
        <v>160608361</v>
      </c>
      <c r="O25" s="73">
        <f t="shared" si="2"/>
        <v>178530476</v>
      </c>
      <c r="P25" s="73">
        <f t="shared" si="2"/>
        <v>113916740</v>
      </c>
      <c r="Q25" s="73">
        <f t="shared" si="2"/>
        <v>143856527</v>
      </c>
      <c r="R25" s="73">
        <f t="shared" si="2"/>
        <v>143856527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143856527</v>
      </c>
      <c r="X25" s="73">
        <f t="shared" si="2"/>
        <v>94080075</v>
      </c>
      <c r="Y25" s="73">
        <f t="shared" si="2"/>
        <v>49776452</v>
      </c>
      <c r="Z25" s="170">
        <f>+IF(X25&lt;&gt;0,+(Y25/X25)*100,0)</f>
        <v>52.908601529069784</v>
      </c>
      <c r="AA25" s="74">
        <f>+AA12+AA24</f>
        <v>125440100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1847014</v>
      </c>
      <c r="D30" s="155"/>
      <c r="E30" s="59">
        <v>1846851</v>
      </c>
      <c r="F30" s="60">
        <v>1847000</v>
      </c>
      <c r="G30" s="60">
        <v>1793047</v>
      </c>
      <c r="H30" s="60">
        <v>1847014</v>
      </c>
      <c r="I30" s="60">
        <v>1847014</v>
      </c>
      <c r="J30" s="60">
        <v>1847014</v>
      </c>
      <c r="K30" s="60">
        <v>1847014</v>
      </c>
      <c r="L30" s="60">
        <v>1847014</v>
      </c>
      <c r="M30" s="60">
        <v>1847014</v>
      </c>
      <c r="N30" s="60">
        <v>1847014</v>
      </c>
      <c r="O30" s="60">
        <v>1847014</v>
      </c>
      <c r="P30" s="60">
        <v>1847014</v>
      </c>
      <c r="Q30" s="60">
        <v>1847014</v>
      </c>
      <c r="R30" s="60">
        <v>1847014</v>
      </c>
      <c r="S30" s="60"/>
      <c r="T30" s="60"/>
      <c r="U30" s="60"/>
      <c r="V30" s="60"/>
      <c r="W30" s="60">
        <v>1847014</v>
      </c>
      <c r="X30" s="60">
        <v>1385250</v>
      </c>
      <c r="Y30" s="60">
        <v>461764</v>
      </c>
      <c r="Z30" s="140">
        <v>33.33</v>
      </c>
      <c r="AA30" s="62">
        <v>1847000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10265520</v>
      </c>
      <c r="D32" s="155"/>
      <c r="E32" s="59">
        <v>6374000</v>
      </c>
      <c r="F32" s="60">
        <v>7138000</v>
      </c>
      <c r="G32" s="60">
        <v>2097541</v>
      </c>
      <c r="H32" s="60">
        <v>1084193</v>
      </c>
      <c r="I32" s="60">
        <v>1158946</v>
      </c>
      <c r="J32" s="60">
        <v>1158946</v>
      </c>
      <c r="K32" s="60">
        <v>1922336</v>
      </c>
      <c r="L32" s="60">
        <v>5479818</v>
      </c>
      <c r="M32" s="60">
        <v>5493400</v>
      </c>
      <c r="N32" s="60">
        <v>5493400</v>
      </c>
      <c r="O32" s="60">
        <v>4314061</v>
      </c>
      <c r="P32" s="60">
        <v>5808819</v>
      </c>
      <c r="Q32" s="60">
        <v>4168446</v>
      </c>
      <c r="R32" s="60">
        <v>4168446</v>
      </c>
      <c r="S32" s="60"/>
      <c r="T32" s="60"/>
      <c r="U32" s="60"/>
      <c r="V32" s="60"/>
      <c r="W32" s="60">
        <v>4168446</v>
      </c>
      <c r="X32" s="60">
        <v>5353500</v>
      </c>
      <c r="Y32" s="60">
        <v>-1185054</v>
      </c>
      <c r="Z32" s="140">
        <v>-22.14</v>
      </c>
      <c r="AA32" s="62">
        <v>7138000</v>
      </c>
    </row>
    <row r="33" spans="1:27" ht="13.5">
      <c r="A33" s="249" t="s">
        <v>165</v>
      </c>
      <c r="B33" s="182"/>
      <c r="C33" s="155">
        <v>842307</v>
      </c>
      <c r="D33" s="155"/>
      <c r="E33" s="59"/>
      <c r="F33" s="60">
        <v>4059000</v>
      </c>
      <c r="G33" s="60">
        <v>1124066</v>
      </c>
      <c r="H33" s="60">
        <v>4059307</v>
      </c>
      <c r="I33" s="60">
        <v>4059307</v>
      </c>
      <c r="J33" s="60">
        <v>4059307</v>
      </c>
      <c r="K33" s="60">
        <v>3902322</v>
      </c>
      <c r="L33" s="60">
        <v>4059307</v>
      </c>
      <c r="M33" s="60">
        <v>4059307</v>
      </c>
      <c r="N33" s="60">
        <v>4059307</v>
      </c>
      <c r="O33" s="60">
        <v>4059307</v>
      </c>
      <c r="P33" s="60">
        <v>4059307</v>
      </c>
      <c r="Q33" s="60">
        <v>4059307</v>
      </c>
      <c r="R33" s="60">
        <v>4059307</v>
      </c>
      <c r="S33" s="60"/>
      <c r="T33" s="60"/>
      <c r="U33" s="60"/>
      <c r="V33" s="60"/>
      <c r="W33" s="60">
        <v>4059307</v>
      </c>
      <c r="X33" s="60">
        <v>3044250</v>
      </c>
      <c r="Y33" s="60">
        <v>1015057</v>
      </c>
      <c r="Z33" s="140">
        <v>33.34</v>
      </c>
      <c r="AA33" s="62">
        <v>4059000</v>
      </c>
    </row>
    <row r="34" spans="1:27" ht="13.5">
      <c r="A34" s="250" t="s">
        <v>58</v>
      </c>
      <c r="B34" s="251"/>
      <c r="C34" s="168">
        <f aca="true" t="shared" si="3" ref="C34:Y34">SUM(C29:C33)</f>
        <v>12954841</v>
      </c>
      <c r="D34" s="168">
        <f>SUM(D29:D33)</f>
        <v>0</v>
      </c>
      <c r="E34" s="72">
        <f t="shared" si="3"/>
        <v>8220851</v>
      </c>
      <c r="F34" s="73">
        <f t="shared" si="3"/>
        <v>13044000</v>
      </c>
      <c r="G34" s="73">
        <f t="shared" si="3"/>
        <v>5014654</v>
      </c>
      <c r="H34" s="73">
        <f t="shared" si="3"/>
        <v>6990514</v>
      </c>
      <c r="I34" s="73">
        <f t="shared" si="3"/>
        <v>7065267</v>
      </c>
      <c r="J34" s="73">
        <f t="shared" si="3"/>
        <v>7065267</v>
      </c>
      <c r="K34" s="73">
        <f t="shared" si="3"/>
        <v>7671672</v>
      </c>
      <c r="L34" s="73">
        <f t="shared" si="3"/>
        <v>11386139</v>
      </c>
      <c r="M34" s="73">
        <f t="shared" si="3"/>
        <v>11399721</v>
      </c>
      <c r="N34" s="73">
        <f t="shared" si="3"/>
        <v>11399721</v>
      </c>
      <c r="O34" s="73">
        <f t="shared" si="3"/>
        <v>10220382</v>
      </c>
      <c r="P34" s="73">
        <f t="shared" si="3"/>
        <v>11715140</v>
      </c>
      <c r="Q34" s="73">
        <f t="shared" si="3"/>
        <v>10074767</v>
      </c>
      <c r="R34" s="73">
        <f t="shared" si="3"/>
        <v>10074767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10074767</v>
      </c>
      <c r="X34" s="73">
        <f t="shared" si="3"/>
        <v>9783000</v>
      </c>
      <c r="Y34" s="73">
        <f t="shared" si="3"/>
        <v>291767</v>
      </c>
      <c r="Z34" s="170">
        <f>+IF(X34&lt;&gt;0,+(Y34/X34)*100,0)</f>
        <v>2.982387815598487</v>
      </c>
      <c r="AA34" s="74">
        <f>SUM(AA29:AA33)</f>
        <v>13044000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13113088</v>
      </c>
      <c r="D37" s="155"/>
      <c r="E37" s="59">
        <v>9119792</v>
      </c>
      <c r="F37" s="60">
        <v>13113000</v>
      </c>
      <c r="G37" s="60">
        <v>16545187</v>
      </c>
      <c r="H37" s="60">
        <v>13113088</v>
      </c>
      <c r="I37" s="60">
        <v>13113088</v>
      </c>
      <c r="J37" s="60">
        <v>13113088</v>
      </c>
      <c r="K37" s="60">
        <v>13113088</v>
      </c>
      <c r="L37" s="60">
        <v>13113088</v>
      </c>
      <c r="M37" s="60">
        <v>13113088</v>
      </c>
      <c r="N37" s="60">
        <v>13113088</v>
      </c>
      <c r="O37" s="60">
        <v>13113088</v>
      </c>
      <c r="P37" s="60">
        <v>13113088</v>
      </c>
      <c r="Q37" s="60">
        <v>13113088</v>
      </c>
      <c r="R37" s="60">
        <v>13113088</v>
      </c>
      <c r="S37" s="60"/>
      <c r="T37" s="60"/>
      <c r="U37" s="60"/>
      <c r="V37" s="60"/>
      <c r="W37" s="60">
        <v>13113088</v>
      </c>
      <c r="X37" s="60">
        <v>9834750</v>
      </c>
      <c r="Y37" s="60">
        <v>3278338</v>
      </c>
      <c r="Z37" s="140">
        <v>33.33</v>
      </c>
      <c r="AA37" s="62">
        <v>13113000</v>
      </c>
    </row>
    <row r="38" spans="1:27" ht="13.5">
      <c r="A38" s="249" t="s">
        <v>165</v>
      </c>
      <c r="B38" s="182"/>
      <c r="C38" s="155">
        <v>7588000</v>
      </c>
      <c r="D38" s="155"/>
      <c r="E38" s="59">
        <v>5657000</v>
      </c>
      <c r="F38" s="60">
        <v>7588000</v>
      </c>
      <c r="G38" s="60">
        <v>7361616</v>
      </c>
      <c r="H38" s="60">
        <v>7588000</v>
      </c>
      <c r="I38" s="60">
        <v>7588000</v>
      </c>
      <c r="J38" s="60">
        <v>7588000</v>
      </c>
      <c r="K38" s="60">
        <v>7588000</v>
      </c>
      <c r="L38" s="60">
        <v>7588000</v>
      </c>
      <c r="M38" s="60">
        <v>7588000</v>
      </c>
      <c r="N38" s="60">
        <v>7588000</v>
      </c>
      <c r="O38" s="60">
        <v>7588000</v>
      </c>
      <c r="P38" s="60">
        <v>7588000</v>
      </c>
      <c r="Q38" s="60">
        <v>7588000</v>
      </c>
      <c r="R38" s="60">
        <v>7588000</v>
      </c>
      <c r="S38" s="60"/>
      <c r="T38" s="60"/>
      <c r="U38" s="60"/>
      <c r="V38" s="60"/>
      <c r="W38" s="60">
        <v>7588000</v>
      </c>
      <c r="X38" s="60">
        <v>5691000</v>
      </c>
      <c r="Y38" s="60">
        <v>1897000</v>
      </c>
      <c r="Z38" s="140">
        <v>33.33</v>
      </c>
      <c r="AA38" s="62">
        <v>7588000</v>
      </c>
    </row>
    <row r="39" spans="1:27" ht="13.5">
      <c r="A39" s="250" t="s">
        <v>59</v>
      </c>
      <c r="B39" s="253"/>
      <c r="C39" s="168">
        <f aca="true" t="shared" si="4" ref="C39:Y39">SUM(C37:C38)</f>
        <v>20701088</v>
      </c>
      <c r="D39" s="168">
        <f>SUM(D37:D38)</f>
        <v>0</v>
      </c>
      <c r="E39" s="76">
        <f t="shared" si="4"/>
        <v>14776792</v>
      </c>
      <c r="F39" s="77">
        <f t="shared" si="4"/>
        <v>20701000</v>
      </c>
      <c r="G39" s="77">
        <f t="shared" si="4"/>
        <v>23906803</v>
      </c>
      <c r="H39" s="77">
        <f t="shared" si="4"/>
        <v>20701088</v>
      </c>
      <c r="I39" s="77">
        <f t="shared" si="4"/>
        <v>20701088</v>
      </c>
      <c r="J39" s="77">
        <f t="shared" si="4"/>
        <v>20701088</v>
      </c>
      <c r="K39" s="77">
        <f t="shared" si="4"/>
        <v>20701088</v>
      </c>
      <c r="L39" s="77">
        <f t="shared" si="4"/>
        <v>20701088</v>
      </c>
      <c r="M39" s="77">
        <f t="shared" si="4"/>
        <v>20701088</v>
      </c>
      <c r="N39" s="77">
        <f t="shared" si="4"/>
        <v>20701088</v>
      </c>
      <c r="O39" s="77">
        <f t="shared" si="4"/>
        <v>20701088</v>
      </c>
      <c r="P39" s="77">
        <f t="shared" si="4"/>
        <v>20701088</v>
      </c>
      <c r="Q39" s="77">
        <f t="shared" si="4"/>
        <v>20701088</v>
      </c>
      <c r="R39" s="77">
        <f t="shared" si="4"/>
        <v>20701088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20701088</v>
      </c>
      <c r="X39" s="77">
        <f t="shared" si="4"/>
        <v>15525750</v>
      </c>
      <c r="Y39" s="77">
        <f t="shared" si="4"/>
        <v>5175338</v>
      </c>
      <c r="Z39" s="212">
        <f>+IF(X39&lt;&gt;0,+(Y39/X39)*100,0)</f>
        <v>33.33390013364894</v>
      </c>
      <c r="AA39" s="79">
        <f>SUM(AA37:AA38)</f>
        <v>20701000</v>
      </c>
    </row>
    <row r="40" spans="1:27" ht="13.5">
      <c r="A40" s="250" t="s">
        <v>167</v>
      </c>
      <c r="B40" s="251"/>
      <c r="C40" s="168">
        <f aca="true" t="shared" si="5" ref="C40:Y40">+C34+C39</f>
        <v>33655929</v>
      </c>
      <c r="D40" s="168">
        <f>+D34+D39</f>
        <v>0</v>
      </c>
      <c r="E40" s="72">
        <f t="shared" si="5"/>
        <v>22997643</v>
      </c>
      <c r="F40" s="73">
        <f t="shared" si="5"/>
        <v>33745000</v>
      </c>
      <c r="G40" s="73">
        <f t="shared" si="5"/>
        <v>28921457</v>
      </c>
      <c r="H40" s="73">
        <f t="shared" si="5"/>
        <v>27691602</v>
      </c>
      <c r="I40" s="73">
        <f t="shared" si="5"/>
        <v>27766355</v>
      </c>
      <c r="J40" s="73">
        <f t="shared" si="5"/>
        <v>27766355</v>
      </c>
      <c r="K40" s="73">
        <f t="shared" si="5"/>
        <v>28372760</v>
      </c>
      <c r="L40" s="73">
        <f t="shared" si="5"/>
        <v>32087227</v>
      </c>
      <c r="M40" s="73">
        <f t="shared" si="5"/>
        <v>32100809</v>
      </c>
      <c r="N40" s="73">
        <f t="shared" si="5"/>
        <v>32100809</v>
      </c>
      <c r="O40" s="73">
        <f t="shared" si="5"/>
        <v>30921470</v>
      </c>
      <c r="P40" s="73">
        <f t="shared" si="5"/>
        <v>32416228</v>
      </c>
      <c r="Q40" s="73">
        <f t="shared" si="5"/>
        <v>30775855</v>
      </c>
      <c r="R40" s="73">
        <f t="shared" si="5"/>
        <v>30775855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30775855</v>
      </c>
      <c r="X40" s="73">
        <f t="shared" si="5"/>
        <v>25308750</v>
      </c>
      <c r="Y40" s="73">
        <f t="shared" si="5"/>
        <v>5467105</v>
      </c>
      <c r="Z40" s="170">
        <f>+IF(X40&lt;&gt;0,+(Y40/X40)*100,0)</f>
        <v>21.60163974909863</v>
      </c>
      <c r="AA40" s="74">
        <f>+AA34+AA39</f>
        <v>33745000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88511383</v>
      </c>
      <c r="D42" s="257">
        <f>+D25-D40</f>
        <v>0</v>
      </c>
      <c r="E42" s="258">
        <f t="shared" si="6"/>
        <v>71559726</v>
      </c>
      <c r="F42" s="259">
        <f t="shared" si="6"/>
        <v>91695100</v>
      </c>
      <c r="G42" s="259">
        <f t="shared" si="6"/>
        <v>142687831</v>
      </c>
      <c r="H42" s="259">
        <f t="shared" si="6"/>
        <v>91767350</v>
      </c>
      <c r="I42" s="259">
        <f t="shared" si="6"/>
        <v>120341704</v>
      </c>
      <c r="J42" s="259">
        <f t="shared" si="6"/>
        <v>120341704</v>
      </c>
      <c r="K42" s="259">
        <f t="shared" si="6"/>
        <v>154290512</v>
      </c>
      <c r="L42" s="259">
        <f t="shared" si="6"/>
        <v>105640188</v>
      </c>
      <c r="M42" s="259">
        <f t="shared" si="6"/>
        <v>128507552</v>
      </c>
      <c r="N42" s="259">
        <f t="shared" si="6"/>
        <v>128507552</v>
      </c>
      <c r="O42" s="259">
        <f t="shared" si="6"/>
        <v>147609006</v>
      </c>
      <c r="P42" s="259">
        <f t="shared" si="6"/>
        <v>81500512</v>
      </c>
      <c r="Q42" s="259">
        <f t="shared" si="6"/>
        <v>113080672</v>
      </c>
      <c r="R42" s="259">
        <f t="shared" si="6"/>
        <v>113080672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113080672</v>
      </c>
      <c r="X42" s="259">
        <f t="shared" si="6"/>
        <v>68771325</v>
      </c>
      <c r="Y42" s="259">
        <f t="shared" si="6"/>
        <v>44309347</v>
      </c>
      <c r="Z42" s="260">
        <f>+IF(X42&lt;&gt;0,+(Y42/X42)*100,0)</f>
        <v>64.42997426616398</v>
      </c>
      <c r="AA42" s="261">
        <f>+AA25-AA40</f>
        <v>91695100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88511383</v>
      </c>
      <c r="D45" s="155"/>
      <c r="E45" s="59">
        <v>71559726</v>
      </c>
      <c r="F45" s="60">
        <v>91695100</v>
      </c>
      <c r="G45" s="60">
        <v>142687831</v>
      </c>
      <c r="H45" s="60">
        <v>91767350</v>
      </c>
      <c r="I45" s="60">
        <v>120341704</v>
      </c>
      <c r="J45" s="60">
        <v>120341704</v>
      </c>
      <c r="K45" s="60">
        <v>154290512</v>
      </c>
      <c r="L45" s="60">
        <v>105640188</v>
      </c>
      <c r="M45" s="60">
        <v>128507552</v>
      </c>
      <c r="N45" s="60">
        <v>128507552</v>
      </c>
      <c r="O45" s="60"/>
      <c r="P45" s="60">
        <v>81500512</v>
      </c>
      <c r="Q45" s="60"/>
      <c r="R45" s="60"/>
      <c r="S45" s="60"/>
      <c r="T45" s="60"/>
      <c r="U45" s="60"/>
      <c r="V45" s="60"/>
      <c r="W45" s="60"/>
      <c r="X45" s="60">
        <v>68771325</v>
      </c>
      <c r="Y45" s="60">
        <v>-68771325</v>
      </c>
      <c r="Z45" s="139">
        <v>-100</v>
      </c>
      <c r="AA45" s="62">
        <v>91695100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>
        <v>147609006</v>
      </c>
      <c r="P47" s="60"/>
      <c r="Q47" s="60">
        <v>113080672</v>
      </c>
      <c r="R47" s="60">
        <v>113080672</v>
      </c>
      <c r="S47" s="60"/>
      <c r="T47" s="60"/>
      <c r="U47" s="60"/>
      <c r="V47" s="60"/>
      <c r="W47" s="60">
        <v>113080672</v>
      </c>
      <c r="X47" s="60"/>
      <c r="Y47" s="60">
        <v>113080672</v>
      </c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88511383</v>
      </c>
      <c r="D48" s="217">
        <f>SUM(D45:D47)</f>
        <v>0</v>
      </c>
      <c r="E48" s="264">
        <f t="shared" si="7"/>
        <v>71559726</v>
      </c>
      <c r="F48" s="219">
        <f t="shared" si="7"/>
        <v>91695100</v>
      </c>
      <c r="G48" s="219">
        <f t="shared" si="7"/>
        <v>142687831</v>
      </c>
      <c r="H48" s="219">
        <f t="shared" si="7"/>
        <v>91767350</v>
      </c>
      <c r="I48" s="219">
        <f t="shared" si="7"/>
        <v>120341704</v>
      </c>
      <c r="J48" s="219">
        <f t="shared" si="7"/>
        <v>120341704</v>
      </c>
      <c r="K48" s="219">
        <f t="shared" si="7"/>
        <v>154290512</v>
      </c>
      <c r="L48" s="219">
        <f t="shared" si="7"/>
        <v>105640188</v>
      </c>
      <c r="M48" s="219">
        <f t="shared" si="7"/>
        <v>128507552</v>
      </c>
      <c r="N48" s="219">
        <f t="shared" si="7"/>
        <v>128507552</v>
      </c>
      <c r="O48" s="219">
        <f t="shared" si="7"/>
        <v>147609006</v>
      </c>
      <c r="P48" s="219">
        <f t="shared" si="7"/>
        <v>81500512</v>
      </c>
      <c r="Q48" s="219">
        <f t="shared" si="7"/>
        <v>113080672</v>
      </c>
      <c r="R48" s="219">
        <f t="shared" si="7"/>
        <v>113080672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113080672</v>
      </c>
      <c r="X48" s="219">
        <f t="shared" si="7"/>
        <v>68771325</v>
      </c>
      <c r="Y48" s="219">
        <f t="shared" si="7"/>
        <v>44309347</v>
      </c>
      <c r="Z48" s="265">
        <f>+IF(X48&lt;&gt;0,+(Y48/X48)*100,0)</f>
        <v>64.42997426616398</v>
      </c>
      <c r="AA48" s="232">
        <f>SUM(AA45:AA47)</f>
        <v>91695100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5869751</v>
      </c>
      <c r="D6" s="155"/>
      <c r="E6" s="59">
        <v>95000</v>
      </c>
      <c r="F6" s="60">
        <v>100000</v>
      </c>
      <c r="G6" s="60">
        <v>15140927</v>
      </c>
      <c r="H6" s="60">
        <v>2724239</v>
      </c>
      <c r="I6" s="60">
        <v>15142486</v>
      </c>
      <c r="J6" s="60">
        <v>33007652</v>
      </c>
      <c r="K6" s="60">
        <v>44115509</v>
      </c>
      <c r="L6" s="60">
        <v>10154736</v>
      </c>
      <c r="M6" s="60">
        <v>15000000</v>
      </c>
      <c r="N6" s="60">
        <v>69270245</v>
      </c>
      <c r="O6" s="60">
        <v>30049684</v>
      </c>
      <c r="P6" s="60">
        <v>820905</v>
      </c>
      <c r="Q6" s="60">
        <v>30128674</v>
      </c>
      <c r="R6" s="60">
        <v>60999263</v>
      </c>
      <c r="S6" s="60"/>
      <c r="T6" s="60"/>
      <c r="U6" s="60"/>
      <c r="V6" s="60"/>
      <c r="W6" s="60">
        <v>163277160</v>
      </c>
      <c r="X6" s="60">
        <v>92000</v>
      </c>
      <c r="Y6" s="60">
        <v>163185160</v>
      </c>
      <c r="Z6" s="140">
        <v>177375.17</v>
      </c>
      <c r="AA6" s="62">
        <v>100000</v>
      </c>
    </row>
    <row r="7" spans="1:27" ht="13.5">
      <c r="A7" s="249" t="s">
        <v>178</v>
      </c>
      <c r="B7" s="182"/>
      <c r="C7" s="155">
        <v>103760000</v>
      </c>
      <c r="D7" s="155"/>
      <c r="E7" s="59">
        <v>108706000</v>
      </c>
      <c r="F7" s="60">
        <v>108706000</v>
      </c>
      <c r="G7" s="60">
        <v>42711000</v>
      </c>
      <c r="H7" s="60"/>
      <c r="I7" s="60"/>
      <c r="J7" s="60">
        <v>42711000</v>
      </c>
      <c r="K7" s="60"/>
      <c r="L7" s="60"/>
      <c r="M7" s="60">
        <v>34916000</v>
      </c>
      <c r="N7" s="60">
        <v>34916000</v>
      </c>
      <c r="O7" s="60"/>
      <c r="P7" s="60"/>
      <c r="Q7" s="60"/>
      <c r="R7" s="60"/>
      <c r="S7" s="60"/>
      <c r="T7" s="60"/>
      <c r="U7" s="60"/>
      <c r="V7" s="60"/>
      <c r="W7" s="60">
        <v>77627000</v>
      </c>
      <c r="X7" s="60">
        <v>108706000</v>
      </c>
      <c r="Y7" s="60">
        <v>-31079000</v>
      </c>
      <c r="Z7" s="140">
        <v>-28.59</v>
      </c>
      <c r="AA7" s="62">
        <v>108706000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2824496</v>
      </c>
      <c r="D9" s="155"/>
      <c r="E9" s="59">
        <v>2390600</v>
      </c>
      <c r="F9" s="60">
        <v>2151000</v>
      </c>
      <c r="G9" s="60">
        <v>220735</v>
      </c>
      <c r="H9" s="60">
        <v>31935</v>
      </c>
      <c r="I9" s="60">
        <v>179891</v>
      </c>
      <c r="J9" s="60">
        <v>432561</v>
      </c>
      <c r="K9" s="60">
        <v>637433</v>
      </c>
      <c r="L9" s="60">
        <v>224627</v>
      </c>
      <c r="M9" s="60">
        <v>230218</v>
      </c>
      <c r="N9" s="60">
        <v>1092278</v>
      </c>
      <c r="O9" s="60">
        <v>462443</v>
      </c>
      <c r="P9" s="60">
        <v>85289</v>
      </c>
      <c r="Q9" s="60">
        <v>465006</v>
      </c>
      <c r="R9" s="60">
        <v>1012738</v>
      </c>
      <c r="S9" s="60"/>
      <c r="T9" s="60"/>
      <c r="U9" s="60"/>
      <c r="V9" s="60"/>
      <c r="W9" s="60">
        <v>2537577</v>
      </c>
      <c r="X9" s="60">
        <v>1792000</v>
      </c>
      <c r="Y9" s="60">
        <v>745577</v>
      </c>
      <c r="Z9" s="140">
        <v>41.61</v>
      </c>
      <c r="AA9" s="62">
        <v>2151000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-103538265</v>
      </c>
      <c r="D12" s="155"/>
      <c r="E12" s="59">
        <v>-101027113</v>
      </c>
      <c r="F12" s="60">
        <v>-101912000</v>
      </c>
      <c r="G12" s="60">
        <v>-107570614</v>
      </c>
      <c r="H12" s="60">
        <v>-7236689</v>
      </c>
      <c r="I12" s="60">
        <v>-23416920</v>
      </c>
      <c r="J12" s="60">
        <v>-138224223</v>
      </c>
      <c r="K12" s="60">
        <v>-38698682</v>
      </c>
      <c r="L12" s="60">
        <v>-7502222</v>
      </c>
      <c r="M12" s="60">
        <v>-44721768</v>
      </c>
      <c r="N12" s="60">
        <v>-90922672</v>
      </c>
      <c r="O12" s="60">
        <v>-4912390</v>
      </c>
      <c r="P12" s="60">
        <v>-35547860</v>
      </c>
      <c r="Q12" s="60">
        <v>-29233293</v>
      </c>
      <c r="R12" s="60">
        <v>-69693543</v>
      </c>
      <c r="S12" s="60"/>
      <c r="T12" s="60"/>
      <c r="U12" s="60"/>
      <c r="V12" s="60"/>
      <c r="W12" s="60">
        <v>-298840438</v>
      </c>
      <c r="X12" s="60">
        <v>-72863000</v>
      </c>
      <c r="Y12" s="60">
        <v>-225977438</v>
      </c>
      <c r="Z12" s="140">
        <v>310.14</v>
      </c>
      <c r="AA12" s="62">
        <v>-101912000</v>
      </c>
    </row>
    <row r="13" spans="1:27" ht="13.5">
      <c r="A13" s="249" t="s">
        <v>40</v>
      </c>
      <c r="B13" s="182"/>
      <c r="C13" s="155">
        <v>-2582857</v>
      </c>
      <c r="D13" s="155"/>
      <c r="E13" s="59">
        <v>-2320928</v>
      </c>
      <c r="F13" s="60"/>
      <c r="G13" s="60">
        <v>-200801</v>
      </c>
      <c r="H13" s="60">
        <v>-200801</v>
      </c>
      <c r="I13" s="60">
        <v>-200801</v>
      </c>
      <c r="J13" s="60">
        <v>-602403</v>
      </c>
      <c r="K13" s="60">
        <v>-200801</v>
      </c>
      <c r="L13" s="60">
        <v>-200801</v>
      </c>
      <c r="M13" s="60">
        <v>-200801</v>
      </c>
      <c r="N13" s="60">
        <v>-602403</v>
      </c>
      <c r="O13" s="60">
        <v>-185944</v>
      </c>
      <c r="P13" s="60">
        <v>-186020</v>
      </c>
      <c r="Q13" s="60">
        <v>-186020</v>
      </c>
      <c r="R13" s="60">
        <v>-557984</v>
      </c>
      <c r="S13" s="60"/>
      <c r="T13" s="60"/>
      <c r="U13" s="60"/>
      <c r="V13" s="60"/>
      <c r="W13" s="60">
        <v>-1762790</v>
      </c>
      <c r="X13" s="60"/>
      <c r="Y13" s="60">
        <v>-1762790</v>
      </c>
      <c r="Z13" s="140"/>
      <c r="AA13" s="62"/>
    </row>
    <row r="14" spans="1:27" ht="13.5">
      <c r="A14" s="249" t="s">
        <v>42</v>
      </c>
      <c r="B14" s="182"/>
      <c r="C14" s="155">
        <v>-4063049</v>
      </c>
      <c r="D14" s="155"/>
      <c r="E14" s="59">
        <v>-4450000</v>
      </c>
      <c r="F14" s="60">
        <v>-5450000</v>
      </c>
      <c r="G14" s="60"/>
      <c r="H14" s="60"/>
      <c r="I14" s="60">
        <v>-2500000</v>
      </c>
      <c r="J14" s="60">
        <v>-2500000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-2500000</v>
      </c>
      <c r="X14" s="60">
        <v>-3129000</v>
      </c>
      <c r="Y14" s="60">
        <v>629000</v>
      </c>
      <c r="Z14" s="140">
        <v>-20.1</v>
      </c>
      <c r="AA14" s="62">
        <v>-5450000</v>
      </c>
    </row>
    <row r="15" spans="1:27" ht="13.5">
      <c r="A15" s="250" t="s">
        <v>184</v>
      </c>
      <c r="B15" s="251"/>
      <c r="C15" s="168">
        <f aca="true" t="shared" si="0" ref="C15:Y15">SUM(C6:C14)</f>
        <v>2270076</v>
      </c>
      <c r="D15" s="168">
        <f>SUM(D6:D14)</f>
        <v>0</v>
      </c>
      <c r="E15" s="72">
        <f t="shared" si="0"/>
        <v>3393559</v>
      </c>
      <c r="F15" s="73">
        <f t="shared" si="0"/>
        <v>3595000</v>
      </c>
      <c r="G15" s="73">
        <f t="shared" si="0"/>
        <v>-49698753</v>
      </c>
      <c r="H15" s="73">
        <f t="shared" si="0"/>
        <v>-4681316</v>
      </c>
      <c r="I15" s="73">
        <f t="shared" si="0"/>
        <v>-10795344</v>
      </c>
      <c r="J15" s="73">
        <f t="shared" si="0"/>
        <v>-65175413</v>
      </c>
      <c r="K15" s="73">
        <f t="shared" si="0"/>
        <v>5853459</v>
      </c>
      <c r="L15" s="73">
        <f t="shared" si="0"/>
        <v>2676340</v>
      </c>
      <c r="M15" s="73">
        <f t="shared" si="0"/>
        <v>5223649</v>
      </c>
      <c r="N15" s="73">
        <f t="shared" si="0"/>
        <v>13753448</v>
      </c>
      <c r="O15" s="73">
        <f t="shared" si="0"/>
        <v>25413793</v>
      </c>
      <c r="P15" s="73">
        <f t="shared" si="0"/>
        <v>-34827686</v>
      </c>
      <c r="Q15" s="73">
        <f t="shared" si="0"/>
        <v>1174367</v>
      </c>
      <c r="R15" s="73">
        <f t="shared" si="0"/>
        <v>-8239526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-59661491</v>
      </c>
      <c r="X15" s="73">
        <f t="shared" si="0"/>
        <v>34598000</v>
      </c>
      <c r="Y15" s="73">
        <f t="shared" si="0"/>
        <v>-94259491</v>
      </c>
      <c r="Z15" s="170">
        <f>+IF(X15&lt;&gt;0,+(Y15/X15)*100,0)</f>
        <v>-272.4420226602694</v>
      </c>
      <c r="AA15" s="74">
        <f>SUM(AA6:AA14)</f>
        <v>3595000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>
        <v>-415000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-415000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>
        <v>-10000000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>
        <v>-10000000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-2199481</v>
      </c>
      <c r="D24" s="155"/>
      <c r="E24" s="59">
        <v>-310000</v>
      </c>
      <c r="F24" s="60">
        <v>-950000</v>
      </c>
      <c r="G24" s="60"/>
      <c r="H24" s="60">
        <v>-49534</v>
      </c>
      <c r="I24" s="60">
        <v>-73950</v>
      </c>
      <c r="J24" s="60">
        <v>-123484</v>
      </c>
      <c r="K24" s="60">
        <v>-67676</v>
      </c>
      <c r="L24" s="60">
        <v>-9811</v>
      </c>
      <c r="M24" s="60">
        <v>-48297</v>
      </c>
      <c r="N24" s="60">
        <v>-125784</v>
      </c>
      <c r="O24" s="60"/>
      <c r="P24" s="60">
        <v>-30443</v>
      </c>
      <c r="Q24" s="60">
        <v>-190786</v>
      </c>
      <c r="R24" s="60">
        <v>-221229</v>
      </c>
      <c r="S24" s="60"/>
      <c r="T24" s="60"/>
      <c r="U24" s="60"/>
      <c r="V24" s="60"/>
      <c r="W24" s="60">
        <v>-470497</v>
      </c>
      <c r="X24" s="60">
        <v>-664000</v>
      </c>
      <c r="Y24" s="60">
        <v>193503</v>
      </c>
      <c r="Z24" s="140">
        <v>-29.14</v>
      </c>
      <c r="AA24" s="62">
        <v>-950000</v>
      </c>
    </row>
    <row r="25" spans="1:27" ht="13.5">
      <c r="A25" s="250" t="s">
        <v>191</v>
      </c>
      <c r="B25" s="251"/>
      <c r="C25" s="168">
        <f aca="true" t="shared" si="1" ref="C25:Y25">SUM(C19:C24)</f>
        <v>-2199481</v>
      </c>
      <c r="D25" s="168">
        <f>SUM(D19:D24)</f>
        <v>0</v>
      </c>
      <c r="E25" s="72">
        <f t="shared" si="1"/>
        <v>-310000</v>
      </c>
      <c r="F25" s="73">
        <f t="shared" si="1"/>
        <v>-11365000</v>
      </c>
      <c r="G25" s="73">
        <f t="shared" si="1"/>
        <v>0</v>
      </c>
      <c r="H25" s="73">
        <f t="shared" si="1"/>
        <v>-49534</v>
      </c>
      <c r="I25" s="73">
        <f t="shared" si="1"/>
        <v>-73950</v>
      </c>
      <c r="J25" s="73">
        <f t="shared" si="1"/>
        <v>-123484</v>
      </c>
      <c r="K25" s="73">
        <f t="shared" si="1"/>
        <v>-67676</v>
      </c>
      <c r="L25" s="73">
        <f t="shared" si="1"/>
        <v>-9811</v>
      </c>
      <c r="M25" s="73">
        <f t="shared" si="1"/>
        <v>-48297</v>
      </c>
      <c r="N25" s="73">
        <f t="shared" si="1"/>
        <v>-125784</v>
      </c>
      <c r="O25" s="73">
        <f t="shared" si="1"/>
        <v>0</v>
      </c>
      <c r="P25" s="73">
        <f t="shared" si="1"/>
        <v>-30443</v>
      </c>
      <c r="Q25" s="73">
        <f t="shared" si="1"/>
        <v>-190786</v>
      </c>
      <c r="R25" s="73">
        <f t="shared" si="1"/>
        <v>-221229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-470497</v>
      </c>
      <c r="X25" s="73">
        <f t="shared" si="1"/>
        <v>-664000</v>
      </c>
      <c r="Y25" s="73">
        <f t="shared" si="1"/>
        <v>193503</v>
      </c>
      <c r="Z25" s="170">
        <f>+IF(X25&lt;&gt;0,+(Y25/X25)*100,0)</f>
        <v>-29.142018072289154</v>
      </c>
      <c r="AA25" s="74">
        <f>SUM(AA19:AA24)</f>
        <v>-11365000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-1585085</v>
      </c>
      <c r="D33" s="155"/>
      <c r="E33" s="59">
        <v>-3998015</v>
      </c>
      <c r="F33" s="60">
        <v>-1847000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-1161000</v>
      </c>
      <c r="Y33" s="60">
        <v>1161000</v>
      </c>
      <c r="Z33" s="140">
        <v>-100</v>
      </c>
      <c r="AA33" s="62">
        <v>-1847000</v>
      </c>
    </row>
    <row r="34" spans="1:27" ht="13.5">
      <c r="A34" s="250" t="s">
        <v>197</v>
      </c>
      <c r="B34" s="251"/>
      <c r="C34" s="168">
        <f aca="true" t="shared" si="2" ref="C34:Y34">SUM(C29:C33)</f>
        <v>-1585085</v>
      </c>
      <c r="D34" s="168">
        <f>SUM(D29:D33)</f>
        <v>0</v>
      </c>
      <c r="E34" s="72">
        <f t="shared" si="2"/>
        <v>-3998015</v>
      </c>
      <c r="F34" s="73">
        <f t="shared" si="2"/>
        <v>-1847000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-1161000</v>
      </c>
      <c r="Y34" s="73">
        <f t="shared" si="2"/>
        <v>1161000</v>
      </c>
      <c r="Z34" s="170">
        <f>+IF(X34&lt;&gt;0,+(Y34/X34)*100,0)</f>
        <v>-100</v>
      </c>
      <c r="AA34" s="74">
        <f>SUM(AA29:AA33)</f>
        <v>-1847000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-1514490</v>
      </c>
      <c r="D36" s="153">
        <f>+D15+D25+D34</f>
        <v>0</v>
      </c>
      <c r="E36" s="99">
        <f t="shared" si="3"/>
        <v>-914456</v>
      </c>
      <c r="F36" s="100">
        <f t="shared" si="3"/>
        <v>-9617000</v>
      </c>
      <c r="G36" s="100">
        <f t="shared" si="3"/>
        <v>-49698753</v>
      </c>
      <c r="H36" s="100">
        <f t="shared" si="3"/>
        <v>-4730850</v>
      </c>
      <c r="I36" s="100">
        <f t="shared" si="3"/>
        <v>-10869294</v>
      </c>
      <c r="J36" s="100">
        <f t="shared" si="3"/>
        <v>-65298897</v>
      </c>
      <c r="K36" s="100">
        <f t="shared" si="3"/>
        <v>5785783</v>
      </c>
      <c r="L36" s="100">
        <f t="shared" si="3"/>
        <v>2666529</v>
      </c>
      <c r="M36" s="100">
        <f t="shared" si="3"/>
        <v>5175352</v>
      </c>
      <c r="N36" s="100">
        <f t="shared" si="3"/>
        <v>13627664</v>
      </c>
      <c r="O36" s="100">
        <f t="shared" si="3"/>
        <v>25413793</v>
      </c>
      <c r="P36" s="100">
        <f t="shared" si="3"/>
        <v>-34858129</v>
      </c>
      <c r="Q36" s="100">
        <f t="shared" si="3"/>
        <v>983581</v>
      </c>
      <c r="R36" s="100">
        <f t="shared" si="3"/>
        <v>-8460755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-60131988</v>
      </c>
      <c r="X36" s="100">
        <f t="shared" si="3"/>
        <v>32773000</v>
      </c>
      <c r="Y36" s="100">
        <f t="shared" si="3"/>
        <v>-92904988</v>
      </c>
      <c r="Z36" s="137">
        <f>+IF(X36&lt;&gt;0,+(Y36/X36)*100,0)</f>
        <v>-283.48026729319866</v>
      </c>
      <c r="AA36" s="102">
        <f>+AA15+AA25+AA34</f>
        <v>-9617000</v>
      </c>
    </row>
    <row r="37" spans="1:27" ht="13.5">
      <c r="A37" s="249" t="s">
        <v>199</v>
      </c>
      <c r="B37" s="182"/>
      <c r="C37" s="153">
        <v>19981927</v>
      </c>
      <c r="D37" s="153"/>
      <c r="E37" s="99">
        <v>14981927</v>
      </c>
      <c r="F37" s="100">
        <v>19982000</v>
      </c>
      <c r="G37" s="100">
        <v>332907</v>
      </c>
      <c r="H37" s="100">
        <v>-49365846</v>
      </c>
      <c r="I37" s="100">
        <v>-54096696</v>
      </c>
      <c r="J37" s="100">
        <v>332907</v>
      </c>
      <c r="K37" s="100">
        <v>-64965990</v>
      </c>
      <c r="L37" s="100">
        <v>-59180207</v>
      </c>
      <c r="M37" s="100">
        <v>-56513678</v>
      </c>
      <c r="N37" s="100">
        <v>-64965990</v>
      </c>
      <c r="O37" s="100">
        <v>-51338326</v>
      </c>
      <c r="P37" s="100">
        <v>-25924533</v>
      </c>
      <c r="Q37" s="100">
        <v>-60782662</v>
      </c>
      <c r="R37" s="100">
        <v>-51338326</v>
      </c>
      <c r="S37" s="100"/>
      <c r="T37" s="100"/>
      <c r="U37" s="100"/>
      <c r="V37" s="100"/>
      <c r="W37" s="100">
        <v>332907</v>
      </c>
      <c r="X37" s="100">
        <v>19982000</v>
      </c>
      <c r="Y37" s="100">
        <v>-19649093</v>
      </c>
      <c r="Z37" s="137">
        <v>-98.33</v>
      </c>
      <c r="AA37" s="102">
        <v>19982000</v>
      </c>
    </row>
    <row r="38" spans="1:27" ht="13.5">
      <c r="A38" s="269" t="s">
        <v>200</v>
      </c>
      <c r="B38" s="256"/>
      <c r="C38" s="257">
        <v>18467437</v>
      </c>
      <c r="D38" s="257"/>
      <c r="E38" s="258">
        <v>14067471</v>
      </c>
      <c r="F38" s="259">
        <v>10365000</v>
      </c>
      <c r="G38" s="259">
        <v>-49365846</v>
      </c>
      <c r="H38" s="259">
        <v>-54096696</v>
      </c>
      <c r="I38" s="259">
        <v>-64965990</v>
      </c>
      <c r="J38" s="259">
        <v>-64965990</v>
      </c>
      <c r="K38" s="259">
        <v>-59180207</v>
      </c>
      <c r="L38" s="259">
        <v>-56513678</v>
      </c>
      <c r="M38" s="259">
        <v>-51338326</v>
      </c>
      <c r="N38" s="259">
        <v>-51338326</v>
      </c>
      <c r="O38" s="259">
        <v>-25924533</v>
      </c>
      <c r="P38" s="259">
        <v>-60782662</v>
      </c>
      <c r="Q38" s="259">
        <v>-59799081</v>
      </c>
      <c r="R38" s="259">
        <v>-59799081</v>
      </c>
      <c r="S38" s="259"/>
      <c r="T38" s="259"/>
      <c r="U38" s="259"/>
      <c r="V38" s="259"/>
      <c r="W38" s="259">
        <v>-59799081</v>
      </c>
      <c r="X38" s="259">
        <v>52755000</v>
      </c>
      <c r="Y38" s="259">
        <v>-112554081</v>
      </c>
      <c r="Z38" s="260">
        <v>-213.35</v>
      </c>
      <c r="AA38" s="261">
        <v>10365000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2354305</v>
      </c>
      <c r="D5" s="200">
        <f t="shared" si="0"/>
        <v>0</v>
      </c>
      <c r="E5" s="106">
        <f t="shared" si="0"/>
        <v>711000</v>
      </c>
      <c r="F5" s="106">
        <f t="shared" si="0"/>
        <v>950000</v>
      </c>
      <c r="G5" s="106">
        <f t="shared" si="0"/>
        <v>0</v>
      </c>
      <c r="H5" s="106">
        <f t="shared" si="0"/>
        <v>49534</v>
      </c>
      <c r="I5" s="106">
        <f t="shared" si="0"/>
        <v>73950</v>
      </c>
      <c r="J5" s="106">
        <f t="shared" si="0"/>
        <v>123484</v>
      </c>
      <c r="K5" s="106">
        <f t="shared" si="0"/>
        <v>67676</v>
      </c>
      <c r="L5" s="106">
        <f t="shared" si="0"/>
        <v>9811</v>
      </c>
      <c r="M5" s="106">
        <f t="shared" si="0"/>
        <v>48297</v>
      </c>
      <c r="N5" s="106">
        <f t="shared" si="0"/>
        <v>125784</v>
      </c>
      <c r="O5" s="106">
        <f t="shared" si="0"/>
        <v>0</v>
      </c>
      <c r="P5" s="106">
        <f t="shared" si="0"/>
        <v>30444</v>
      </c>
      <c r="Q5" s="106">
        <f t="shared" si="0"/>
        <v>190786</v>
      </c>
      <c r="R5" s="106">
        <f t="shared" si="0"/>
        <v>221230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470498</v>
      </c>
      <c r="X5" s="106">
        <f t="shared" si="0"/>
        <v>712500</v>
      </c>
      <c r="Y5" s="106">
        <f t="shared" si="0"/>
        <v>-242002</v>
      </c>
      <c r="Z5" s="201">
        <f>+IF(X5&lt;&gt;0,+(Y5/X5)*100,0)</f>
        <v>-33.96519298245614</v>
      </c>
      <c r="AA5" s="199">
        <f>SUM(AA11:AA18)</f>
        <v>950000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2199481</v>
      </c>
      <c r="D15" s="156"/>
      <c r="E15" s="60">
        <v>250000</v>
      </c>
      <c r="F15" s="60">
        <v>800000</v>
      </c>
      <c r="G15" s="60"/>
      <c r="H15" s="60">
        <v>49534</v>
      </c>
      <c r="I15" s="60">
        <v>73950</v>
      </c>
      <c r="J15" s="60">
        <v>123484</v>
      </c>
      <c r="K15" s="60">
        <v>67676</v>
      </c>
      <c r="L15" s="60">
        <v>9811</v>
      </c>
      <c r="M15" s="60">
        <v>19797</v>
      </c>
      <c r="N15" s="60">
        <v>97284</v>
      </c>
      <c r="O15" s="60"/>
      <c r="P15" s="60">
        <v>30444</v>
      </c>
      <c r="Q15" s="60">
        <v>190786</v>
      </c>
      <c r="R15" s="60">
        <v>221230</v>
      </c>
      <c r="S15" s="60"/>
      <c r="T15" s="60"/>
      <c r="U15" s="60"/>
      <c r="V15" s="60"/>
      <c r="W15" s="60">
        <v>441998</v>
      </c>
      <c r="X15" s="60">
        <v>600000</v>
      </c>
      <c r="Y15" s="60">
        <v>-158002</v>
      </c>
      <c r="Z15" s="140">
        <v>-26.33</v>
      </c>
      <c r="AA15" s="155">
        <v>800000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154824</v>
      </c>
      <c r="D18" s="276"/>
      <c r="E18" s="82">
        <v>461000</v>
      </c>
      <c r="F18" s="82">
        <v>150000</v>
      </c>
      <c r="G18" s="82"/>
      <c r="H18" s="82"/>
      <c r="I18" s="82"/>
      <c r="J18" s="82"/>
      <c r="K18" s="82"/>
      <c r="L18" s="82"/>
      <c r="M18" s="82">
        <v>28500</v>
      </c>
      <c r="N18" s="82">
        <v>28500</v>
      </c>
      <c r="O18" s="82"/>
      <c r="P18" s="82"/>
      <c r="Q18" s="82"/>
      <c r="R18" s="82"/>
      <c r="S18" s="82"/>
      <c r="T18" s="82"/>
      <c r="U18" s="82"/>
      <c r="V18" s="82"/>
      <c r="W18" s="82">
        <v>28500</v>
      </c>
      <c r="X18" s="82">
        <v>112500</v>
      </c>
      <c r="Y18" s="82">
        <v>-84000</v>
      </c>
      <c r="Z18" s="270">
        <v>-74.67</v>
      </c>
      <c r="AA18" s="278">
        <v>150000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2199481</v>
      </c>
      <c r="D45" s="129">
        <f t="shared" si="7"/>
        <v>0</v>
      </c>
      <c r="E45" s="54">
        <f t="shared" si="7"/>
        <v>250000</v>
      </c>
      <c r="F45" s="54">
        <f t="shared" si="7"/>
        <v>800000</v>
      </c>
      <c r="G45" s="54">
        <f t="shared" si="7"/>
        <v>0</v>
      </c>
      <c r="H45" s="54">
        <f t="shared" si="7"/>
        <v>49534</v>
      </c>
      <c r="I45" s="54">
        <f t="shared" si="7"/>
        <v>73950</v>
      </c>
      <c r="J45" s="54">
        <f t="shared" si="7"/>
        <v>123484</v>
      </c>
      <c r="K45" s="54">
        <f t="shared" si="7"/>
        <v>67676</v>
      </c>
      <c r="L45" s="54">
        <f t="shared" si="7"/>
        <v>9811</v>
      </c>
      <c r="M45" s="54">
        <f t="shared" si="7"/>
        <v>19797</v>
      </c>
      <c r="N45" s="54">
        <f t="shared" si="7"/>
        <v>97284</v>
      </c>
      <c r="O45" s="54">
        <f t="shared" si="7"/>
        <v>0</v>
      </c>
      <c r="P45" s="54">
        <f t="shared" si="7"/>
        <v>30444</v>
      </c>
      <c r="Q45" s="54">
        <f t="shared" si="7"/>
        <v>190786</v>
      </c>
      <c r="R45" s="54">
        <f t="shared" si="7"/>
        <v>221230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441998</v>
      </c>
      <c r="X45" s="54">
        <f t="shared" si="7"/>
        <v>600000</v>
      </c>
      <c r="Y45" s="54">
        <f t="shared" si="7"/>
        <v>-158002</v>
      </c>
      <c r="Z45" s="184">
        <f t="shared" si="5"/>
        <v>-26.333666666666666</v>
      </c>
      <c r="AA45" s="130">
        <f t="shared" si="8"/>
        <v>800000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154824</v>
      </c>
      <c r="D48" s="129">
        <f t="shared" si="7"/>
        <v>0</v>
      </c>
      <c r="E48" s="54">
        <f t="shared" si="7"/>
        <v>461000</v>
      </c>
      <c r="F48" s="54">
        <f t="shared" si="7"/>
        <v>150000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28500</v>
      </c>
      <c r="N48" s="54">
        <f t="shared" si="7"/>
        <v>28500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28500</v>
      </c>
      <c r="X48" s="54">
        <f t="shared" si="7"/>
        <v>112500</v>
      </c>
      <c r="Y48" s="54">
        <f t="shared" si="7"/>
        <v>-84000</v>
      </c>
      <c r="Z48" s="184">
        <f t="shared" si="5"/>
        <v>-74.66666666666667</v>
      </c>
      <c r="AA48" s="130">
        <f t="shared" si="8"/>
        <v>150000</v>
      </c>
    </row>
    <row r="49" spans="1:27" ht="13.5">
      <c r="A49" s="308" t="s">
        <v>219</v>
      </c>
      <c r="B49" s="149"/>
      <c r="C49" s="239">
        <f aca="true" t="shared" si="9" ref="C49:Y49">SUM(C41:C48)</f>
        <v>2354305</v>
      </c>
      <c r="D49" s="218">
        <f t="shared" si="9"/>
        <v>0</v>
      </c>
      <c r="E49" s="220">
        <f t="shared" si="9"/>
        <v>711000</v>
      </c>
      <c r="F49" s="220">
        <f t="shared" si="9"/>
        <v>950000</v>
      </c>
      <c r="G49" s="220">
        <f t="shared" si="9"/>
        <v>0</v>
      </c>
      <c r="H49" s="220">
        <f t="shared" si="9"/>
        <v>49534</v>
      </c>
      <c r="I49" s="220">
        <f t="shared" si="9"/>
        <v>73950</v>
      </c>
      <c r="J49" s="220">
        <f t="shared" si="9"/>
        <v>123484</v>
      </c>
      <c r="K49" s="220">
        <f t="shared" si="9"/>
        <v>67676</v>
      </c>
      <c r="L49" s="220">
        <f t="shared" si="9"/>
        <v>9811</v>
      </c>
      <c r="M49" s="220">
        <f t="shared" si="9"/>
        <v>48297</v>
      </c>
      <c r="N49" s="220">
        <f t="shared" si="9"/>
        <v>125784</v>
      </c>
      <c r="O49" s="220">
        <f t="shared" si="9"/>
        <v>0</v>
      </c>
      <c r="P49" s="220">
        <f t="shared" si="9"/>
        <v>30444</v>
      </c>
      <c r="Q49" s="220">
        <f t="shared" si="9"/>
        <v>190786</v>
      </c>
      <c r="R49" s="220">
        <f t="shared" si="9"/>
        <v>221230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470498</v>
      </c>
      <c r="X49" s="220">
        <f t="shared" si="9"/>
        <v>712500</v>
      </c>
      <c r="Y49" s="220">
        <f t="shared" si="9"/>
        <v>-242002</v>
      </c>
      <c r="Z49" s="221">
        <f t="shared" si="5"/>
        <v>-33.96519298245614</v>
      </c>
      <c r="AA49" s="222">
        <f>SUM(AA41:AA48)</f>
        <v>950000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404943</v>
      </c>
      <c r="D51" s="129">
        <f t="shared" si="10"/>
        <v>0</v>
      </c>
      <c r="E51" s="54">
        <f t="shared" si="10"/>
        <v>547639</v>
      </c>
      <c r="F51" s="54">
        <f t="shared" si="10"/>
        <v>597803</v>
      </c>
      <c r="G51" s="54">
        <f t="shared" si="10"/>
        <v>8077</v>
      </c>
      <c r="H51" s="54">
        <f t="shared" si="10"/>
        <v>47035</v>
      </c>
      <c r="I51" s="54">
        <f t="shared" si="10"/>
        <v>76194</v>
      </c>
      <c r="J51" s="54">
        <f t="shared" si="10"/>
        <v>131306</v>
      </c>
      <c r="K51" s="54">
        <f t="shared" si="10"/>
        <v>68516</v>
      </c>
      <c r="L51" s="54">
        <f t="shared" si="10"/>
        <v>61864</v>
      </c>
      <c r="M51" s="54">
        <f t="shared" si="10"/>
        <v>5917</v>
      </c>
      <c r="N51" s="54">
        <f t="shared" si="10"/>
        <v>136297</v>
      </c>
      <c r="O51" s="54">
        <f t="shared" si="10"/>
        <v>17326</v>
      </c>
      <c r="P51" s="54">
        <f t="shared" si="10"/>
        <v>83021</v>
      </c>
      <c r="Q51" s="54">
        <f t="shared" si="10"/>
        <v>25945</v>
      </c>
      <c r="R51" s="54">
        <f t="shared" si="10"/>
        <v>126292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393895</v>
      </c>
      <c r="X51" s="54">
        <f t="shared" si="10"/>
        <v>448352</v>
      </c>
      <c r="Y51" s="54">
        <f t="shared" si="10"/>
        <v>-54457</v>
      </c>
      <c r="Z51" s="184">
        <f>+IF(X51&lt;&gt;0,+(Y51/X51)*100,0)</f>
        <v>-12.146037042323888</v>
      </c>
      <c r="AA51" s="130">
        <f>SUM(AA57:AA61)</f>
        <v>597803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404943</v>
      </c>
      <c r="D61" s="156"/>
      <c r="E61" s="60">
        <v>547639</v>
      </c>
      <c r="F61" s="60">
        <v>597803</v>
      </c>
      <c r="G61" s="60">
        <v>8077</v>
      </c>
      <c r="H61" s="60">
        <v>47035</v>
      </c>
      <c r="I61" s="60">
        <v>76194</v>
      </c>
      <c r="J61" s="60">
        <v>131306</v>
      </c>
      <c r="K61" s="60">
        <v>68516</v>
      </c>
      <c r="L61" s="60">
        <v>61864</v>
      </c>
      <c r="M61" s="60">
        <v>5917</v>
      </c>
      <c r="N61" s="60">
        <v>136297</v>
      </c>
      <c r="O61" s="60">
        <v>17326</v>
      </c>
      <c r="P61" s="60">
        <v>83021</v>
      </c>
      <c r="Q61" s="60">
        <v>25945</v>
      </c>
      <c r="R61" s="60">
        <v>126292</v>
      </c>
      <c r="S61" s="60"/>
      <c r="T61" s="60"/>
      <c r="U61" s="60"/>
      <c r="V61" s="60"/>
      <c r="W61" s="60">
        <v>393895</v>
      </c>
      <c r="X61" s="60">
        <v>448352</v>
      </c>
      <c r="Y61" s="60">
        <v>-54457</v>
      </c>
      <c r="Z61" s="140">
        <v>-12.15</v>
      </c>
      <c r="AA61" s="155">
        <v>597803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404943</v>
      </c>
      <c r="D68" s="156"/>
      <c r="E68" s="60">
        <v>627914</v>
      </c>
      <c r="F68" s="60">
        <v>597803</v>
      </c>
      <c r="G68" s="60"/>
      <c r="H68" s="60">
        <v>47035</v>
      </c>
      <c r="I68" s="60">
        <v>76194</v>
      </c>
      <c r="J68" s="60">
        <v>123229</v>
      </c>
      <c r="K68" s="60">
        <v>68516</v>
      </c>
      <c r="L68" s="60">
        <v>61864</v>
      </c>
      <c r="M68" s="60">
        <v>5917</v>
      </c>
      <c r="N68" s="60">
        <v>136297</v>
      </c>
      <c r="O68" s="60">
        <v>17326</v>
      </c>
      <c r="P68" s="60">
        <v>83021</v>
      </c>
      <c r="Q68" s="60">
        <v>25945</v>
      </c>
      <c r="R68" s="60">
        <v>126292</v>
      </c>
      <c r="S68" s="60"/>
      <c r="T68" s="60"/>
      <c r="U68" s="60"/>
      <c r="V68" s="60"/>
      <c r="W68" s="60">
        <v>385818</v>
      </c>
      <c r="X68" s="60">
        <v>448352</v>
      </c>
      <c r="Y68" s="60">
        <v>-62534</v>
      </c>
      <c r="Z68" s="140">
        <v>-13.95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404943</v>
      </c>
      <c r="D69" s="218">
        <f t="shared" si="12"/>
        <v>0</v>
      </c>
      <c r="E69" s="220">
        <f t="shared" si="12"/>
        <v>627914</v>
      </c>
      <c r="F69" s="220">
        <f t="shared" si="12"/>
        <v>597803</v>
      </c>
      <c r="G69" s="220">
        <f t="shared" si="12"/>
        <v>0</v>
      </c>
      <c r="H69" s="220">
        <f t="shared" si="12"/>
        <v>47035</v>
      </c>
      <c r="I69" s="220">
        <f t="shared" si="12"/>
        <v>76194</v>
      </c>
      <c r="J69" s="220">
        <f t="shared" si="12"/>
        <v>123229</v>
      </c>
      <c r="K69" s="220">
        <f t="shared" si="12"/>
        <v>68516</v>
      </c>
      <c r="L69" s="220">
        <f t="shared" si="12"/>
        <v>61864</v>
      </c>
      <c r="M69" s="220">
        <f t="shared" si="12"/>
        <v>5917</v>
      </c>
      <c r="N69" s="220">
        <f t="shared" si="12"/>
        <v>136297</v>
      </c>
      <c r="O69" s="220">
        <f t="shared" si="12"/>
        <v>17326</v>
      </c>
      <c r="P69" s="220">
        <f t="shared" si="12"/>
        <v>83021</v>
      </c>
      <c r="Q69" s="220">
        <f t="shared" si="12"/>
        <v>25945</v>
      </c>
      <c r="R69" s="220">
        <f t="shared" si="12"/>
        <v>126292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385818</v>
      </c>
      <c r="X69" s="220">
        <f t="shared" si="12"/>
        <v>448352</v>
      </c>
      <c r="Y69" s="220">
        <f t="shared" si="12"/>
        <v>-62534</v>
      </c>
      <c r="Z69" s="221">
        <f>+IF(X69&lt;&gt;0,+(Y69/X69)*100,0)</f>
        <v>-13.947523374491471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2199481</v>
      </c>
      <c r="D40" s="344">
        <f t="shared" si="9"/>
        <v>0</v>
      </c>
      <c r="E40" s="343">
        <f t="shared" si="9"/>
        <v>250000</v>
      </c>
      <c r="F40" s="345">
        <f t="shared" si="9"/>
        <v>800000</v>
      </c>
      <c r="G40" s="345">
        <f t="shared" si="9"/>
        <v>0</v>
      </c>
      <c r="H40" s="343">
        <f t="shared" si="9"/>
        <v>49534</v>
      </c>
      <c r="I40" s="343">
        <f t="shared" si="9"/>
        <v>73950</v>
      </c>
      <c r="J40" s="345">
        <f t="shared" si="9"/>
        <v>123484</v>
      </c>
      <c r="K40" s="345">
        <f t="shared" si="9"/>
        <v>67676</v>
      </c>
      <c r="L40" s="343">
        <f t="shared" si="9"/>
        <v>9811</v>
      </c>
      <c r="M40" s="343">
        <f t="shared" si="9"/>
        <v>19797</v>
      </c>
      <c r="N40" s="345">
        <f t="shared" si="9"/>
        <v>97284</v>
      </c>
      <c r="O40" s="345">
        <f t="shared" si="9"/>
        <v>0</v>
      </c>
      <c r="P40" s="343">
        <f t="shared" si="9"/>
        <v>30444</v>
      </c>
      <c r="Q40" s="343">
        <f t="shared" si="9"/>
        <v>190786</v>
      </c>
      <c r="R40" s="345">
        <f t="shared" si="9"/>
        <v>221230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441998</v>
      </c>
      <c r="X40" s="343">
        <f t="shared" si="9"/>
        <v>600000</v>
      </c>
      <c r="Y40" s="345">
        <f t="shared" si="9"/>
        <v>-158002</v>
      </c>
      <c r="Z40" s="336">
        <f>+IF(X40&lt;&gt;0,+(Y40/X40)*100,0)</f>
        <v>-26.333666666666666</v>
      </c>
      <c r="AA40" s="350">
        <f>SUM(AA41:AA49)</f>
        <v>800000</v>
      </c>
    </row>
    <row r="41" spans="1:27" ht="13.5">
      <c r="A41" s="361" t="s">
        <v>247</v>
      </c>
      <c r="B41" s="142"/>
      <c r="C41" s="362">
        <v>1197481</v>
      </c>
      <c r="D41" s="363"/>
      <c r="E41" s="362"/>
      <c r="F41" s="364">
        <v>190000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189500</v>
      </c>
      <c r="R41" s="364">
        <v>189500</v>
      </c>
      <c r="S41" s="364"/>
      <c r="T41" s="362"/>
      <c r="U41" s="362"/>
      <c r="V41" s="364"/>
      <c r="W41" s="364">
        <v>189500</v>
      </c>
      <c r="X41" s="362">
        <v>142500</v>
      </c>
      <c r="Y41" s="364">
        <v>47000</v>
      </c>
      <c r="Z41" s="365">
        <v>32.98</v>
      </c>
      <c r="AA41" s="366">
        <v>190000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6946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889174</v>
      </c>
      <c r="D44" s="368"/>
      <c r="E44" s="54">
        <v>250000</v>
      </c>
      <c r="F44" s="53">
        <v>530000</v>
      </c>
      <c r="G44" s="53"/>
      <c r="H44" s="54">
        <v>49534</v>
      </c>
      <c r="I44" s="54">
        <v>51325</v>
      </c>
      <c r="J44" s="53">
        <v>100859</v>
      </c>
      <c r="K44" s="53">
        <v>67676</v>
      </c>
      <c r="L44" s="54">
        <v>9811</v>
      </c>
      <c r="M44" s="54">
        <v>19797</v>
      </c>
      <c r="N44" s="53">
        <v>97284</v>
      </c>
      <c r="O44" s="53"/>
      <c r="P44" s="54">
        <v>30444</v>
      </c>
      <c r="Q44" s="54">
        <v>1286</v>
      </c>
      <c r="R44" s="53">
        <v>31730</v>
      </c>
      <c r="S44" s="53"/>
      <c r="T44" s="54"/>
      <c r="U44" s="54"/>
      <c r="V44" s="53"/>
      <c r="W44" s="53">
        <v>229873</v>
      </c>
      <c r="X44" s="54">
        <v>397500</v>
      </c>
      <c r="Y44" s="53">
        <v>-167627</v>
      </c>
      <c r="Z44" s="94">
        <v>-42.17</v>
      </c>
      <c r="AA44" s="95">
        <v>530000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30000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22500</v>
      </c>
      <c r="Y48" s="53">
        <v>-22500</v>
      </c>
      <c r="Z48" s="94">
        <v>-100</v>
      </c>
      <c r="AA48" s="95">
        <v>30000</v>
      </c>
    </row>
    <row r="49" spans="1:27" ht="13.5">
      <c r="A49" s="361" t="s">
        <v>93</v>
      </c>
      <c r="B49" s="136"/>
      <c r="C49" s="54">
        <v>105880</v>
      </c>
      <c r="D49" s="368"/>
      <c r="E49" s="54"/>
      <c r="F49" s="53">
        <v>50000</v>
      </c>
      <c r="G49" s="53"/>
      <c r="H49" s="54"/>
      <c r="I49" s="54">
        <v>22625</v>
      </c>
      <c r="J49" s="53">
        <v>22625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22625</v>
      </c>
      <c r="X49" s="54">
        <v>37500</v>
      </c>
      <c r="Y49" s="53">
        <v>-14875</v>
      </c>
      <c r="Z49" s="94">
        <v>-39.67</v>
      </c>
      <c r="AA49" s="95">
        <v>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154824</v>
      </c>
      <c r="D57" s="344">
        <f aca="true" t="shared" si="13" ref="D57:AA57">+D58</f>
        <v>0</v>
      </c>
      <c r="E57" s="343">
        <f t="shared" si="13"/>
        <v>461000</v>
      </c>
      <c r="F57" s="345">
        <f t="shared" si="13"/>
        <v>150000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28500</v>
      </c>
      <c r="N57" s="345">
        <f t="shared" si="13"/>
        <v>28500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28500</v>
      </c>
      <c r="X57" s="343">
        <f t="shared" si="13"/>
        <v>112500</v>
      </c>
      <c r="Y57" s="345">
        <f t="shared" si="13"/>
        <v>-84000</v>
      </c>
      <c r="Z57" s="336">
        <f>+IF(X57&lt;&gt;0,+(Y57/X57)*100,0)</f>
        <v>-74.66666666666667</v>
      </c>
      <c r="AA57" s="350">
        <f t="shared" si="13"/>
        <v>150000</v>
      </c>
    </row>
    <row r="58" spans="1:27" ht="13.5">
      <c r="A58" s="361" t="s">
        <v>216</v>
      </c>
      <c r="B58" s="136"/>
      <c r="C58" s="60">
        <v>154824</v>
      </c>
      <c r="D58" s="340"/>
      <c r="E58" s="60">
        <v>461000</v>
      </c>
      <c r="F58" s="59">
        <v>150000</v>
      </c>
      <c r="G58" s="59"/>
      <c r="H58" s="60"/>
      <c r="I58" s="60"/>
      <c r="J58" s="59"/>
      <c r="K58" s="59"/>
      <c r="L58" s="60"/>
      <c r="M58" s="60">
        <v>28500</v>
      </c>
      <c r="N58" s="59">
        <v>28500</v>
      </c>
      <c r="O58" s="59"/>
      <c r="P58" s="60"/>
      <c r="Q58" s="60"/>
      <c r="R58" s="59"/>
      <c r="S58" s="59"/>
      <c r="T58" s="60"/>
      <c r="U58" s="60"/>
      <c r="V58" s="59"/>
      <c r="W58" s="59">
        <v>28500</v>
      </c>
      <c r="X58" s="60">
        <v>112500</v>
      </c>
      <c r="Y58" s="59">
        <v>-84000</v>
      </c>
      <c r="Z58" s="61">
        <v>-74.67</v>
      </c>
      <c r="AA58" s="62">
        <v>150000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2354305</v>
      </c>
      <c r="D60" s="346">
        <f t="shared" si="14"/>
        <v>0</v>
      </c>
      <c r="E60" s="219">
        <f t="shared" si="14"/>
        <v>711000</v>
      </c>
      <c r="F60" s="264">
        <f t="shared" si="14"/>
        <v>950000</v>
      </c>
      <c r="G60" s="264">
        <f t="shared" si="14"/>
        <v>0</v>
      </c>
      <c r="H60" s="219">
        <f t="shared" si="14"/>
        <v>49534</v>
      </c>
      <c r="I60" s="219">
        <f t="shared" si="14"/>
        <v>73950</v>
      </c>
      <c r="J60" s="264">
        <f t="shared" si="14"/>
        <v>123484</v>
      </c>
      <c r="K60" s="264">
        <f t="shared" si="14"/>
        <v>67676</v>
      </c>
      <c r="L60" s="219">
        <f t="shared" si="14"/>
        <v>9811</v>
      </c>
      <c r="M60" s="219">
        <f t="shared" si="14"/>
        <v>48297</v>
      </c>
      <c r="N60" s="264">
        <f t="shared" si="14"/>
        <v>125784</v>
      </c>
      <c r="O60" s="264">
        <f t="shared" si="14"/>
        <v>0</v>
      </c>
      <c r="P60" s="219">
        <f t="shared" si="14"/>
        <v>30444</v>
      </c>
      <c r="Q60" s="219">
        <f t="shared" si="14"/>
        <v>190786</v>
      </c>
      <c r="R60" s="264">
        <f t="shared" si="14"/>
        <v>221230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470498</v>
      </c>
      <c r="X60" s="219">
        <f t="shared" si="14"/>
        <v>712500</v>
      </c>
      <c r="Y60" s="264">
        <f t="shared" si="14"/>
        <v>-242002</v>
      </c>
      <c r="Z60" s="337">
        <f>+IF(X60&lt;&gt;0,+(Y60/X60)*100,0)</f>
        <v>-33.96519298245614</v>
      </c>
      <c r="AA60" s="232">
        <f>+AA57+AA54+AA51+AA40+AA37+AA34+AA22+AA5</f>
        <v>950000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2015-05-11T08:28:35Z</dcterms:created>
  <dcterms:modified xsi:type="dcterms:W3CDTF">2015-05-11T08:28:39Z</dcterms:modified>
  <cp:category/>
  <cp:version/>
  <cp:contentType/>
  <cp:contentStatus/>
</cp:coreProperties>
</file>