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<sst xmlns="http://schemas.openxmlformats.org/spreadsheetml/2006/main" count="855" uniqueCount="302">
  <si>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Thabo Mofutsanyana(DC19)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</si>
  <si>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</si>
  <si>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</si>
  <si>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</si>
  <si>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</si>
  <si>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</si>
  <si>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</si>
  <si>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</si>
  <si>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</si>
  <si>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</si>
  <si>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</si>
  <si>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</si>
  <si>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</si>
  <si>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</si>
  <si>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</si>
  <si>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</si>
  <si>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</si>
  <si>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</si>
  <si>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</si>
  <si>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</si>
  <si>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</si>
  <si>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</si>
  <si>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</si>
  <si>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</si>
  <si>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</si>
  <si>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</si>
  <si>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</si>
  <si>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</si>
  <si>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</si>
  <si>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</si>
  <si>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</si>
  <si>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</si>
  <si>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</si>
  <si>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</si>
  <si>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</si>
  <si>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</si>
  <si>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</si>
  <si>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</si>
  <si>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</si>
  <si>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</si>
  <si>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</si>
  <si>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</si>
  <si>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</si>
  <si>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</si>
  <si>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</si>
  <si>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</si>
  <si>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</si>
  <si>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</si>
  <si>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</si>
  <si>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</si>
  <si>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</si>
  <si>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</si>
  <si>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</si>
  <si>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</si>
  <si>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</si>
  <si>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</si>
  <si>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</si>
  <si>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</si>
  <si>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</si>
  <si>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</si>
  <si>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</si>
  <si>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</si>
  <si>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</si>
  <si>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</si>
  <si>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</si>
  <si>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</si>
  <si>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</si>
  <si>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</si>
  <si>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</si>
  <si>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</si>
  <si>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Thabo Mofutsanyana(DC19)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</si>
  <si>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</si>
  <si>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</si>
  <si>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</si>
  <si>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</si>
  <si>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</si>
  <si>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</si>
  <si>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</si>
  <si>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</si>
  <si>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</si>
  <si>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</si>
  <si>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</si>
  <si>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</si>
  <si>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</si>
  <si>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</si>
  <si>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</si>
  <si>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</si>
  <si>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</si>
  <si>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</si>
  <si>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</si>
  <si>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</si>
  <si>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</si>
  <si>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</si>
  <si>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</si>
  <si>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</si>
  <si>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</si>
  <si>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</si>
  <si>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</si>
  <si>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</si>
  <si>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</si>
  <si>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Thabo Mofutsanyana(DC19)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</si>
  <si>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</si>
  <si>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</si>
  <si>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</si>
  <si>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</si>
  <si>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</si>
  <si>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</si>
  <si>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</si>
  <si>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</si>
  <si>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</si>
  <si>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</si>
  <si>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</si>
  <si>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</si>
  <si>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</si>
  <si>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</si>
  <si>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</si>
  <si>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</si>
  <si>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</si>
  <si>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</si>
  <si>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</si>
  <si>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</si>
  <si>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</si>
  <si>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</si>
  <si>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</si>
  <si>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</si>
  <si>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</si>
  <si>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</si>
  <si>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</si>
  <si>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</si>
  <si>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Thabo Mofutsanyana(DC19)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</si>
  <si>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</si>
  <si>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</si>
  <si>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</si>
  <si>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</si>
  <si>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</si>
  <si>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</si>
  <si>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</si>
  <si>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</si>
  <si>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</si>
  <si>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</si>
  <si>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Thabo Mofutsanyana(DC19)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</si>
  <si>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</si>
  <si>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</si>
  <si>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</si>
  <si>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</si>
  <si>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</si>
  <si>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</si>
  <si>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</si>
  <si>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</si>
  <si>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</si>
  <si>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</si>
  <si>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</si>
  <si>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</si>
  <si>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</si>
  <si>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</si>
  <si>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</si>
  <si>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</si>
  <si>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</si>
  <si>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</si>
  <si>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</si>
  <si>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</si>
  <si>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</si>
  <si>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</si>
  <si>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</si>
  <si>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</si>
  <si>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</si>
  <si>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</si>
  <si>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</si>
  <si>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</si>
  <si>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</si>
  <si>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</si>
  <si>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</si>
  <si>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</si>
  <si>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</si>
  <si>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Thabo Mofutsanyana(DC19)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</si>
  <si>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</si>
  <si>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</si>
  <si>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</si>
  <si>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</si>
  <si>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</si>
  <si>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</si>
  <si>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</si>
  <si>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</si>
  <si>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</si>
  <si>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</si>
  <si>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</si>
  <si>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</si>
  <si>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</si>
  <si>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</si>
  <si>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</si>
  <si>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</si>
  <si>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</si>
  <si>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</si>
  <si>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</si>
  <si>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</si>
  <si>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</si>
  <si>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</si>
  <si>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</si>
  <si>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</si>
  <si>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</si>
  <si>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</si>
  <si>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Thabo Mofutsanyana(DC19)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</si>
  <si>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</si>
  <si>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</si>
  <si>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</si>
  <si>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</si>
  <si>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</si>
  <si>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</si>
  <si>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</si>
  <si>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</si>
  <si>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</si>
  <si>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</si>
  <si>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</si>
  <si>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</si>
  <si>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</si>
  <si>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</si>
  <si>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</si>
  <si>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</si>
  <si>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</si>
  <si>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</si>
  <si>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</si>
  <si>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</si>
  <si>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</si>
  <si>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</si>
  <si>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</si>
  <si>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</si>
  <si>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Thabo Mofutsanyana(DC19)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</si>
  <si>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</si>
  <si>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</si>
  <si>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</si>
  <si>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</si>
  <si>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</si>
  <si>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</si>
  <si>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</si>
  <si>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</si>
  <si>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</si>
  <si>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</si>
  <si>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</si>
  <si>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</si>
  <si>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</si>
  <si>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</si>
  <si>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</si>
  <si>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</si>
  <si>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</si>
  <si>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</si>
  <si>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</si>
  <si>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</si>
  <si>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</si>
  <si>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</si>
  <si>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</si>
  <si>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</si>
  <si>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</si>
  <si>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</si>
  <si>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</si>
  <si>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</si>
  <si>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</si>
  <si>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</si>
  <si>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</si>
  <si>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</si>
  <si>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</si>
  <si>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</si>
  <si>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</si>
  <si>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Thabo Mofutsanyana(DC19)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</si>
  <si>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</si>
  <si>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</si>
  <si>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Free State: Thabo Mofutsanyana(DC19)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</si>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</sst>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2473286</v>
      </c>
      <c r="C7" s="19">
        <v>0</v>
      </c>
      <c r="D7" s="59">
        <v>1970000</v>
      </c>
      <c r="E7" s="60">
        <v>2544000</v>
      </c>
      <c r="F7" s="60">
        <v>219399</v>
      </c>
      <c r="G7" s="60">
        <v>220388</v>
      </c>
      <c r="H7" s="60">
        <v>221336</v>
      </c>
      <c r="I7" s="60">
        <v>661123</v>
      </c>
      <c r="J7" s="60">
        <v>204743</v>
      </c>
      <c r="K7" s="60">
        <v>187410</v>
      </c>
      <c r="L7" s="60">
        <v>219208</v>
      </c>
      <c r="M7" s="60">
        <v>611361</v>
      </c>
      <c r="N7" s="60">
        <v>214843</v>
      </c>
      <c r="O7" s="60">
        <v>194385</v>
      </c>
      <c r="P7" s="60">
        <v>136574</v>
      </c>
      <c r="Q7" s="60">
        <v>545802</v>
      </c>
      <c r="R7" s="60">
        <v>0</v>
      </c>
      <c r="S7" s="60">
        <v>0</v>
      </c>
      <c r="T7" s="60">
        <v>0</v>
      </c>
      <c r="U7" s="60">
        <v>0</v>
      </c>
      <c r="V7" s="60">
        <v>1818286</v>
      </c>
      <c r="W7" s="60">
        <v>1635556</v>
      </c>
      <c r="X7" s="60">
        <v>182730</v>
      </c>
      <c r="Y7" s="61">
        <v>11.17</v>
      </c>
      <c r="Z7" s="62">
        <v>2544000</v>
      </c>
    </row>
    <row r="8" spans="1:26" ht="13.5">
      <c r="A8" s="58" t="s">
        <v>34</v>
      </c>
      <c r="B8" s="19">
        <v>86206986</v>
      </c>
      <c r="C8" s="19">
        <v>0</v>
      </c>
      <c r="D8" s="59">
        <v>92297000</v>
      </c>
      <c r="E8" s="60">
        <v>98065156</v>
      </c>
      <c r="F8" s="60">
        <v>35666000</v>
      </c>
      <c r="G8" s="60">
        <v>3332000</v>
      </c>
      <c r="H8" s="60">
        <v>0</v>
      </c>
      <c r="I8" s="60">
        <v>38998000</v>
      </c>
      <c r="J8" s="60">
        <v>1181250</v>
      </c>
      <c r="K8" s="60">
        <v>29366000</v>
      </c>
      <c r="L8" s="60">
        <v>1826156</v>
      </c>
      <c r="M8" s="60">
        <v>32373406</v>
      </c>
      <c r="N8" s="60">
        <v>0</v>
      </c>
      <c r="O8" s="60">
        <v>385000</v>
      </c>
      <c r="P8" s="60">
        <v>23548000</v>
      </c>
      <c r="Q8" s="60">
        <v>23933000</v>
      </c>
      <c r="R8" s="60">
        <v>0</v>
      </c>
      <c r="S8" s="60">
        <v>0</v>
      </c>
      <c r="T8" s="60">
        <v>0</v>
      </c>
      <c r="U8" s="60">
        <v>0</v>
      </c>
      <c r="V8" s="60">
        <v>95304406</v>
      </c>
      <c r="W8" s="60">
        <v>92297000</v>
      </c>
      <c r="X8" s="60">
        <v>3007406</v>
      </c>
      <c r="Y8" s="61">
        <v>3.26</v>
      </c>
      <c r="Z8" s="62">
        <v>98065156</v>
      </c>
    </row>
    <row r="9" spans="1:26" ht="13.5">
      <c r="A9" s="58" t="s">
        <v>35</v>
      </c>
      <c r="B9" s="19">
        <v>263902</v>
      </c>
      <c r="C9" s="19">
        <v>0</v>
      </c>
      <c r="D9" s="59">
        <v>759066</v>
      </c>
      <c r="E9" s="60">
        <v>27968106</v>
      </c>
      <c r="F9" s="60">
        <v>18835</v>
      </c>
      <c r="G9" s="60">
        <v>24062</v>
      </c>
      <c r="H9" s="60">
        <v>5035</v>
      </c>
      <c r="I9" s="60">
        <v>47932</v>
      </c>
      <c r="J9" s="60">
        <v>39435</v>
      </c>
      <c r="K9" s="60">
        <v>21647</v>
      </c>
      <c r="L9" s="60">
        <v>635</v>
      </c>
      <c r="M9" s="60">
        <v>61717</v>
      </c>
      <c r="N9" s="60">
        <v>13626</v>
      </c>
      <c r="O9" s="60">
        <v>35</v>
      </c>
      <c r="P9" s="60">
        <v>25087</v>
      </c>
      <c r="Q9" s="60">
        <v>38748</v>
      </c>
      <c r="R9" s="60">
        <v>0</v>
      </c>
      <c r="S9" s="60">
        <v>0</v>
      </c>
      <c r="T9" s="60">
        <v>0</v>
      </c>
      <c r="U9" s="60">
        <v>0</v>
      </c>
      <c r="V9" s="60">
        <v>148397</v>
      </c>
      <c r="W9" s="60">
        <v>50500</v>
      </c>
      <c r="X9" s="60">
        <v>97897</v>
      </c>
      <c r="Y9" s="61">
        <v>193.86</v>
      </c>
      <c r="Z9" s="62">
        <v>27968106</v>
      </c>
    </row>
    <row r="10" spans="1:26" ht="25.5">
      <c r="A10" s="63" t="s">
        <v>277</v>
      </c>
      <c r="B10" s="64">
        <f>SUM(B5:B9)</f>
        <v>88944174</v>
      </c>
      <c r="C10" s="64">
        <f>SUM(C5:C9)</f>
        <v>0</v>
      </c>
      <c r="D10" s="65">
        <f aca="true" t="shared" si="0" ref="D10:Z10">SUM(D5:D9)</f>
        <v>95026066</v>
      </c>
      <c r="E10" s="66">
        <f t="shared" si="0"/>
        <v>128577262</v>
      </c>
      <c r="F10" s="66">
        <f t="shared" si="0"/>
        <v>35904234</v>
      </c>
      <c r="G10" s="66">
        <f t="shared" si="0"/>
        <v>3576450</v>
      </c>
      <c r="H10" s="66">
        <f t="shared" si="0"/>
        <v>226371</v>
      </c>
      <c r="I10" s="66">
        <f t="shared" si="0"/>
        <v>39707055</v>
      </c>
      <c r="J10" s="66">
        <f t="shared" si="0"/>
        <v>1425428</v>
      </c>
      <c r="K10" s="66">
        <f t="shared" si="0"/>
        <v>29575057</v>
      </c>
      <c r="L10" s="66">
        <f t="shared" si="0"/>
        <v>2045999</v>
      </c>
      <c r="M10" s="66">
        <f t="shared" si="0"/>
        <v>33046484</v>
      </c>
      <c r="N10" s="66">
        <f t="shared" si="0"/>
        <v>228469</v>
      </c>
      <c r="O10" s="66">
        <f t="shared" si="0"/>
        <v>579420</v>
      </c>
      <c r="P10" s="66">
        <f t="shared" si="0"/>
        <v>23709661</v>
      </c>
      <c r="Q10" s="66">
        <f t="shared" si="0"/>
        <v>24517550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97271089</v>
      </c>
      <c r="W10" s="66">
        <f t="shared" si="0"/>
        <v>93983056</v>
      </c>
      <c r="X10" s="66">
        <f t="shared" si="0"/>
        <v>3288033</v>
      </c>
      <c r="Y10" s="67">
        <f>+IF(W10&lt;&gt;0,(X10/W10)*100,0)</f>
        <v>3.498538076906118</v>
      </c>
      <c r="Z10" s="68">
        <f t="shared" si="0"/>
        <v>128577262</v>
      </c>
    </row>
    <row r="11" spans="1:26" ht="13.5">
      <c r="A11" s="58" t="s">
        <v>37</v>
      </c>
      <c r="B11" s="19">
        <v>40950684</v>
      </c>
      <c r="C11" s="19">
        <v>0</v>
      </c>
      <c r="D11" s="59">
        <v>45688452</v>
      </c>
      <c r="E11" s="60">
        <v>46667887</v>
      </c>
      <c r="F11" s="60">
        <v>4388931</v>
      </c>
      <c r="G11" s="60">
        <v>3316637</v>
      </c>
      <c r="H11" s="60">
        <v>3665050</v>
      </c>
      <c r="I11" s="60">
        <v>11370618</v>
      </c>
      <c r="J11" s="60">
        <v>4212926</v>
      </c>
      <c r="K11" s="60">
        <v>4464030</v>
      </c>
      <c r="L11" s="60">
        <v>4081064</v>
      </c>
      <c r="M11" s="60">
        <v>12758020</v>
      </c>
      <c r="N11" s="60">
        <v>3593186</v>
      </c>
      <c r="O11" s="60">
        <v>3941603</v>
      </c>
      <c r="P11" s="60">
        <v>3736893</v>
      </c>
      <c r="Q11" s="60">
        <v>11271682</v>
      </c>
      <c r="R11" s="60">
        <v>0</v>
      </c>
      <c r="S11" s="60">
        <v>0</v>
      </c>
      <c r="T11" s="60">
        <v>0</v>
      </c>
      <c r="U11" s="60">
        <v>0</v>
      </c>
      <c r="V11" s="60">
        <v>35400320</v>
      </c>
      <c r="W11" s="60">
        <v>33759844</v>
      </c>
      <c r="X11" s="60">
        <v>1640476</v>
      </c>
      <c r="Y11" s="61">
        <v>4.86</v>
      </c>
      <c r="Z11" s="62">
        <v>46667887</v>
      </c>
    </row>
    <row r="12" spans="1:26" ht="13.5">
      <c r="A12" s="58" t="s">
        <v>38</v>
      </c>
      <c r="B12" s="19">
        <v>9043926</v>
      </c>
      <c r="C12" s="19">
        <v>0</v>
      </c>
      <c r="D12" s="59">
        <v>7903641</v>
      </c>
      <c r="E12" s="60">
        <v>8441088</v>
      </c>
      <c r="F12" s="60">
        <v>665598</v>
      </c>
      <c r="G12" s="60">
        <v>724201</v>
      </c>
      <c r="H12" s="60">
        <v>744813</v>
      </c>
      <c r="I12" s="60">
        <v>2134612</v>
      </c>
      <c r="J12" s="60">
        <v>806851</v>
      </c>
      <c r="K12" s="60">
        <v>729324</v>
      </c>
      <c r="L12" s="60">
        <v>856779</v>
      </c>
      <c r="M12" s="60">
        <v>2392954</v>
      </c>
      <c r="N12" s="60">
        <v>711813</v>
      </c>
      <c r="O12" s="60">
        <v>733223</v>
      </c>
      <c r="P12" s="60">
        <v>799878</v>
      </c>
      <c r="Q12" s="60">
        <v>2244914</v>
      </c>
      <c r="R12" s="60">
        <v>0</v>
      </c>
      <c r="S12" s="60">
        <v>0</v>
      </c>
      <c r="T12" s="60">
        <v>0</v>
      </c>
      <c r="U12" s="60">
        <v>0</v>
      </c>
      <c r="V12" s="60">
        <v>6772480</v>
      </c>
      <c r="W12" s="60">
        <v>5922000</v>
      </c>
      <c r="X12" s="60">
        <v>850480</v>
      </c>
      <c r="Y12" s="61">
        <v>14.36</v>
      </c>
      <c r="Z12" s="62">
        <v>8441088</v>
      </c>
    </row>
    <row r="13" spans="1:26" ht="13.5">
      <c r="A13" s="58" t="s">
        <v>278</v>
      </c>
      <c r="B13" s="19">
        <v>1332109</v>
      </c>
      <c r="C13" s="19">
        <v>0</v>
      </c>
      <c r="D13" s="59">
        <v>1451500</v>
      </c>
      <c r="E13" s="60">
        <v>1751288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1751288</v>
      </c>
    </row>
    <row r="14" spans="1:26" ht="13.5">
      <c r="A14" s="58" t="s">
        <v>40</v>
      </c>
      <c r="B14" s="19">
        <v>41997</v>
      </c>
      <c r="C14" s="19">
        <v>0</v>
      </c>
      <c r="D14" s="59">
        <v>70000</v>
      </c>
      <c r="E14" s="60">
        <v>0</v>
      </c>
      <c r="F14" s="60">
        <v>3434</v>
      </c>
      <c r="G14" s="60">
        <v>3913</v>
      </c>
      <c r="H14" s="60">
        <v>4310</v>
      </c>
      <c r="I14" s="60">
        <v>11657</v>
      </c>
      <c r="J14" s="60">
        <v>5615</v>
      </c>
      <c r="K14" s="60">
        <v>8780</v>
      </c>
      <c r="L14" s="60">
        <v>6815</v>
      </c>
      <c r="M14" s="60">
        <v>21210</v>
      </c>
      <c r="N14" s="60">
        <v>6348</v>
      </c>
      <c r="O14" s="60">
        <v>5845</v>
      </c>
      <c r="P14" s="60">
        <v>4772</v>
      </c>
      <c r="Q14" s="60">
        <v>16965</v>
      </c>
      <c r="R14" s="60">
        <v>0</v>
      </c>
      <c r="S14" s="60">
        <v>0</v>
      </c>
      <c r="T14" s="60">
        <v>0</v>
      </c>
      <c r="U14" s="60">
        <v>0</v>
      </c>
      <c r="V14" s="60">
        <v>49832</v>
      </c>
      <c r="W14" s="60">
        <v>59826</v>
      </c>
      <c r="X14" s="60">
        <v>-9994</v>
      </c>
      <c r="Y14" s="61">
        <v>-16.71</v>
      </c>
      <c r="Z14" s="62">
        <v>0</v>
      </c>
    </row>
    <row r="15" spans="1:26" ht="13.5">
      <c r="A15" s="58" t="s">
        <v>41</v>
      </c>
      <c r="B15" s="19">
        <v>1490067</v>
      </c>
      <c r="C15" s="19">
        <v>0</v>
      </c>
      <c r="D15" s="59">
        <v>730000</v>
      </c>
      <c r="E15" s="60">
        <v>1480000</v>
      </c>
      <c r="F15" s="60">
        <v>165275</v>
      </c>
      <c r="G15" s="60">
        <v>231803</v>
      </c>
      <c r="H15" s="60">
        <v>6840</v>
      </c>
      <c r="I15" s="60">
        <v>403918</v>
      </c>
      <c r="J15" s="60">
        <v>143551</v>
      </c>
      <c r="K15" s="60">
        <v>135017</v>
      </c>
      <c r="L15" s="60">
        <v>9690</v>
      </c>
      <c r="M15" s="60">
        <v>288258</v>
      </c>
      <c r="N15" s="60">
        <v>5775</v>
      </c>
      <c r="O15" s="60">
        <v>103674</v>
      </c>
      <c r="P15" s="60">
        <v>218559</v>
      </c>
      <c r="Q15" s="60">
        <v>328008</v>
      </c>
      <c r="R15" s="60">
        <v>0</v>
      </c>
      <c r="S15" s="60">
        <v>0</v>
      </c>
      <c r="T15" s="60">
        <v>0</v>
      </c>
      <c r="U15" s="60">
        <v>0</v>
      </c>
      <c r="V15" s="60">
        <v>1020184</v>
      </c>
      <c r="W15" s="60">
        <v>619709</v>
      </c>
      <c r="X15" s="60">
        <v>400475</v>
      </c>
      <c r="Y15" s="61">
        <v>64.62</v>
      </c>
      <c r="Z15" s="62">
        <v>1480000</v>
      </c>
    </row>
    <row r="16" spans="1:26" ht="13.5">
      <c r="A16" s="69" t="s">
        <v>42</v>
      </c>
      <c r="B16" s="19">
        <v>19368024</v>
      </c>
      <c r="C16" s="19">
        <v>0</v>
      </c>
      <c r="D16" s="59">
        <v>0</v>
      </c>
      <c r="E16" s="60">
        <v>20371124</v>
      </c>
      <c r="F16" s="60">
        <v>507333</v>
      </c>
      <c r="G16" s="60">
        <v>1001813</v>
      </c>
      <c r="H16" s="60">
        <v>734046</v>
      </c>
      <c r="I16" s="60">
        <v>2243192</v>
      </c>
      <c r="J16" s="60">
        <v>1184232</v>
      </c>
      <c r="K16" s="60">
        <v>574477</v>
      </c>
      <c r="L16" s="60">
        <v>1448454</v>
      </c>
      <c r="M16" s="60">
        <v>3207163</v>
      </c>
      <c r="N16" s="60">
        <v>0</v>
      </c>
      <c r="O16" s="60">
        <v>2987890</v>
      </c>
      <c r="P16" s="60">
        <v>415017</v>
      </c>
      <c r="Q16" s="60">
        <v>3402907</v>
      </c>
      <c r="R16" s="60">
        <v>0</v>
      </c>
      <c r="S16" s="60">
        <v>0</v>
      </c>
      <c r="T16" s="60">
        <v>0</v>
      </c>
      <c r="U16" s="60">
        <v>0</v>
      </c>
      <c r="V16" s="60">
        <v>8853262</v>
      </c>
      <c r="W16" s="60"/>
      <c r="X16" s="60">
        <v>8853262</v>
      </c>
      <c r="Y16" s="61">
        <v>0</v>
      </c>
      <c r="Z16" s="62">
        <v>20371124</v>
      </c>
    </row>
    <row r="17" spans="1:26" ht="13.5">
      <c r="A17" s="58" t="s">
        <v>43</v>
      </c>
      <c r="B17" s="19">
        <v>21759635</v>
      </c>
      <c r="C17" s="19">
        <v>0</v>
      </c>
      <c r="D17" s="59">
        <v>32127892</v>
      </c>
      <c r="E17" s="60">
        <v>43507156</v>
      </c>
      <c r="F17" s="60">
        <v>2798038</v>
      </c>
      <c r="G17" s="60">
        <v>2645592</v>
      </c>
      <c r="H17" s="60">
        <v>2800109</v>
      </c>
      <c r="I17" s="60">
        <v>8243739</v>
      </c>
      <c r="J17" s="60">
        <v>3030598</v>
      </c>
      <c r="K17" s="60">
        <v>2532824</v>
      </c>
      <c r="L17" s="60">
        <v>2545060</v>
      </c>
      <c r="M17" s="60">
        <v>8108482</v>
      </c>
      <c r="N17" s="60">
        <v>975295</v>
      </c>
      <c r="O17" s="60">
        <v>3489678</v>
      </c>
      <c r="P17" s="60">
        <v>5864833</v>
      </c>
      <c r="Q17" s="60">
        <v>10329806</v>
      </c>
      <c r="R17" s="60">
        <v>0</v>
      </c>
      <c r="S17" s="60">
        <v>0</v>
      </c>
      <c r="T17" s="60">
        <v>0</v>
      </c>
      <c r="U17" s="60">
        <v>0</v>
      </c>
      <c r="V17" s="60">
        <v>26682027</v>
      </c>
      <c r="W17" s="60">
        <v>23452672</v>
      </c>
      <c r="X17" s="60">
        <v>3229355</v>
      </c>
      <c r="Y17" s="61">
        <v>13.77</v>
      </c>
      <c r="Z17" s="62">
        <v>43507156</v>
      </c>
    </row>
    <row r="18" spans="1:26" ht="13.5">
      <c r="A18" s="70" t="s">
        <v>44</v>
      </c>
      <c r="B18" s="71">
        <f>SUM(B11:B17)</f>
        <v>93986442</v>
      </c>
      <c r="C18" s="71">
        <f>SUM(C11:C17)</f>
        <v>0</v>
      </c>
      <c r="D18" s="72">
        <f aca="true" t="shared" si="1" ref="D18:Z18">SUM(D11:D17)</f>
        <v>87971485</v>
      </c>
      <c r="E18" s="73">
        <f t="shared" si="1"/>
        <v>122218543</v>
      </c>
      <c r="F18" s="73">
        <f t="shared" si="1"/>
        <v>8528609</v>
      </c>
      <c r="G18" s="73">
        <f t="shared" si="1"/>
        <v>7923959</v>
      </c>
      <c r="H18" s="73">
        <f t="shared" si="1"/>
        <v>7955168</v>
      </c>
      <c r="I18" s="73">
        <f t="shared" si="1"/>
        <v>24407736</v>
      </c>
      <c r="J18" s="73">
        <f t="shared" si="1"/>
        <v>9383773</v>
      </c>
      <c r="K18" s="73">
        <f t="shared" si="1"/>
        <v>8444452</v>
      </c>
      <c r="L18" s="73">
        <f t="shared" si="1"/>
        <v>8947862</v>
      </c>
      <c r="M18" s="73">
        <f t="shared" si="1"/>
        <v>26776087</v>
      </c>
      <c r="N18" s="73">
        <f t="shared" si="1"/>
        <v>5292417</v>
      </c>
      <c r="O18" s="73">
        <f t="shared" si="1"/>
        <v>11261913</v>
      </c>
      <c r="P18" s="73">
        <f t="shared" si="1"/>
        <v>11039952</v>
      </c>
      <c r="Q18" s="73">
        <f t="shared" si="1"/>
        <v>27594282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78778105</v>
      </c>
      <c r="W18" s="73">
        <f t="shared" si="1"/>
        <v>63814051</v>
      </c>
      <c r="X18" s="73">
        <f t="shared" si="1"/>
        <v>14964054</v>
      </c>
      <c r="Y18" s="67">
        <f>+IF(W18&lt;&gt;0,(X18/W18)*100,0)</f>
        <v>23.449465698392977</v>
      </c>
      <c r="Z18" s="74">
        <f t="shared" si="1"/>
        <v>122218543</v>
      </c>
    </row>
    <row r="19" spans="1:26" ht="13.5">
      <c r="A19" s="70" t="s">
        <v>45</v>
      </c>
      <c r="B19" s="75">
        <f>+B10-B18</f>
        <v>-5042268</v>
      </c>
      <c r="C19" s="75">
        <f>+C10-C18</f>
        <v>0</v>
      </c>
      <c r="D19" s="76">
        <f aca="true" t="shared" si="2" ref="D19:Z19">+D10-D18</f>
        <v>7054581</v>
      </c>
      <c r="E19" s="77">
        <f t="shared" si="2"/>
        <v>6358719</v>
      </c>
      <c r="F19" s="77">
        <f t="shared" si="2"/>
        <v>27375625</v>
      </c>
      <c r="G19" s="77">
        <f t="shared" si="2"/>
        <v>-4347509</v>
      </c>
      <c r="H19" s="77">
        <f t="shared" si="2"/>
        <v>-7728797</v>
      </c>
      <c r="I19" s="77">
        <f t="shared" si="2"/>
        <v>15299319</v>
      </c>
      <c r="J19" s="77">
        <f t="shared" si="2"/>
        <v>-7958345</v>
      </c>
      <c r="K19" s="77">
        <f t="shared" si="2"/>
        <v>21130605</v>
      </c>
      <c r="L19" s="77">
        <f t="shared" si="2"/>
        <v>-6901863</v>
      </c>
      <c r="M19" s="77">
        <f t="shared" si="2"/>
        <v>6270397</v>
      </c>
      <c r="N19" s="77">
        <f t="shared" si="2"/>
        <v>-5063948</v>
      </c>
      <c r="O19" s="77">
        <f t="shared" si="2"/>
        <v>-10682493</v>
      </c>
      <c r="P19" s="77">
        <f t="shared" si="2"/>
        <v>12669709</v>
      </c>
      <c r="Q19" s="77">
        <f t="shared" si="2"/>
        <v>-3076732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18492984</v>
      </c>
      <c r="W19" s="77">
        <f>IF(E10=E18,0,W10-W18)</f>
        <v>30169005</v>
      </c>
      <c r="X19" s="77">
        <f t="shared" si="2"/>
        <v>-11676021</v>
      </c>
      <c r="Y19" s="78">
        <f>+IF(W19&lt;&gt;0,(X19/W19)*100,0)</f>
        <v>-38.70204204613311</v>
      </c>
      <c r="Z19" s="79">
        <f t="shared" si="2"/>
        <v>6358719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-7055000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-7055000</v>
      </c>
      <c r="X21" s="82">
        <v>7055000</v>
      </c>
      <c r="Y21" s="83">
        <v>-100</v>
      </c>
      <c r="Z21" s="84">
        <v>0</v>
      </c>
    </row>
    <row r="22" spans="1:26" ht="25.5">
      <c r="A22" s="85" t="s">
        <v>280</v>
      </c>
      <c r="B22" s="86">
        <f>SUM(B19:B21)</f>
        <v>-5042268</v>
      </c>
      <c r="C22" s="86">
        <f>SUM(C19:C21)</f>
        <v>0</v>
      </c>
      <c r="D22" s="87">
        <f aca="true" t="shared" si="3" ref="D22:Z22">SUM(D19:D21)</f>
        <v>-419</v>
      </c>
      <c r="E22" s="88">
        <f t="shared" si="3"/>
        <v>6358719</v>
      </c>
      <c r="F22" s="88">
        <f t="shared" si="3"/>
        <v>27375625</v>
      </c>
      <c r="G22" s="88">
        <f t="shared" si="3"/>
        <v>-4347509</v>
      </c>
      <c r="H22" s="88">
        <f t="shared" si="3"/>
        <v>-7728797</v>
      </c>
      <c r="I22" s="88">
        <f t="shared" si="3"/>
        <v>15299319</v>
      </c>
      <c r="J22" s="88">
        <f t="shared" si="3"/>
        <v>-7958345</v>
      </c>
      <c r="K22" s="88">
        <f t="shared" si="3"/>
        <v>21130605</v>
      </c>
      <c r="L22" s="88">
        <f t="shared" si="3"/>
        <v>-6901863</v>
      </c>
      <c r="M22" s="88">
        <f t="shared" si="3"/>
        <v>6270397</v>
      </c>
      <c r="N22" s="88">
        <f t="shared" si="3"/>
        <v>-5063948</v>
      </c>
      <c r="O22" s="88">
        <f t="shared" si="3"/>
        <v>-10682493</v>
      </c>
      <c r="P22" s="88">
        <f t="shared" si="3"/>
        <v>12669709</v>
      </c>
      <c r="Q22" s="88">
        <f t="shared" si="3"/>
        <v>-3076732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18492984</v>
      </c>
      <c r="W22" s="88">
        <f t="shared" si="3"/>
        <v>23114005</v>
      </c>
      <c r="X22" s="88">
        <f t="shared" si="3"/>
        <v>-4621021</v>
      </c>
      <c r="Y22" s="89">
        <f>+IF(W22&lt;&gt;0,(X22/W22)*100,0)</f>
        <v>-19.992299041208998</v>
      </c>
      <c r="Z22" s="90">
        <f t="shared" si="3"/>
        <v>6358719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-5042268</v>
      </c>
      <c r="C24" s="75">
        <f>SUM(C22:C23)</f>
        <v>0</v>
      </c>
      <c r="D24" s="76">
        <f aca="true" t="shared" si="4" ref="D24:Z24">SUM(D22:D23)</f>
        <v>-419</v>
      </c>
      <c r="E24" s="77">
        <f t="shared" si="4"/>
        <v>6358719</v>
      </c>
      <c r="F24" s="77">
        <f t="shared" si="4"/>
        <v>27375625</v>
      </c>
      <c r="G24" s="77">
        <f t="shared" si="4"/>
        <v>-4347509</v>
      </c>
      <c r="H24" s="77">
        <f t="shared" si="4"/>
        <v>-7728797</v>
      </c>
      <c r="I24" s="77">
        <f t="shared" si="4"/>
        <v>15299319</v>
      </c>
      <c r="J24" s="77">
        <f t="shared" si="4"/>
        <v>-7958345</v>
      </c>
      <c r="K24" s="77">
        <f t="shared" si="4"/>
        <v>21130605</v>
      </c>
      <c r="L24" s="77">
        <f t="shared" si="4"/>
        <v>-6901863</v>
      </c>
      <c r="M24" s="77">
        <f t="shared" si="4"/>
        <v>6270397</v>
      </c>
      <c r="N24" s="77">
        <f t="shared" si="4"/>
        <v>-5063948</v>
      </c>
      <c r="O24" s="77">
        <f t="shared" si="4"/>
        <v>-10682493</v>
      </c>
      <c r="P24" s="77">
        <f t="shared" si="4"/>
        <v>12669709</v>
      </c>
      <c r="Q24" s="77">
        <f t="shared" si="4"/>
        <v>-3076732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18492984</v>
      </c>
      <c r="W24" s="77">
        <f t="shared" si="4"/>
        <v>23114005</v>
      </c>
      <c r="X24" s="77">
        <f t="shared" si="4"/>
        <v>-4621021</v>
      </c>
      <c r="Y24" s="78">
        <f>+IF(W24&lt;&gt;0,(X24/W24)*100,0)</f>
        <v>-19.992299041208998</v>
      </c>
      <c r="Z24" s="79">
        <f t="shared" si="4"/>
        <v>6358719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3885723</v>
      </c>
      <c r="C27" s="22">
        <v>0</v>
      </c>
      <c r="D27" s="99">
        <v>7055000</v>
      </c>
      <c r="E27" s="100">
        <v>6358719</v>
      </c>
      <c r="F27" s="100">
        <v>256069</v>
      </c>
      <c r="G27" s="100">
        <v>338356</v>
      </c>
      <c r="H27" s="100">
        <v>1400</v>
      </c>
      <c r="I27" s="100">
        <v>595825</v>
      </c>
      <c r="J27" s="100">
        <v>31961</v>
      </c>
      <c r="K27" s="100">
        <v>27800</v>
      </c>
      <c r="L27" s="100">
        <v>688359</v>
      </c>
      <c r="M27" s="100">
        <v>748120</v>
      </c>
      <c r="N27" s="100">
        <v>26000</v>
      </c>
      <c r="O27" s="100">
        <v>0</v>
      </c>
      <c r="P27" s="100">
        <v>510683</v>
      </c>
      <c r="Q27" s="100">
        <v>536683</v>
      </c>
      <c r="R27" s="100">
        <v>0</v>
      </c>
      <c r="S27" s="100">
        <v>0</v>
      </c>
      <c r="T27" s="100">
        <v>0</v>
      </c>
      <c r="U27" s="100">
        <v>0</v>
      </c>
      <c r="V27" s="100">
        <v>1880628</v>
      </c>
      <c r="W27" s="100">
        <v>4769039</v>
      </c>
      <c r="X27" s="100">
        <v>-2888411</v>
      </c>
      <c r="Y27" s="101">
        <v>-60.57</v>
      </c>
      <c r="Z27" s="102">
        <v>6358719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1400</v>
      </c>
      <c r="I28" s="60">
        <v>1400</v>
      </c>
      <c r="J28" s="60">
        <v>31961</v>
      </c>
      <c r="K28" s="60">
        <v>27800</v>
      </c>
      <c r="L28" s="60">
        <v>688359</v>
      </c>
      <c r="M28" s="60">
        <v>748120</v>
      </c>
      <c r="N28" s="60">
        <v>26000</v>
      </c>
      <c r="O28" s="60">
        <v>0</v>
      </c>
      <c r="P28" s="60">
        <v>510683</v>
      </c>
      <c r="Q28" s="60">
        <v>536683</v>
      </c>
      <c r="R28" s="60">
        <v>0</v>
      </c>
      <c r="S28" s="60">
        <v>0</v>
      </c>
      <c r="T28" s="60">
        <v>0</v>
      </c>
      <c r="U28" s="60">
        <v>0</v>
      </c>
      <c r="V28" s="60">
        <v>1286203</v>
      </c>
      <c r="W28" s="60"/>
      <c r="X28" s="60">
        <v>1286203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7055000</v>
      </c>
      <c r="E29" s="60">
        <v>6358719</v>
      </c>
      <c r="F29" s="60">
        <v>256069</v>
      </c>
      <c r="G29" s="60">
        <v>338356</v>
      </c>
      <c r="H29" s="60">
        <v>0</v>
      </c>
      <c r="I29" s="60">
        <v>594425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594425</v>
      </c>
      <c r="W29" s="60">
        <v>4769039</v>
      </c>
      <c r="X29" s="60">
        <v>-4174614</v>
      </c>
      <c r="Y29" s="61">
        <v>-87.54</v>
      </c>
      <c r="Z29" s="62">
        <v>6358719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3885723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3885723</v>
      </c>
      <c r="C32" s="22">
        <f>SUM(C28:C31)</f>
        <v>0</v>
      </c>
      <c r="D32" s="99">
        <f aca="true" t="shared" si="5" ref="D32:Z32">SUM(D28:D31)</f>
        <v>7055000</v>
      </c>
      <c r="E32" s="100">
        <f t="shared" si="5"/>
        <v>6358719</v>
      </c>
      <c r="F32" s="100">
        <f t="shared" si="5"/>
        <v>256069</v>
      </c>
      <c r="G32" s="100">
        <f t="shared" si="5"/>
        <v>338356</v>
      </c>
      <c r="H32" s="100">
        <f t="shared" si="5"/>
        <v>1400</v>
      </c>
      <c r="I32" s="100">
        <f t="shared" si="5"/>
        <v>595825</v>
      </c>
      <c r="J32" s="100">
        <f t="shared" si="5"/>
        <v>31961</v>
      </c>
      <c r="K32" s="100">
        <f t="shared" si="5"/>
        <v>27800</v>
      </c>
      <c r="L32" s="100">
        <f t="shared" si="5"/>
        <v>688359</v>
      </c>
      <c r="M32" s="100">
        <f t="shared" si="5"/>
        <v>748120</v>
      </c>
      <c r="N32" s="100">
        <f t="shared" si="5"/>
        <v>26000</v>
      </c>
      <c r="O32" s="100">
        <f t="shared" si="5"/>
        <v>0</v>
      </c>
      <c r="P32" s="100">
        <f t="shared" si="5"/>
        <v>510683</v>
      </c>
      <c r="Q32" s="100">
        <f t="shared" si="5"/>
        <v>536683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1880628</v>
      </c>
      <c r="W32" s="100">
        <f t="shared" si="5"/>
        <v>4769039</v>
      </c>
      <c r="X32" s="100">
        <f t="shared" si="5"/>
        <v>-2888411</v>
      </c>
      <c r="Y32" s="101">
        <f>+IF(W32&lt;&gt;0,(X32/W32)*100,0)</f>
        <v>-60.56589178658426</v>
      </c>
      <c r="Z32" s="102">
        <f t="shared" si="5"/>
        <v>6358719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33378268</v>
      </c>
      <c r="C35" s="19">
        <v>0</v>
      </c>
      <c r="D35" s="59">
        <v>47341868</v>
      </c>
      <c r="E35" s="60">
        <v>28342218</v>
      </c>
      <c r="F35" s="60">
        <v>55461393</v>
      </c>
      <c r="G35" s="60">
        <v>48966321</v>
      </c>
      <c r="H35" s="60">
        <v>40778849</v>
      </c>
      <c r="I35" s="60">
        <v>40778849</v>
      </c>
      <c r="J35" s="60">
        <v>37707746</v>
      </c>
      <c r="K35" s="60">
        <v>57766263</v>
      </c>
      <c r="L35" s="60">
        <v>45016373</v>
      </c>
      <c r="M35" s="60">
        <v>45016373</v>
      </c>
      <c r="N35" s="60">
        <v>38391006</v>
      </c>
      <c r="O35" s="60">
        <v>27308677</v>
      </c>
      <c r="P35" s="60">
        <v>42928528</v>
      </c>
      <c r="Q35" s="60">
        <v>42928528</v>
      </c>
      <c r="R35" s="60">
        <v>0</v>
      </c>
      <c r="S35" s="60">
        <v>0</v>
      </c>
      <c r="T35" s="60">
        <v>0</v>
      </c>
      <c r="U35" s="60">
        <v>0</v>
      </c>
      <c r="V35" s="60">
        <v>42928528</v>
      </c>
      <c r="W35" s="60">
        <v>21256664</v>
      </c>
      <c r="X35" s="60">
        <v>21671864</v>
      </c>
      <c r="Y35" s="61">
        <v>101.95</v>
      </c>
      <c r="Z35" s="62">
        <v>28342218</v>
      </c>
    </row>
    <row r="36" spans="1:26" ht="13.5">
      <c r="A36" s="58" t="s">
        <v>57</v>
      </c>
      <c r="B36" s="19">
        <v>6863327</v>
      </c>
      <c r="C36" s="19">
        <v>0</v>
      </c>
      <c r="D36" s="59">
        <v>7400000</v>
      </c>
      <c r="E36" s="60">
        <v>7014669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5261002</v>
      </c>
      <c r="X36" s="60">
        <v>-5261002</v>
      </c>
      <c r="Y36" s="61">
        <v>-100</v>
      </c>
      <c r="Z36" s="62">
        <v>7014669</v>
      </c>
    </row>
    <row r="37" spans="1:26" ht="13.5">
      <c r="A37" s="58" t="s">
        <v>58</v>
      </c>
      <c r="B37" s="19">
        <v>27326750</v>
      </c>
      <c r="C37" s="19">
        <v>0</v>
      </c>
      <c r="D37" s="59">
        <v>22668256</v>
      </c>
      <c r="E37" s="60">
        <v>49875006</v>
      </c>
      <c r="F37" s="60">
        <v>16544941</v>
      </c>
      <c r="G37" s="60">
        <v>16976629</v>
      </c>
      <c r="H37" s="60">
        <v>16516561</v>
      </c>
      <c r="I37" s="60">
        <v>16516561</v>
      </c>
      <c r="J37" s="60">
        <v>16853486</v>
      </c>
      <c r="K37" s="60">
        <v>16824238</v>
      </c>
      <c r="L37" s="60">
        <v>16924464</v>
      </c>
      <c r="M37" s="60">
        <v>16924464</v>
      </c>
      <c r="N37" s="60">
        <v>17551349</v>
      </c>
      <c r="O37" s="60">
        <v>17150843</v>
      </c>
      <c r="P37" s="60">
        <v>16229003</v>
      </c>
      <c r="Q37" s="60">
        <v>16229003</v>
      </c>
      <c r="R37" s="60">
        <v>0</v>
      </c>
      <c r="S37" s="60">
        <v>0</v>
      </c>
      <c r="T37" s="60">
        <v>0</v>
      </c>
      <c r="U37" s="60">
        <v>0</v>
      </c>
      <c r="V37" s="60">
        <v>16229003</v>
      </c>
      <c r="W37" s="60">
        <v>37406255</v>
      </c>
      <c r="X37" s="60">
        <v>-21177252</v>
      </c>
      <c r="Y37" s="61">
        <v>-56.61</v>
      </c>
      <c r="Z37" s="62">
        <v>49875006</v>
      </c>
    </row>
    <row r="38" spans="1:26" ht="13.5">
      <c r="A38" s="58" t="s">
        <v>59</v>
      </c>
      <c r="B38" s="19">
        <v>2946555</v>
      </c>
      <c r="C38" s="19">
        <v>0</v>
      </c>
      <c r="D38" s="59">
        <v>3000000</v>
      </c>
      <c r="E38" s="60">
        <v>2946555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2209916</v>
      </c>
      <c r="X38" s="60">
        <v>-2209916</v>
      </c>
      <c r="Y38" s="61">
        <v>-100</v>
      </c>
      <c r="Z38" s="62">
        <v>2946555</v>
      </c>
    </row>
    <row r="39" spans="1:26" ht="13.5">
      <c r="A39" s="58" t="s">
        <v>60</v>
      </c>
      <c r="B39" s="19">
        <v>9968290</v>
      </c>
      <c r="C39" s="19">
        <v>0</v>
      </c>
      <c r="D39" s="59">
        <v>29073612</v>
      </c>
      <c r="E39" s="60">
        <v>-17464674</v>
      </c>
      <c r="F39" s="60">
        <v>38916452</v>
      </c>
      <c r="G39" s="60">
        <v>31989692</v>
      </c>
      <c r="H39" s="60">
        <v>24262288</v>
      </c>
      <c r="I39" s="60">
        <v>24262288</v>
      </c>
      <c r="J39" s="60">
        <v>20854260</v>
      </c>
      <c r="K39" s="60">
        <v>40942025</v>
      </c>
      <c r="L39" s="60">
        <v>28091909</v>
      </c>
      <c r="M39" s="60">
        <v>28091909</v>
      </c>
      <c r="N39" s="60">
        <v>20839657</v>
      </c>
      <c r="O39" s="60">
        <v>10157834</v>
      </c>
      <c r="P39" s="60">
        <v>26699525</v>
      </c>
      <c r="Q39" s="60">
        <v>26699525</v>
      </c>
      <c r="R39" s="60">
        <v>0</v>
      </c>
      <c r="S39" s="60">
        <v>0</v>
      </c>
      <c r="T39" s="60">
        <v>0</v>
      </c>
      <c r="U39" s="60">
        <v>0</v>
      </c>
      <c r="V39" s="60">
        <v>26699525</v>
      </c>
      <c r="W39" s="60">
        <v>-13098506</v>
      </c>
      <c r="X39" s="60">
        <v>39798031</v>
      </c>
      <c r="Y39" s="61">
        <v>-303.84</v>
      </c>
      <c r="Z39" s="62">
        <v>-17464674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-10836451</v>
      </c>
      <c r="C42" s="19">
        <v>0</v>
      </c>
      <c r="D42" s="59">
        <v>9196531</v>
      </c>
      <c r="E42" s="60">
        <v>8109898</v>
      </c>
      <c r="F42" s="60">
        <v>28261916</v>
      </c>
      <c r="G42" s="60">
        <v>-6494888</v>
      </c>
      <c r="H42" s="60">
        <v>-8187575</v>
      </c>
      <c r="I42" s="60">
        <v>13579453</v>
      </c>
      <c r="J42" s="60">
        <v>-3071085</v>
      </c>
      <c r="K42" s="60">
        <v>20074363</v>
      </c>
      <c r="L42" s="60">
        <v>-12749890</v>
      </c>
      <c r="M42" s="60">
        <v>4253388</v>
      </c>
      <c r="N42" s="60">
        <v>-6625367</v>
      </c>
      <c r="O42" s="60">
        <v>-11082329</v>
      </c>
      <c r="P42" s="60">
        <v>15619849</v>
      </c>
      <c r="Q42" s="60">
        <v>-2087847</v>
      </c>
      <c r="R42" s="60">
        <v>0</v>
      </c>
      <c r="S42" s="60">
        <v>0</v>
      </c>
      <c r="T42" s="60">
        <v>0</v>
      </c>
      <c r="U42" s="60">
        <v>0</v>
      </c>
      <c r="V42" s="60">
        <v>15744994</v>
      </c>
      <c r="W42" s="60">
        <v>10484060</v>
      </c>
      <c r="X42" s="60">
        <v>5260934</v>
      </c>
      <c r="Y42" s="61">
        <v>50.18</v>
      </c>
      <c r="Z42" s="62">
        <v>8109898</v>
      </c>
    </row>
    <row r="43" spans="1:26" ht="13.5">
      <c r="A43" s="58" t="s">
        <v>63</v>
      </c>
      <c r="B43" s="19">
        <v>-6450006</v>
      </c>
      <c r="C43" s="19">
        <v>0</v>
      </c>
      <c r="D43" s="59">
        <v>-7055000</v>
      </c>
      <c r="E43" s="60">
        <v>-6358719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-3136945</v>
      </c>
      <c r="X43" s="60">
        <v>3136945</v>
      </c>
      <c r="Y43" s="61">
        <v>-100</v>
      </c>
      <c r="Z43" s="62">
        <v>-6358719</v>
      </c>
    </row>
    <row r="44" spans="1:26" ht="13.5">
      <c r="A44" s="58" t="s">
        <v>64</v>
      </c>
      <c r="B44" s="19">
        <v>1171647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27199475</v>
      </c>
      <c r="C45" s="22">
        <v>0</v>
      </c>
      <c r="D45" s="99">
        <v>45455816</v>
      </c>
      <c r="E45" s="100">
        <v>1751179</v>
      </c>
      <c r="F45" s="100">
        <v>28261916</v>
      </c>
      <c r="G45" s="100">
        <v>21767028</v>
      </c>
      <c r="H45" s="100">
        <v>13579453</v>
      </c>
      <c r="I45" s="100">
        <v>13579453</v>
      </c>
      <c r="J45" s="100">
        <v>10508368</v>
      </c>
      <c r="K45" s="100">
        <v>30582731</v>
      </c>
      <c r="L45" s="100">
        <v>17832841</v>
      </c>
      <c r="M45" s="100">
        <v>17832841</v>
      </c>
      <c r="N45" s="100">
        <v>11207474</v>
      </c>
      <c r="O45" s="100">
        <v>125145</v>
      </c>
      <c r="P45" s="100">
        <v>15744994</v>
      </c>
      <c r="Q45" s="100">
        <v>15744994</v>
      </c>
      <c r="R45" s="100">
        <v>0</v>
      </c>
      <c r="S45" s="100">
        <v>0</v>
      </c>
      <c r="T45" s="100">
        <v>0</v>
      </c>
      <c r="U45" s="100">
        <v>0</v>
      </c>
      <c r="V45" s="100">
        <v>15744994</v>
      </c>
      <c r="W45" s="100">
        <v>7347115</v>
      </c>
      <c r="X45" s="100">
        <v>8397879</v>
      </c>
      <c r="Y45" s="101">
        <v>114.3</v>
      </c>
      <c r="Z45" s="102">
        <v>1751179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52552308</v>
      </c>
      <c r="X49" s="54">
        <v>52552308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1000760</v>
      </c>
      <c r="C51" s="52">
        <v>0</v>
      </c>
      <c r="D51" s="129">
        <v>11200</v>
      </c>
      <c r="E51" s="54">
        <v>167888</v>
      </c>
      <c r="F51" s="54">
        <v>0</v>
      </c>
      <c r="G51" s="54">
        <v>0</v>
      </c>
      <c r="H51" s="54">
        <v>0</v>
      </c>
      <c r="I51" s="54">
        <v>15049155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16229003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730000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>
        <v>130000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150000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450000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730000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86216439</v>
      </c>
      <c r="D5" s="153">
        <f>SUM(D6:D8)</f>
        <v>0</v>
      </c>
      <c r="E5" s="154">
        <f t="shared" si="0"/>
        <v>84804066</v>
      </c>
      <c r="F5" s="100">
        <f t="shared" si="0"/>
        <v>121468262</v>
      </c>
      <c r="G5" s="100">
        <f t="shared" si="0"/>
        <v>35904234</v>
      </c>
      <c r="H5" s="100">
        <f t="shared" si="0"/>
        <v>1178450</v>
      </c>
      <c r="I5" s="100">
        <f t="shared" si="0"/>
        <v>226371</v>
      </c>
      <c r="J5" s="100">
        <f t="shared" si="0"/>
        <v>37309055</v>
      </c>
      <c r="K5" s="100">
        <f t="shared" si="0"/>
        <v>1425428</v>
      </c>
      <c r="L5" s="100">
        <f t="shared" si="0"/>
        <v>29191057</v>
      </c>
      <c r="M5" s="100">
        <f t="shared" si="0"/>
        <v>2045999</v>
      </c>
      <c r="N5" s="100">
        <f t="shared" si="0"/>
        <v>32662484</v>
      </c>
      <c r="O5" s="100">
        <f t="shared" si="0"/>
        <v>228469</v>
      </c>
      <c r="P5" s="100">
        <f t="shared" si="0"/>
        <v>194420</v>
      </c>
      <c r="Q5" s="100">
        <f t="shared" si="0"/>
        <v>23709661</v>
      </c>
      <c r="R5" s="100">
        <f t="shared" si="0"/>
        <v>24132550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94104089</v>
      </c>
      <c r="X5" s="100">
        <f t="shared" si="0"/>
        <v>90816000</v>
      </c>
      <c r="Y5" s="100">
        <f t="shared" si="0"/>
        <v>3288089</v>
      </c>
      <c r="Z5" s="137">
        <f>+IF(X5&lt;&gt;0,+(Y5/X5)*100,0)</f>
        <v>3.620605399929528</v>
      </c>
      <c r="AA5" s="153">
        <f>SUM(AA6:AA8)</f>
        <v>121468262</v>
      </c>
    </row>
    <row r="6" spans="1:27" ht="13.5">
      <c r="A6" s="138" t="s">
        <v>75</v>
      </c>
      <c r="B6" s="136"/>
      <c r="C6" s="155">
        <v>890202</v>
      </c>
      <c r="D6" s="155"/>
      <c r="E6" s="156">
        <v>934000</v>
      </c>
      <c r="F6" s="60">
        <v>2760156</v>
      </c>
      <c r="G6" s="60"/>
      <c r="H6" s="60">
        <v>934000</v>
      </c>
      <c r="I6" s="60"/>
      <c r="J6" s="60">
        <v>934000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934000</v>
      </c>
      <c r="X6" s="60">
        <v>934000</v>
      </c>
      <c r="Y6" s="60"/>
      <c r="Z6" s="140">
        <v>0</v>
      </c>
      <c r="AA6" s="155">
        <v>2760156</v>
      </c>
    </row>
    <row r="7" spans="1:27" ht="13.5">
      <c r="A7" s="138" t="s">
        <v>76</v>
      </c>
      <c r="B7" s="136"/>
      <c r="C7" s="157">
        <v>85310389</v>
      </c>
      <c r="D7" s="157"/>
      <c r="E7" s="158">
        <v>83870066</v>
      </c>
      <c r="F7" s="159">
        <v>118708106</v>
      </c>
      <c r="G7" s="159">
        <v>35904234</v>
      </c>
      <c r="H7" s="159">
        <v>244450</v>
      </c>
      <c r="I7" s="159">
        <v>226371</v>
      </c>
      <c r="J7" s="159">
        <v>36375055</v>
      </c>
      <c r="K7" s="159">
        <v>1425428</v>
      </c>
      <c r="L7" s="159">
        <v>29191057</v>
      </c>
      <c r="M7" s="159">
        <v>2045999</v>
      </c>
      <c r="N7" s="159">
        <v>32662484</v>
      </c>
      <c r="O7" s="159">
        <v>228469</v>
      </c>
      <c r="P7" s="159">
        <v>194420</v>
      </c>
      <c r="Q7" s="159">
        <v>23709661</v>
      </c>
      <c r="R7" s="159">
        <v>24132550</v>
      </c>
      <c r="S7" s="159"/>
      <c r="T7" s="159"/>
      <c r="U7" s="159"/>
      <c r="V7" s="159"/>
      <c r="W7" s="159">
        <v>93170089</v>
      </c>
      <c r="X7" s="159">
        <v>89882000</v>
      </c>
      <c r="Y7" s="159">
        <v>3288089</v>
      </c>
      <c r="Z7" s="141">
        <v>3.66</v>
      </c>
      <c r="AA7" s="157">
        <v>118708106</v>
      </c>
    </row>
    <row r="8" spans="1:27" ht="13.5">
      <c r="A8" s="138" t="s">
        <v>77</v>
      </c>
      <c r="B8" s="136"/>
      <c r="C8" s="155">
        <v>15848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2727735</v>
      </c>
      <c r="D15" s="153">
        <f>SUM(D16:D18)</f>
        <v>0</v>
      </c>
      <c r="E15" s="154">
        <f t="shared" si="2"/>
        <v>3167000</v>
      </c>
      <c r="F15" s="100">
        <f t="shared" si="2"/>
        <v>7109000</v>
      </c>
      <c r="G15" s="100">
        <f t="shared" si="2"/>
        <v>0</v>
      </c>
      <c r="H15" s="100">
        <f t="shared" si="2"/>
        <v>2398000</v>
      </c>
      <c r="I15" s="100">
        <f t="shared" si="2"/>
        <v>0</v>
      </c>
      <c r="J15" s="100">
        <f t="shared" si="2"/>
        <v>2398000</v>
      </c>
      <c r="K15" s="100">
        <f t="shared" si="2"/>
        <v>0</v>
      </c>
      <c r="L15" s="100">
        <f t="shared" si="2"/>
        <v>384000</v>
      </c>
      <c r="M15" s="100">
        <f t="shared" si="2"/>
        <v>0</v>
      </c>
      <c r="N15" s="100">
        <f t="shared" si="2"/>
        <v>384000</v>
      </c>
      <c r="O15" s="100">
        <f t="shared" si="2"/>
        <v>0</v>
      </c>
      <c r="P15" s="100">
        <f t="shared" si="2"/>
        <v>385000</v>
      </c>
      <c r="Q15" s="100">
        <f t="shared" si="2"/>
        <v>0</v>
      </c>
      <c r="R15" s="100">
        <f t="shared" si="2"/>
        <v>385000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3167000</v>
      </c>
      <c r="X15" s="100">
        <f t="shared" si="2"/>
        <v>3167000</v>
      </c>
      <c r="Y15" s="100">
        <f t="shared" si="2"/>
        <v>0</v>
      </c>
      <c r="Z15" s="137">
        <f>+IF(X15&lt;&gt;0,+(Y15/X15)*100,0)</f>
        <v>0</v>
      </c>
      <c r="AA15" s="153">
        <f>SUM(AA16:AA18)</f>
        <v>7109000</v>
      </c>
    </row>
    <row r="16" spans="1:27" ht="13.5">
      <c r="A16" s="138" t="s">
        <v>85</v>
      </c>
      <c r="B16" s="136"/>
      <c r="C16" s="155">
        <v>2727735</v>
      </c>
      <c r="D16" s="155"/>
      <c r="E16" s="156">
        <v>3167000</v>
      </c>
      <c r="F16" s="60">
        <v>7109000</v>
      </c>
      <c r="G16" s="60"/>
      <c r="H16" s="60">
        <v>2398000</v>
      </c>
      <c r="I16" s="60"/>
      <c r="J16" s="60">
        <v>2398000</v>
      </c>
      <c r="K16" s="60"/>
      <c r="L16" s="60">
        <v>384000</v>
      </c>
      <c r="M16" s="60"/>
      <c r="N16" s="60">
        <v>384000</v>
      </c>
      <c r="O16" s="60"/>
      <c r="P16" s="60">
        <v>385000</v>
      </c>
      <c r="Q16" s="60"/>
      <c r="R16" s="60">
        <v>385000</v>
      </c>
      <c r="S16" s="60"/>
      <c r="T16" s="60"/>
      <c r="U16" s="60"/>
      <c r="V16" s="60"/>
      <c r="W16" s="60">
        <v>3167000</v>
      </c>
      <c r="X16" s="60"/>
      <c r="Y16" s="60">
        <v>3167000</v>
      </c>
      <c r="Z16" s="140">
        <v>0</v>
      </c>
      <c r="AA16" s="155">
        <v>7109000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3167000</v>
      </c>
      <c r="Y17" s="60">
        <v>-3167000</v>
      </c>
      <c r="Z17" s="140">
        <v>-100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88944174</v>
      </c>
      <c r="D25" s="168">
        <f>+D5+D9+D15+D19+D24</f>
        <v>0</v>
      </c>
      <c r="E25" s="169">
        <f t="shared" si="4"/>
        <v>87971066</v>
      </c>
      <c r="F25" s="73">
        <f t="shared" si="4"/>
        <v>128577262</v>
      </c>
      <c r="G25" s="73">
        <f t="shared" si="4"/>
        <v>35904234</v>
      </c>
      <c r="H25" s="73">
        <f t="shared" si="4"/>
        <v>3576450</v>
      </c>
      <c r="I25" s="73">
        <f t="shared" si="4"/>
        <v>226371</v>
      </c>
      <c r="J25" s="73">
        <f t="shared" si="4"/>
        <v>39707055</v>
      </c>
      <c r="K25" s="73">
        <f t="shared" si="4"/>
        <v>1425428</v>
      </c>
      <c r="L25" s="73">
        <f t="shared" si="4"/>
        <v>29575057</v>
      </c>
      <c r="M25" s="73">
        <f t="shared" si="4"/>
        <v>2045999</v>
      </c>
      <c r="N25" s="73">
        <f t="shared" si="4"/>
        <v>33046484</v>
      </c>
      <c r="O25" s="73">
        <f t="shared" si="4"/>
        <v>228469</v>
      </c>
      <c r="P25" s="73">
        <f t="shared" si="4"/>
        <v>579420</v>
      </c>
      <c r="Q25" s="73">
        <f t="shared" si="4"/>
        <v>23709661</v>
      </c>
      <c r="R25" s="73">
        <f t="shared" si="4"/>
        <v>24517550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97271089</v>
      </c>
      <c r="X25" s="73">
        <f t="shared" si="4"/>
        <v>93983000</v>
      </c>
      <c r="Y25" s="73">
        <f t="shared" si="4"/>
        <v>3288089</v>
      </c>
      <c r="Z25" s="170">
        <f>+IF(X25&lt;&gt;0,+(Y25/X25)*100,0)</f>
        <v>3.498599746762712</v>
      </c>
      <c r="AA25" s="168">
        <f>+AA5+AA9+AA15+AA19+AA24</f>
        <v>128577262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50666088</v>
      </c>
      <c r="D28" s="153">
        <f>SUM(D29:D31)</f>
        <v>0</v>
      </c>
      <c r="E28" s="154">
        <f t="shared" si="5"/>
        <v>55080187</v>
      </c>
      <c r="F28" s="100">
        <f t="shared" si="5"/>
        <v>61574553</v>
      </c>
      <c r="G28" s="100">
        <f t="shared" si="5"/>
        <v>5755085</v>
      </c>
      <c r="H28" s="100">
        <f t="shared" si="5"/>
        <v>4839281</v>
      </c>
      <c r="I28" s="100">
        <f t="shared" si="5"/>
        <v>4575212</v>
      </c>
      <c r="J28" s="100">
        <f t="shared" si="5"/>
        <v>15169578</v>
      </c>
      <c r="K28" s="100">
        <f t="shared" si="5"/>
        <v>4374266</v>
      </c>
      <c r="L28" s="100">
        <f t="shared" si="5"/>
        <v>5107271</v>
      </c>
      <c r="M28" s="100">
        <f t="shared" si="5"/>
        <v>4762051</v>
      </c>
      <c r="N28" s="100">
        <f t="shared" si="5"/>
        <v>14243588</v>
      </c>
      <c r="O28" s="100">
        <f t="shared" si="5"/>
        <v>3431181</v>
      </c>
      <c r="P28" s="100">
        <f t="shared" si="5"/>
        <v>5633252</v>
      </c>
      <c r="Q28" s="100">
        <f t="shared" si="5"/>
        <v>6068931</v>
      </c>
      <c r="R28" s="100">
        <f t="shared" si="5"/>
        <v>15133364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44546530</v>
      </c>
      <c r="X28" s="100">
        <f t="shared" si="5"/>
        <v>40428363</v>
      </c>
      <c r="Y28" s="100">
        <f t="shared" si="5"/>
        <v>4118167</v>
      </c>
      <c r="Z28" s="137">
        <f>+IF(X28&lt;&gt;0,+(Y28/X28)*100,0)</f>
        <v>10.1863313139837</v>
      </c>
      <c r="AA28" s="153">
        <f>SUM(AA29:AA31)</f>
        <v>61574553</v>
      </c>
    </row>
    <row r="29" spans="1:27" ht="13.5">
      <c r="A29" s="138" t="s">
        <v>75</v>
      </c>
      <c r="B29" s="136"/>
      <c r="C29" s="155">
        <v>26246351</v>
      </c>
      <c r="D29" s="155"/>
      <c r="E29" s="156">
        <v>28777900</v>
      </c>
      <c r="F29" s="60">
        <v>31515376</v>
      </c>
      <c r="G29" s="60">
        <v>2459247</v>
      </c>
      <c r="H29" s="60">
        <v>2561938</v>
      </c>
      <c r="I29" s="60">
        <v>2266281</v>
      </c>
      <c r="J29" s="60">
        <v>7287466</v>
      </c>
      <c r="K29" s="60">
        <v>1953026</v>
      </c>
      <c r="L29" s="60">
        <v>2365121</v>
      </c>
      <c r="M29" s="60">
        <v>3052715</v>
      </c>
      <c r="N29" s="60">
        <v>7370862</v>
      </c>
      <c r="O29" s="60">
        <v>1600566</v>
      </c>
      <c r="P29" s="60">
        <v>3117353</v>
      </c>
      <c r="Q29" s="60">
        <v>4122133</v>
      </c>
      <c r="R29" s="60">
        <v>8840052</v>
      </c>
      <c r="S29" s="60"/>
      <c r="T29" s="60"/>
      <c r="U29" s="60"/>
      <c r="V29" s="60"/>
      <c r="W29" s="60">
        <v>23498380</v>
      </c>
      <c r="X29" s="60">
        <v>20148000</v>
      </c>
      <c r="Y29" s="60">
        <v>3350380</v>
      </c>
      <c r="Z29" s="140">
        <v>16.63</v>
      </c>
      <c r="AA29" s="155">
        <v>31515376</v>
      </c>
    </row>
    <row r="30" spans="1:27" ht="13.5">
      <c r="A30" s="138" t="s">
        <v>76</v>
      </c>
      <c r="B30" s="136"/>
      <c r="C30" s="157">
        <v>10961216</v>
      </c>
      <c r="D30" s="157"/>
      <c r="E30" s="158">
        <v>11496582</v>
      </c>
      <c r="F30" s="159">
        <v>12021677</v>
      </c>
      <c r="G30" s="159">
        <v>1724654</v>
      </c>
      <c r="H30" s="159">
        <v>750649</v>
      </c>
      <c r="I30" s="159">
        <v>1074229</v>
      </c>
      <c r="J30" s="159">
        <v>3549532</v>
      </c>
      <c r="K30" s="159">
        <v>708711</v>
      </c>
      <c r="L30" s="159">
        <v>1782849</v>
      </c>
      <c r="M30" s="159">
        <v>737020</v>
      </c>
      <c r="N30" s="159">
        <v>3228580</v>
      </c>
      <c r="O30" s="159">
        <v>548842</v>
      </c>
      <c r="P30" s="159">
        <v>1570783</v>
      </c>
      <c r="Q30" s="159">
        <v>621905</v>
      </c>
      <c r="R30" s="159">
        <v>2741530</v>
      </c>
      <c r="S30" s="159"/>
      <c r="T30" s="159"/>
      <c r="U30" s="159"/>
      <c r="V30" s="159"/>
      <c r="W30" s="159">
        <v>9519642</v>
      </c>
      <c r="X30" s="159">
        <v>8199448</v>
      </c>
      <c r="Y30" s="159">
        <v>1320194</v>
      </c>
      <c r="Z30" s="141">
        <v>16.1</v>
      </c>
      <c r="AA30" s="157">
        <v>12021677</v>
      </c>
    </row>
    <row r="31" spans="1:27" ht="13.5">
      <c r="A31" s="138" t="s">
        <v>77</v>
      </c>
      <c r="B31" s="136"/>
      <c r="C31" s="155">
        <v>13458521</v>
      </c>
      <c r="D31" s="155"/>
      <c r="E31" s="156">
        <v>14805705</v>
      </c>
      <c r="F31" s="60">
        <v>18037500</v>
      </c>
      <c r="G31" s="60">
        <v>1571184</v>
      </c>
      <c r="H31" s="60">
        <v>1526694</v>
      </c>
      <c r="I31" s="60">
        <v>1234702</v>
      </c>
      <c r="J31" s="60">
        <v>4332580</v>
      </c>
      <c r="K31" s="60">
        <v>1712529</v>
      </c>
      <c r="L31" s="60">
        <v>959301</v>
      </c>
      <c r="M31" s="60">
        <v>972316</v>
      </c>
      <c r="N31" s="60">
        <v>3644146</v>
      </c>
      <c r="O31" s="60">
        <v>1281773</v>
      </c>
      <c r="P31" s="60">
        <v>945116</v>
      </c>
      <c r="Q31" s="60">
        <v>1324893</v>
      </c>
      <c r="R31" s="60">
        <v>3551782</v>
      </c>
      <c r="S31" s="60"/>
      <c r="T31" s="60"/>
      <c r="U31" s="60"/>
      <c r="V31" s="60"/>
      <c r="W31" s="60">
        <v>11528508</v>
      </c>
      <c r="X31" s="60">
        <v>12080915</v>
      </c>
      <c r="Y31" s="60">
        <v>-552407</v>
      </c>
      <c r="Z31" s="140">
        <v>-4.57</v>
      </c>
      <c r="AA31" s="155">
        <v>18037500</v>
      </c>
    </row>
    <row r="32" spans="1:27" ht="13.5">
      <c r="A32" s="135" t="s">
        <v>78</v>
      </c>
      <c r="B32" s="136"/>
      <c r="C32" s="153">
        <f aca="true" t="shared" si="6" ref="C32:Y32">SUM(C33:C37)</f>
        <v>12325665</v>
      </c>
      <c r="D32" s="153">
        <f>SUM(D33:D37)</f>
        <v>0</v>
      </c>
      <c r="E32" s="154">
        <f t="shared" si="6"/>
        <v>17366218</v>
      </c>
      <c r="F32" s="100">
        <f t="shared" si="6"/>
        <v>21033913</v>
      </c>
      <c r="G32" s="100">
        <f t="shared" si="6"/>
        <v>1666019</v>
      </c>
      <c r="H32" s="100">
        <f t="shared" si="6"/>
        <v>1152562</v>
      </c>
      <c r="I32" s="100">
        <f t="shared" si="6"/>
        <v>1544209</v>
      </c>
      <c r="J32" s="100">
        <f t="shared" si="6"/>
        <v>4362790</v>
      </c>
      <c r="K32" s="100">
        <f t="shared" si="6"/>
        <v>1774890</v>
      </c>
      <c r="L32" s="100">
        <f t="shared" si="6"/>
        <v>1637516</v>
      </c>
      <c r="M32" s="100">
        <f t="shared" si="6"/>
        <v>1735380</v>
      </c>
      <c r="N32" s="100">
        <f t="shared" si="6"/>
        <v>5147786</v>
      </c>
      <c r="O32" s="100">
        <f t="shared" si="6"/>
        <v>1289327</v>
      </c>
      <c r="P32" s="100">
        <f t="shared" si="6"/>
        <v>1385738</v>
      </c>
      <c r="Q32" s="100">
        <f t="shared" si="6"/>
        <v>1592078</v>
      </c>
      <c r="R32" s="100">
        <f t="shared" si="6"/>
        <v>4267143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13777719</v>
      </c>
      <c r="X32" s="100">
        <f t="shared" si="6"/>
        <v>13697000</v>
      </c>
      <c r="Y32" s="100">
        <f t="shared" si="6"/>
        <v>80719</v>
      </c>
      <c r="Z32" s="137">
        <f>+IF(X32&lt;&gt;0,+(Y32/X32)*100,0)</f>
        <v>0.5893188289406439</v>
      </c>
      <c r="AA32" s="153">
        <f>SUM(AA33:AA37)</f>
        <v>21033913</v>
      </c>
    </row>
    <row r="33" spans="1:27" ht="13.5">
      <c r="A33" s="138" t="s">
        <v>79</v>
      </c>
      <c r="B33" s="136"/>
      <c r="C33" s="155">
        <v>12325665</v>
      </c>
      <c r="D33" s="155"/>
      <c r="E33" s="156">
        <v>17366218</v>
      </c>
      <c r="F33" s="60">
        <v>21033913</v>
      </c>
      <c r="G33" s="60">
        <v>1666019</v>
      </c>
      <c r="H33" s="60">
        <v>1152562</v>
      </c>
      <c r="I33" s="60">
        <v>1544209</v>
      </c>
      <c r="J33" s="60">
        <v>4362790</v>
      </c>
      <c r="K33" s="60">
        <v>1774890</v>
      </c>
      <c r="L33" s="60">
        <v>1637516</v>
      </c>
      <c r="M33" s="60">
        <v>1735380</v>
      </c>
      <c r="N33" s="60">
        <v>5147786</v>
      </c>
      <c r="O33" s="60">
        <v>1289327</v>
      </c>
      <c r="P33" s="60">
        <v>1385738</v>
      </c>
      <c r="Q33" s="60">
        <v>1592078</v>
      </c>
      <c r="R33" s="60">
        <v>4267143</v>
      </c>
      <c r="S33" s="60"/>
      <c r="T33" s="60"/>
      <c r="U33" s="60"/>
      <c r="V33" s="60"/>
      <c r="W33" s="60">
        <v>13777719</v>
      </c>
      <c r="X33" s="60">
        <v>13697000</v>
      </c>
      <c r="Y33" s="60">
        <v>80719</v>
      </c>
      <c r="Z33" s="140">
        <v>0.59</v>
      </c>
      <c r="AA33" s="155">
        <v>21033913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30994689</v>
      </c>
      <c r="D38" s="153">
        <f>SUM(D39:D41)</f>
        <v>0</v>
      </c>
      <c r="E38" s="154">
        <f t="shared" si="7"/>
        <v>15525080</v>
      </c>
      <c r="F38" s="100">
        <f t="shared" si="7"/>
        <v>39610077</v>
      </c>
      <c r="G38" s="100">
        <f t="shared" si="7"/>
        <v>1107505</v>
      </c>
      <c r="H38" s="100">
        <f t="shared" si="7"/>
        <v>1932116</v>
      </c>
      <c r="I38" s="100">
        <f t="shared" si="7"/>
        <v>1835747</v>
      </c>
      <c r="J38" s="100">
        <f t="shared" si="7"/>
        <v>4875368</v>
      </c>
      <c r="K38" s="100">
        <f t="shared" si="7"/>
        <v>3234617</v>
      </c>
      <c r="L38" s="100">
        <f t="shared" si="7"/>
        <v>1699665</v>
      </c>
      <c r="M38" s="100">
        <f t="shared" si="7"/>
        <v>2450431</v>
      </c>
      <c r="N38" s="100">
        <f t="shared" si="7"/>
        <v>7384713</v>
      </c>
      <c r="O38" s="100">
        <f t="shared" si="7"/>
        <v>571909</v>
      </c>
      <c r="P38" s="100">
        <f t="shared" si="7"/>
        <v>4242923</v>
      </c>
      <c r="Q38" s="100">
        <f t="shared" si="7"/>
        <v>3378943</v>
      </c>
      <c r="R38" s="100">
        <f t="shared" si="7"/>
        <v>8193775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20453856</v>
      </c>
      <c r="X38" s="100">
        <f t="shared" si="7"/>
        <v>9693180</v>
      </c>
      <c r="Y38" s="100">
        <f t="shared" si="7"/>
        <v>10760676</v>
      </c>
      <c r="Z38" s="137">
        <f>+IF(X38&lt;&gt;0,+(Y38/X38)*100,0)</f>
        <v>111.01285646196604</v>
      </c>
      <c r="AA38" s="153">
        <f>SUM(AA39:AA41)</f>
        <v>39610077</v>
      </c>
    </row>
    <row r="39" spans="1:27" ht="13.5">
      <c r="A39" s="138" t="s">
        <v>85</v>
      </c>
      <c r="B39" s="136"/>
      <c r="C39" s="155">
        <v>30994689</v>
      </c>
      <c r="D39" s="155"/>
      <c r="E39" s="156">
        <v>15525080</v>
      </c>
      <c r="F39" s="60">
        <v>39610077</v>
      </c>
      <c r="G39" s="60">
        <v>1107505</v>
      </c>
      <c r="H39" s="60">
        <v>1932116</v>
      </c>
      <c r="I39" s="60">
        <v>1835747</v>
      </c>
      <c r="J39" s="60">
        <v>4875368</v>
      </c>
      <c r="K39" s="60">
        <v>3234617</v>
      </c>
      <c r="L39" s="60">
        <v>1699665</v>
      </c>
      <c r="M39" s="60">
        <v>2450431</v>
      </c>
      <c r="N39" s="60">
        <v>7384713</v>
      </c>
      <c r="O39" s="60">
        <v>571909</v>
      </c>
      <c r="P39" s="60">
        <v>4242923</v>
      </c>
      <c r="Q39" s="60">
        <v>3378943</v>
      </c>
      <c r="R39" s="60">
        <v>8193775</v>
      </c>
      <c r="S39" s="60"/>
      <c r="T39" s="60"/>
      <c r="U39" s="60"/>
      <c r="V39" s="60"/>
      <c r="W39" s="60">
        <v>20453856</v>
      </c>
      <c r="X39" s="60">
        <v>4761000</v>
      </c>
      <c r="Y39" s="60">
        <v>15692856</v>
      </c>
      <c r="Z39" s="140">
        <v>329.61</v>
      </c>
      <c r="AA39" s="155">
        <v>39610077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4932180</v>
      </c>
      <c r="Y40" s="60">
        <v>-4932180</v>
      </c>
      <c r="Z40" s="140">
        <v>-100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93986442</v>
      </c>
      <c r="D48" s="168">
        <f>+D28+D32+D38+D42+D47</f>
        <v>0</v>
      </c>
      <c r="E48" s="169">
        <f t="shared" si="9"/>
        <v>87971485</v>
      </c>
      <c r="F48" s="73">
        <f t="shared" si="9"/>
        <v>122218543</v>
      </c>
      <c r="G48" s="73">
        <f t="shared" si="9"/>
        <v>8528609</v>
      </c>
      <c r="H48" s="73">
        <f t="shared" si="9"/>
        <v>7923959</v>
      </c>
      <c r="I48" s="73">
        <f t="shared" si="9"/>
        <v>7955168</v>
      </c>
      <c r="J48" s="73">
        <f t="shared" si="9"/>
        <v>24407736</v>
      </c>
      <c r="K48" s="73">
        <f t="shared" si="9"/>
        <v>9383773</v>
      </c>
      <c r="L48" s="73">
        <f t="shared" si="9"/>
        <v>8444452</v>
      </c>
      <c r="M48" s="73">
        <f t="shared" si="9"/>
        <v>8947862</v>
      </c>
      <c r="N48" s="73">
        <f t="shared" si="9"/>
        <v>26776087</v>
      </c>
      <c r="O48" s="73">
        <f t="shared" si="9"/>
        <v>5292417</v>
      </c>
      <c r="P48" s="73">
        <f t="shared" si="9"/>
        <v>11261913</v>
      </c>
      <c r="Q48" s="73">
        <f t="shared" si="9"/>
        <v>11039952</v>
      </c>
      <c r="R48" s="73">
        <f t="shared" si="9"/>
        <v>27594282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78778105</v>
      </c>
      <c r="X48" s="73">
        <f t="shared" si="9"/>
        <v>63818543</v>
      </c>
      <c r="Y48" s="73">
        <f t="shared" si="9"/>
        <v>14959562</v>
      </c>
      <c r="Z48" s="170">
        <f>+IF(X48&lt;&gt;0,+(Y48/X48)*100,0)</f>
        <v>23.440776452699648</v>
      </c>
      <c r="AA48" s="168">
        <f>+AA28+AA32+AA38+AA42+AA47</f>
        <v>122218543</v>
      </c>
    </row>
    <row r="49" spans="1:27" ht="13.5">
      <c r="A49" s="148" t="s">
        <v>49</v>
      </c>
      <c r="B49" s="149"/>
      <c r="C49" s="171">
        <f aca="true" t="shared" si="10" ref="C49:Y49">+C25-C48</f>
        <v>-5042268</v>
      </c>
      <c r="D49" s="171">
        <f>+D25-D48</f>
        <v>0</v>
      </c>
      <c r="E49" s="172">
        <f t="shared" si="10"/>
        <v>-419</v>
      </c>
      <c r="F49" s="173">
        <f t="shared" si="10"/>
        <v>6358719</v>
      </c>
      <c r="G49" s="173">
        <f t="shared" si="10"/>
        <v>27375625</v>
      </c>
      <c r="H49" s="173">
        <f t="shared" si="10"/>
        <v>-4347509</v>
      </c>
      <c r="I49" s="173">
        <f t="shared" si="10"/>
        <v>-7728797</v>
      </c>
      <c r="J49" s="173">
        <f t="shared" si="10"/>
        <v>15299319</v>
      </c>
      <c r="K49" s="173">
        <f t="shared" si="10"/>
        <v>-7958345</v>
      </c>
      <c r="L49" s="173">
        <f t="shared" si="10"/>
        <v>21130605</v>
      </c>
      <c r="M49" s="173">
        <f t="shared" si="10"/>
        <v>-6901863</v>
      </c>
      <c r="N49" s="173">
        <f t="shared" si="10"/>
        <v>6270397</v>
      </c>
      <c r="O49" s="173">
        <f t="shared" si="10"/>
        <v>-5063948</v>
      </c>
      <c r="P49" s="173">
        <f t="shared" si="10"/>
        <v>-10682493</v>
      </c>
      <c r="Q49" s="173">
        <f t="shared" si="10"/>
        <v>12669709</v>
      </c>
      <c r="R49" s="173">
        <f t="shared" si="10"/>
        <v>-3076732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18492984</v>
      </c>
      <c r="X49" s="173">
        <f>IF(F25=F48,0,X25-X48)</f>
        <v>30164457</v>
      </c>
      <c r="Y49" s="173">
        <f t="shared" si="10"/>
        <v>-11671473</v>
      </c>
      <c r="Z49" s="174">
        <f>+IF(X49&lt;&gt;0,+(Y49/X49)*100,0)</f>
        <v>-38.69279994000887</v>
      </c>
      <c r="AA49" s="171">
        <f>+AA25-AA48</f>
        <v>6358719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2473286</v>
      </c>
      <c r="D13" s="155">
        <v>0</v>
      </c>
      <c r="E13" s="156">
        <v>1970000</v>
      </c>
      <c r="F13" s="60">
        <v>2544000</v>
      </c>
      <c r="G13" s="60">
        <v>219399</v>
      </c>
      <c r="H13" s="60">
        <v>220388</v>
      </c>
      <c r="I13" s="60">
        <v>221336</v>
      </c>
      <c r="J13" s="60">
        <v>661123</v>
      </c>
      <c r="K13" s="60">
        <v>204743</v>
      </c>
      <c r="L13" s="60">
        <v>187410</v>
      </c>
      <c r="M13" s="60">
        <v>219208</v>
      </c>
      <c r="N13" s="60">
        <v>611361</v>
      </c>
      <c r="O13" s="60">
        <v>214843</v>
      </c>
      <c r="P13" s="60">
        <v>194385</v>
      </c>
      <c r="Q13" s="60">
        <v>136574</v>
      </c>
      <c r="R13" s="60">
        <v>545802</v>
      </c>
      <c r="S13" s="60">
        <v>0</v>
      </c>
      <c r="T13" s="60">
        <v>0</v>
      </c>
      <c r="U13" s="60">
        <v>0</v>
      </c>
      <c r="V13" s="60">
        <v>0</v>
      </c>
      <c r="W13" s="60">
        <v>1818286</v>
      </c>
      <c r="X13" s="60">
        <v>1635556</v>
      </c>
      <c r="Y13" s="60">
        <v>182730</v>
      </c>
      <c r="Z13" s="140">
        <v>11.17</v>
      </c>
      <c r="AA13" s="155">
        <v>2544000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86206986</v>
      </c>
      <c r="D19" s="155">
        <v>0</v>
      </c>
      <c r="E19" s="156">
        <v>92297000</v>
      </c>
      <c r="F19" s="60">
        <v>98065156</v>
      </c>
      <c r="G19" s="60">
        <v>35666000</v>
      </c>
      <c r="H19" s="60">
        <v>3332000</v>
      </c>
      <c r="I19" s="60">
        <v>0</v>
      </c>
      <c r="J19" s="60">
        <v>38998000</v>
      </c>
      <c r="K19" s="60">
        <v>1181250</v>
      </c>
      <c r="L19" s="60">
        <v>29366000</v>
      </c>
      <c r="M19" s="60">
        <v>1826156</v>
      </c>
      <c r="N19" s="60">
        <v>32373406</v>
      </c>
      <c r="O19" s="60">
        <v>0</v>
      </c>
      <c r="P19" s="60">
        <v>385000</v>
      </c>
      <c r="Q19" s="60">
        <v>23548000</v>
      </c>
      <c r="R19" s="60">
        <v>23933000</v>
      </c>
      <c r="S19" s="60">
        <v>0</v>
      </c>
      <c r="T19" s="60">
        <v>0</v>
      </c>
      <c r="U19" s="60">
        <v>0</v>
      </c>
      <c r="V19" s="60">
        <v>0</v>
      </c>
      <c r="W19" s="60">
        <v>95304406</v>
      </c>
      <c r="X19" s="60">
        <v>92297000</v>
      </c>
      <c r="Y19" s="60">
        <v>3007406</v>
      </c>
      <c r="Z19" s="140">
        <v>3.26</v>
      </c>
      <c r="AA19" s="155">
        <v>98065156</v>
      </c>
    </row>
    <row r="20" spans="1:27" ht="13.5">
      <c r="A20" s="181" t="s">
        <v>35</v>
      </c>
      <c r="B20" s="185"/>
      <c r="C20" s="155">
        <v>248054</v>
      </c>
      <c r="D20" s="155">
        <v>0</v>
      </c>
      <c r="E20" s="156">
        <v>759066</v>
      </c>
      <c r="F20" s="54">
        <v>27968106</v>
      </c>
      <c r="G20" s="54">
        <v>18835</v>
      </c>
      <c r="H20" s="54">
        <v>24062</v>
      </c>
      <c r="I20" s="54">
        <v>5035</v>
      </c>
      <c r="J20" s="54">
        <v>47932</v>
      </c>
      <c r="K20" s="54">
        <v>39435</v>
      </c>
      <c r="L20" s="54">
        <v>21647</v>
      </c>
      <c r="M20" s="54">
        <v>635</v>
      </c>
      <c r="N20" s="54">
        <v>61717</v>
      </c>
      <c r="O20" s="54">
        <v>13626</v>
      </c>
      <c r="P20" s="54">
        <v>35</v>
      </c>
      <c r="Q20" s="54">
        <v>25087</v>
      </c>
      <c r="R20" s="54">
        <v>38748</v>
      </c>
      <c r="S20" s="54">
        <v>0</v>
      </c>
      <c r="T20" s="54">
        <v>0</v>
      </c>
      <c r="U20" s="54">
        <v>0</v>
      </c>
      <c r="V20" s="54">
        <v>0</v>
      </c>
      <c r="W20" s="54">
        <v>148397</v>
      </c>
      <c r="X20" s="54">
        <v>50500</v>
      </c>
      <c r="Y20" s="54">
        <v>97897</v>
      </c>
      <c r="Z20" s="184">
        <v>193.86</v>
      </c>
      <c r="AA20" s="130">
        <v>27968106</v>
      </c>
    </row>
    <row r="21" spans="1:27" ht="13.5">
      <c r="A21" s="181" t="s">
        <v>115</v>
      </c>
      <c r="B21" s="185"/>
      <c r="C21" s="155">
        <v>15848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88944174</v>
      </c>
      <c r="D22" s="188">
        <f>SUM(D5:D21)</f>
        <v>0</v>
      </c>
      <c r="E22" s="189">
        <f t="shared" si="0"/>
        <v>95026066</v>
      </c>
      <c r="F22" s="190">
        <f t="shared" si="0"/>
        <v>128577262</v>
      </c>
      <c r="G22" s="190">
        <f t="shared" si="0"/>
        <v>35904234</v>
      </c>
      <c r="H22" s="190">
        <f t="shared" si="0"/>
        <v>3576450</v>
      </c>
      <c r="I22" s="190">
        <f t="shared" si="0"/>
        <v>226371</v>
      </c>
      <c r="J22" s="190">
        <f t="shared" si="0"/>
        <v>39707055</v>
      </c>
      <c r="K22" s="190">
        <f t="shared" si="0"/>
        <v>1425428</v>
      </c>
      <c r="L22" s="190">
        <f t="shared" si="0"/>
        <v>29575057</v>
      </c>
      <c r="M22" s="190">
        <f t="shared" si="0"/>
        <v>2045999</v>
      </c>
      <c r="N22" s="190">
        <f t="shared" si="0"/>
        <v>33046484</v>
      </c>
      <c r="O22" s="190">
        <f t="shared" si="0"/>
        <v>228469</v>
      </c>
      <c r="P22" s="190">
        <f t="shared" si="0"/>
        <v>579420</v>
      </c>
      <c r="Q22" s="190">
        <f t="shared" si="0"/>
        <v>23709661</v>
      </c>
      <c r="R22" s="190">
        <f t="shared" si="0"/>
        <v>24517550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97271089</v>
      </c>
      <c r="X22" s="190">
        <f t="shared" si="0"/>
        <v>93983056</v>
      </c>
      <c r="Y22" s="190">
        <f t="shared" si="0"/>
        <v>3288033</v>
      </c>
      <c r="Z22" s="191">
        <f>+IF(X22&lt;&gt;0,+(Y22/X22)*100,0)</f>
        <v>3.498538076906118</v>
      </c>
      <c r="AA22" s="188">
        <f>SUM(AA5:AA21)</f>
        <v>128577262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40950684</v>
      </c>
      <c r="D25" s="155">
        <v>0</v>
      </c>
      <c r="E25" s="156">
        <v>45688452</v>
      </c>
      <c r="F25" s="60">
        <v>46667887</v>
      </c>
      <c r="G25" s="60">
        <v>4388931</v>
      </c>
      <c r="H25" s="60">
        <v>3316637</v>
      </c>
      <c r="I25" s="60">
        <v>3665050</v>
      </c>
      <c r="J25" s="60">
        <v>11370618</v>
      </c>
      <c r="K25" s="60">
        <v>4212926</v>
      </c>
      <c r="L25" s="60">
        <v>4464030</v>
      </c>
      <c r="M25" s="60">
        <v>4081064</v>
      </c>
      <c r="N25" s="60">
        <v>12758020</v>
      </c>
      <c r="O25" s="60">
        <v>3593186</v>
      </c>
      <c r="P25" s="60">
        <v>3941603</v>
      </c>
      <c r="Q25" s="60">
        <v>3736893</v>
      </c>
      <c r="R25" s="60">
        <v>11271682</v>
      </c>
      <c r="S25" s="60">
        <v>0</v>
      </c>
      <c r="T25" s="60">
        <v>0</v>
      </c>
      <c r="U25" s="60">
        <v>0</v>
      </c>
      <c r="V25" s="60">
        <v>0</v>
      </c>
      <c r="W25" s="60">
        <v>35400320</v>
      </c>
      <c r="X25" s="60">
        <v>33759844</v>
      </c>
      <c r="Y25" s="60">
        <v>1640476</v>
      </c>
      <c r="Z25" s="140">
        <v>4.86</v>
      </c>
      <c r="AA25" s="155">
        <v>46667887</v>
      </c>
    </row>
    <row r="26" spans="1:27" ht="13.5">
      <c r="A26" s="183" t="s">
        <v>38</v>
      </c>
      <c r="B26" s="182"/>
      <c r="C26" s="155">
        <v>9043926</v>
      </c>
      <c r="D26" s="155">
        <v>0</v>
      </c>
      <c r="E26" s="156">
        <v>7903641</v>
      </c>
      <c r="F26" s="60">
        <v>8441088</v>
      </c>
      <c r="G26" s="60">
        <v>665598</v>
      </c>
      <c r="H26" s="60">
        <v>724201</v>
      </c>
      <c r="I26" s="60">
        <v>744813</v>
      </c>
      <c r="J26" s="60">
        <v>2134612</v>
      </c>
      <c r="K26" s="60">
        <v>806851</v>
      </c>
      <c r="L26" s="60">
        <v>729324</v>
      </c>
      <c r="M26" s="60">
        <v>856779</v>
      </c>
      <c r="N26" s="60">
        <v>2392954</v>
      </c>
      <c r="O26" s="60">
        <v>711813</v>
      </c>
      <c r="P26" s="60">
        <v>733223</v>
      </c>
      <c r="Q26" s="60">
        <v>799878</v>
      </c>
      <c r="R26" s="60">
        <v>2244914</v>
      </c>
      <c r="S26" s="60">
        <v>0</v>
      </c>
      <c r="T26" s="60">
        <v>0</v>
      </c>
      <c r="U26" s="60">
        <v>0</v>
      </c>
      <c r="V26" s="60">
        <v>0</v>
      </c>
      <c r="W26" s="60">
        <v>6772480</v>
      </c>
      <c r="X26" s="60">
        <v>5922000</v>
      </c>
      <c r="Y26" s="60">
        <v>850480</v>
      </c>
      <c r="Z26" s="140">
        <v>14.36</v>
      </c>
      <c r="AA26" s="155">
        <v>8441088</v>
      </c>
    </row>
    <row r="27" spans="1:27" ht="13.5">
      <c r="A27" s="183" t="s">
        <v>118</v>
      </c>
      <c r="B27" s="182"/>
      <c r="C27" s="155">
        <v>48155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1332109</v>
      </c>
      <c r="D28" s="155">
        <v>0</v>
      </c>
      <c r="E28" s="156">
        <v>1451500</v>
      </c>
      <c r="F28" s="60">
        <v>1751288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1751288</v>
      </c>
    </row>
    <row r="29" spans="1:27" ht="13.5">
      <c r="A29" s="183" t="s">
        <v>40</v>
      </c>
      <c r="B29" s="182"/>
      <c r="C29" s="155">
        <v>41997</v>
      </c>
      <c r="D29" s="155">
        <v>0</v>
      </c>
      <c r="E29" s="156">
        <v>70000</v>
      </c>
      <c r="F29" s="60">
        <v>0</v>
      </c>
      <c r="G29" s="60">
        <v>3434</v>
      </c>
      <c r="H29" s="60">
        <v>3913</v>
      </c>
      <c r="I29" s="60">
        <v>4310</v>
      </c>
      <c r="J29" s="60">
        <v>11657</v>
      </c>
      <c r="K29" s="60">
        <v>5615</v>
      </c>
      <c r="L29" s="60">
        <v>8780</v>
      </c>
      <c r="M29" s="60">
        <v>6815</v>
      </c>
      <c r="N29" s="60">
        <v>21210</v>
      </c>
      <c r="O29" s="60">
        <v>6348</v>
      </c>
      <c r="P29" s="60">
        <v>5845</v>
      </c>
      <c r="Q29" s="60">
        <v>4772</v>
      </c>
      <c r="R29" s="60">
        <v>16965</v>
      </c>
      <c r="S29" s="60">
        <v>0</v>
      </c>
      <c r="T29" s="60">
        <v>0</v>
      </c>
      <c r="U29" s="60">
        <v>0</v>
      </c>
      <c r="V29" s="60">
        <v>0</v>
      </c>
      <c r="W29" s="60">
        <v>49832</v>
      </c>
      <c r="X29" s="60">
        <v>59826</v>
      </c>
      <c r="Y29" s="60">
        <v>-9994</v>
      </c>
      <c r="Z29" s="140">
        <v>-16.71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1490067</v>
      </c>
      <c r="D31" s="155">
        <v>0</v>
      </c>
      <c r="E31" s="156">
        <v>730000</v>
      </c>
      <c r="F31" s="60">
        <v>1480000</v>
      </c>
      <c r="G31" s="60">
        <v>165275</v>
      </c>
      <c r="H31" s="60">
        <v>231803</v>
      </c>
      <c r="I31" s="60">
        <v>6840</v>
      </c>
      <c r="J31" s="60">
        <v>403918</v>
      </c>
      <c r="K31" s="60">
        <v>143551</v>
      </c>
      <c r="L31" s="60">
        <v>135017</v>
      </c>
      <c r="M31" s="60">
        <v>9690</v>
      </c>
      <c r="N31" s="60">
        <v>288258</v>
      </c>
      <c r="O31" s="60">
        <v>5775</v>
      </c>
      <c r="P31" s="60">
        <v>103674</v>
      </c>
      <c r="Q31" s="60">
        <v>218559</v>
      </c>
      <c r="R31" s="60">
        <v>328008</v>
      </c>
      <c r="S31" s="60">
        <v>0</v>
      </c>
      <c r="T31" s="60">
        <v>0</v>
      </c>
      <c r="U31" s="60">
        <v>0</v>
      </c>
      <c r="V31" s="60">
        <v>0</v>
      </c>
      <c r="W31" s="60">
        <v>1020184</v>
      </c>
      <c r="X31" s="60">
        <v>619709</v>
      </c>
      <c r="Y31" s="60">
        <v>400475</v>
      </c>
      <c r="Z31" s="140">
        <v>64.62</v>
      </c>
      <c r="AA31" s="155">
        <v>1480000</v>
      </c>
    </row>
    <row r="32" spans="1:27" ht="13.5">
      <c r="A32" s="183" t="s">
        <v>121</v>
      </c>
      <c r="B32" s="182"/>
      <c r="C32" s="155">
        <v>2208836</v>
      </c>
      <c r="D32" s="155">
        <v>0</v>
      </c>
      <c r="E32" s="156">
        <v>1700000</v>
      </c>
      <c r="F32" s="60">
        <v>1397862</v>
      </c>
      <c r="G32" s="60">
        <v>383768</v>
      </c>
      <c r="H32" s="60">
        <v>380000</v>
      </c>
      <c r="I32" s="60">
        <v>456756</v>
      </c>
      <c r="J32" s="60">
        <v>1220524</v>
      </c>
      <c r="K32" s="60">
        <v>71655</v>
      </c>
      <c r="L32" s="60">
        <v>60134</v>
      </c>
      <c r="M32" s="60">
        <v>68040</v>
      </c>
      <c r="N32" s="60">
        <v>199829</v>
      </c>
      <c r="O32" s="60">
        <v>0</v>
      </c>
      <c r="P32" s="60">
        <v>0</v>
      </c>
      <c r="Q32" s="60">
        <v>-18389</v>
      </c>
      <c r="R32" s="60">
        <v>-18389</v>
      </c>
      <c r="S32" s="60">
        <v>0</v>
      </c>
      <c r="T32" s="60">
        <v>0</v>
      </c>
      <c r="U32" s="60">
        <v>0</v>
      </c>
      <c r="V32" s="60">
        <v>0</v>
      </c>
      <c r="W32" s="60">
        <v>1401964</v>
      </c>
      <c r="X32" s="60">
        <v>1653435</v>
      </c>
      <c r="Y32" s="60">
        <v>-251471</v>
      </c>
      <c r="Z32" s="140">
        <v>-15.21</v>
      </c>
      <c r="AA32" s="155">
        <v>1397862</v>
      </c>
    </row>
    <row r="33" spans="1:27" ht="13.5">
      <c r="A33" s="183" t="s">
        <v>42</v>
      </c>
      <c r="B33" s="182"/>
      <c r="C33" s="155">
        <v>19368024</v>
      </c>
      <c r="D33" s="155">
        <v>0</v>
      </c>
      <c r="E33" s="156">
        <v>0</v>
      </c>
      <c r="F33" s="60">
        <v>20371124</v>
      </c>
      <c r="G33" s="60">
        <v>507333</v>
      </c>
      <c r="H33" s="60">
        <v>1001813</v>
      </c>
      <c r="I33" s="60">
        <v>734046</v>
      </c>
      <c r="J33" s="60">
        <v>2243192</v>
      </c>
      <c r="K33" s="60">
        <v>1184232</v>
      </c>
      <c r="L33" s="60">
        <v>574477</v>
      </c>
      <c r="M33" s="60">
        <v>1448454</v>
      </c>
      <c r="N33" s="60">
        <v>3207163</v>
      </c>
      <c r="O33" s="60">
        <v>0</v>
      </c>
      <c r="P33" s="60">
        <v>2987890</v>
      </c>
      <c r="Q33" s="60">
        <v>415017</v>
      </c>
      <c r="R33" s="60">
        <v>3402907</v>
      </c>
      <c r="S33" s="60">
        <v>0</v>
      </c>
      <c r="T33" s="60">
        <v>0</v>
      </c>
      <c r="U33" s="60">
        <v>0</v>
      </c>
      <c r="V33" s="60">
        <v>0</v>
      </c>
      <c r="W33" s="60">
        <v>8853262</v>
      </c>
      <c r="X33" s="60"/>
      <c r="Y33" s="60">
        <v>8853262</v>
      </c>
      <c r="Z33" s="140">
        <v>0</v>
      </c>
      <c r="AA33" s="155">
        <v>20371124</v>
      </c>
    </row>
    <row r="34" spans="1:27" ht="13.5">
      <c r="A34" s="183" t="s">
        <v>43</v>
      </c>
      <c r="B34" s="182"/>
      <c r="C34" s="155">
        <v>19502644</v>
      </c>
      <c r="D34" s="155">
        <v>0</v>
      </c>
      <c r="E34" s="156">
        <v>30427892</v>
      </c>
      <c r="F34" s="60">
        <v>42109294</v>
      </c>
      <c r="G34" s="60">
        <v>2414270</v>
      </c>
      <c r="H34" s="60">
        <v>2265592</v>
      </c>
      <c r="I34" s="60">
        <v>2343353</v>
      </c>
      <c r="J34" s="60">
        <v>7023215</v>
      </c>
      <c r="K34" s="60">
        <v>2958943</v>
      </c>
      <c r="L34" s="60">
        <v>2472690</v>
      </c>
      <c r="M34" s="60">
        <v>2477020</v>
      </c>
      <c r="N34" s="60">
        <v>7908653</v>
      </c>
      <c r="O34" s="60">
        <v>975295</v>
      </c>
      <c r="P34" s="60">
        <v>3489678</v>
      </c>
      <c r="Q34" s="60">
        <v>5883222</v>
      </c>
      <c r="R34" s="60">
        <v>10348195</v>
      </c>
      <c r="S34" s="60">
        <v>0</v>
      </c>
      <c r="T34" s="60">
        <v>0</v>
      </c>
      <c r="U34" s="60">
        <v>0</v>
      </c>
      <c r="V34" s="60">
        <v>0</v>
      </c>
      <c r="W34" s="60">
        <v>25280063</v>
      </c>
      <c r="X34" s="60">
        <v>21799237</v>
      </c>
      <c r="Y34" s="60">
        <v>3480826</v>
      </c>
      <c r="Z34" s="140">
        <v>15.97</v>
      </c>
      <c r="AA34" s="155">
        <v>42109294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93986442</v>
      </c>
      <c r="D36" s="188">
        <f>SUM(D25:D35)</f>
        <v>0</v>
      </c>
      <c r="E36" s="189">
        <f t="shared" si="1"/>
        <v>87971485</v>
      </c>
      <c r="F36" s="190">
        <f t="shared" si="1"/>
        <v>122218543</v>
      </c>
      <c r="G36" s="190">
        <f t="shared" si="1"/>
        <v>8528609</v>
      </c>
      <c r="H36" s="190">
        <f t="shared" si="1"/>
        <v>7923959</v>
      </c>
      <c r="I36" s="190">
        <f t="shared" si="1"/>
        <v>7955168</v>
      </c>
      <c r="J36" s="190">
        <f t="shared" si="1"/>
        <v>24407736</v>
      </c>
      <c r="K36" s="190">
        <f t="shared" si="1"/>
        <v>9383773</v>
      </c>
      <c r="L36" s="190">
        <f t="shared" si="1"/>
        <v>8444452</v>
      </c>
      <c r="M36" s="190">
        <f t="shared" si="1"/>
        <v>8947862</v>
      </c>
      <c r="N36" s="190">
        <f t="shared" si="1"/>
        <v>26776087</v>
      </c>
      <c r="O36" s="190">
        <f t="shared" si="1"/>
        <v>5292417</v>
      </c>
      <c r="P36" s="190">
        <f t="shared" si="1"/>
        <v>11261913</v>
      </c>
      <c r="Q36" s="190">
        <f t="shared" si="1"/>
        <v>11039952</v>
      </c>
      <c r="R36" s="190">
        <f t="shared" si="1"/>
        <v>27594282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78778105</v>
      </c>
      <c r="X36" s="190">
        <f t="shared" si="1"/>
        <v>63814051</v>
      </c>
      <c r="Y36" s="190">
        <f t="shared" si="1"/>
        <v>14964054</v>
      </c>
      <c r="Z36" s="191">
        <f>+IF(X36&lt;&gt;0,+(Y36/X36)*100,0)</f>
        <v>23.449465698392977</v>
      </c>
      <c r="AA36" s="188">
        <f>SUM(AA25:AA35)</f>
        <v>122218543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-5042268</v>
      </c>
      <c r="D38" s="199">
        <f>+D22-D36</f>
        <v>0</v>
      </c>
      <c r="E38" s="200">
        <f t="shared" si="2"/>
        <v>7054581</v>
      </c>
      <c r="F38" s="106">
        <f t="shared" si="2"/>
        <v>6358719</v>
      </c>
      <c r="G38" s="106">
        <f t="shared" si="2"/>
        <v>27375625</v>
      </c>
      <c r="H38" s="106">
        <f t="shared" si="2"/>
        <v>-4347509</v>
      </c>
      <c r="I38" s="106">
        <f t="shared" si="2"/>
        <v>-7728797</v>
      </c>
      <c r="J38" s="106">
        <f t="shared" si="2"/>
        <v>15299319</v>
      </c>
      <c r="K38" s="106">
        <f t="shared" si="2"/>
        <v>-7958345</v>
      </c>
      <c r="L38" s="106">
        <f t="shared" si="2"/>
        <v>21130605</v>
      </c>
      <c r="M38" s="106">
        <f t="shared" si="2"/>
        <v>-6901863</v>
      </c>
      <c r="N38" s="106">
        <f t="shared" si="2"/>
        <v>6270397</v>
      </c>
      <c r="O38" s="106">
        <f t="shared" si="2"/>
        <v>-5063948</v>
      </c>
      <c r="P38" s="106">
        <f t="shared" si="2"/>
        <v>-10682493</v>
      </c>
      <c r="Q38" s="106">
        <f t="shared" si="2"/>
        <v>12669709</v>
      </c>
      <c r="R38" s="106">
        <f t="shared" si="2"/>
        <v>-3076732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18492984</v>
      </c>
      <c r="X38" s="106">
        <f>IF(F22=F36,0,X22-X36)</f>
        <v>30169005</v>
      </c>
      <c r="Y38" s="106">
        <f t="shared" si="2"/>
        <v>-11676021</v>
      </c>
      <c r="Z38" s="201">
        <f>+IF(X38&lt;&gt;0,+(Y38/X38)*100,0)</f>
        <v>-38.70204204613311</v>
      </c>
      <c r="AA38" s="199">
        <f>+AA22-AA36</f>
        <v>6358719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-7055000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-7055000</v>
      </c>
      <c r="Y41" s="202">
        <v>7055000</v>
      </c>
      <c r="Z41" s="203">
        <v>-100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-5042268</v>
      </c>
      <c r="D42" s="206">
        <f>SUM(D38:D41)</f>
        <v>0</v>
      </c>
      <c r="E42" s="207">
        <f t="shared" si="3"/>
        <v>-419</v>
      </c>
      <c r="F42" s="88">
        <f t="shared" si="3"/>
        <v>6358719</v>
      </c>
      <c r="G42" s="88">
        <f t="shared" si="3"/>
        <v>27375625</v>
      </c>
      <c r="H42" s="88">
        <f t="shared" si="3"/>
        <v>-4347509</v>
      </c>
      <c r="I42" s="88">
        <f t="shared" si="3"/>
        <v>-7728797</v>
      </c>
      <c r="J42" s="88">
        <f t="shared" si="3"/>
        <v>15299319</v>
      </c>
      <c r="K42" s="88">
        <f t="shared" si="3"/>
        <v>-7958345</v>
      </c>
      <c r="L42" s="88">
        <f t="shared" si="3"/>
        <v>21130605</v>
      </c>
      <c r="M42" s="88">
        <f t="shared" si="3"/>
        <v>-6901863</v>
      </c>
      <c r="N42" s="88">
        <f t="shared" si="3"/>
        <v>6270397</v>
      </c>
      <c r="O42" s="88">
        <f t="shared" si="3"/>
        <v>-5063948</v>
      </c>
      <c r="P42" s="88">
        <f t="shared" si="3"/>
        <v>-10682493</v>
      </c>
      <c r="Q42" s="88">
        <f t="shared" si="3"/>
        <v>12669709</v>
      </c>
      <c r="R42" s="88">
        <f t="shared" si="3"/>
        <v>-3076732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18492984</v>
      </c>
      <c r="X42" s="88">
        <f t="shared" si="3"/>
        <v>23114005</v>
      </c>
      <c r="Y42" s="88">
        <f t="shared" si="3"/>
        <v>-4621021</v>
      </c>
      <c r="Z42" s="208">
        <f>+IF(X42&lt;&gt;0,+(Y42/X42)*100,0)</f>
        <v>-19.992299041208998</v>
      </c>
      <c r="AA42" s="206">
        <f>SUM(AA38:AA41)</f>
        <v>6358719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-5042268</v>
      </c>
      <c r="D44" s="210">
        <f>+D42-D43</f>
        <v>0</v>
      </c>
      <c r="E44" s="211">
        <f t="shared" si="4"/>
        <v>-419</v>
      </c>
      <c r="F44" s="77">
        <f t="shared" si="4"/>
        <v>6358719</v>
      </c>
      <c r="G44" s="77">
        <f t="shared" si="4"/>
        <v>27375625</v>
      </c>
      <c r="H44" s="77">
        <f t="shared" si="4"/>
        <v>-4347509</v>
      </c>
      <c r="I44" s="77">
        <f t="shared" si="4"/>
        <v>-7728797</v>
      </c>
      <c r="J44" s="77">
        <f t="shared" si="4"/>
        <v>15299319</v>
      </c>
      <c r="K44" s="77">
        <f t="shared" si="4"/>
        <v>-7958345</v>
      </c>
      <c r="L44" s="77">
        <f t="shared" si="4"/>
        <v>21130605</v>
      </c>
      <c r="M44" s="77">
        <f t="shared" si="4"/>
        <v>-6901863</v>
      </c>
      <c r="N44" s="77">
        <f t="shared" si="4"/>
        <v>6270397</v>
      </c>
      <c r="O44" s="77">
        <f t="shared" si="4"/>
        <v>-5063948</v>
      </c>
      <c r="P44" s="77">
        <f t="shared" si="4"/>
        <v>-10682493</v>
      </c>
      <c r="Q44" s="77">
        <f t="shared" si="4"/>
        <v>12669709</v>
      </c>
      <c r="R44" s="77">
        <f t="shared" si="4"/>
        <v>-3076732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18492984</v>
      </c>
      <c r="X44" s="77">
        <f t="shared" si="4"/>
        <v>23114005</v>
      </c>
      <c r="Y44" s="77">
        <f t="shared" si="4"/>
        <v>-4621021</v>
      </c>
      <c r="Z44" s="212">
        <f>+IF(X44&lt;&gt;0,+(Y44/X44)*100,0)</f>
        <v>-19.992299041208998</v>
      </c>
      <c r="AA44" s="210">
        <f>+AA42-AA43</f>
        <v>6358719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-5042268</v>
      </c>
      <c r="D46" s="206">
        <f>SUM(D44:D45)</f>
        <v>0</v>
      </c>
      <c r="E46" s="207">
        <f t="shared" si="5"/>
        <v>-419</v>
      </c>
      <c r="F46" s="88">
        <f t="shared" si="5"/>
        <v>6358719</v>
      </c>
      <c r="G46" s="88">
        <f t="shared" si="5"/>
        <v>27375625</v>
      </c>
      <c r="H46" s="88">
        <f t="shared" si="5"/>
        <v>-4347509</v>
      </c>
      <c r="I46" s="88">
        <f t="shared" si="5"/>
        <v>-7728797</v>
      </c>
      <c r="J46" s="88">
        <f t="shared" si="5"/>
        <v>15299319</v>
      </c>
      <c r="K46" s="88">
        <f t="shared" si="5"/>
        <v>-7958345</v>
      </c>
      <c r="L46" s="88">
        <f t="shared" si="5"/>
        <v>21130605</v>
      </c>
      <c r="M46" s="88">
        <f t="shared" si="5"/>
        <v>-6901863</v>
      </c>
      <c r="N46" s="88">
        <f t="shared" si="5"/>
        <v>6270397</v>
      </c>
      <c r="O46" s="88">
        <f t="shared" si="5"/>
        <v>-5063948</v>
      </c>
      <c r="P46" s="88">
        <f t="shared" si="5"/>
        <v>-10682493</v>
      </c>
      <c r="Q46" s="88">
        <f t="shared" si="5"/>
        <v>12669709</v>
      </c>
      <c r="R46" s="88">
        <f t="shared" si="5"/>
        <v>-3076732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18492984</v>
      </c>
      <c r="X46" s="88">
        <f t="shared" si="5"/>
        <v>23114005</v>
      </c>
      <c r="Y46" s="88">
        <f t="shared" si="5"/>
        <v>-4621021</v>
      </c>
      <c r="Z46" s="208">
        <f>+IF(X46&lt;&gt;0,+(Y46/X46)*100,0)</f>
        <v>-19.992299041208998</v>
      </c>
      <c r="AA46" s="206">
        <f>SUM(AA44:AA45)</f>
        <v>6358719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-5042268</v>
      </c>
      <c r="D48" s="217">
        <f>SUM(D46:D47)</f>
        <v>0</v>
      </c>
      <c r="E48" s="218">
        <f t="shared" si="6"/>
        <v>-419</v>
      </c>
      <c r="F48" s="219">
        <f t="shared" si="6"/>
        <v>6358719</v>
      </c>
      <c r="G48" s="219">
        <f t="shared" si="6"/>
        <v>27375625</v>
      </c>
      <c r="H48" s="220">
        <f t="shared" si="6"/>
        <v>-4347509</v>
      </c>
      <c r="I48" s="220">
        <f t="shared" si="6"/>
        <v>-7728797</v>
      </c>
      <c r="J48" s="220">
        <f t="shared" si="6"/>
        <v>15299319</v>
      </c>
      <c r="K48" s="220">
        <f t="shared" si="6"/>
        <v>-7958345</v>
      </c>
      <c r="L48" s="220">
        <f t="shared" si="6"/>
        <v>21130605</v>
      </c>
      <c r="M48" s="219">
        <f t="shared" si="6"/>
        <v>-6901863</v>
      </c>
      <c r="N48" s="219">
        <f t="shared" si="6"/>
        <v>6270397</v>
      </c>
      <c r="O48" s="220">
        <f t="shared" si="6"/>
        <v>-5063948</v>
      </c>
      <c r="P48" s="220">
        <f t="shared" si="6"/>
        <v>-10682493</v>
      </c>
      <c r="Q48" s="220">
        <f t="shared" si="6"/>
        <v>12669709</v>
      </c>
      <c r="R48" s="220">
        <f t="shared" si="6"/>
        <v>-3076732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18492984</v>
      </c>
      <c r="X48" s="220">
        <f t="shared" si="6"/>
        <v>23114005</v>
      </c>
      <c r="Y48" s="220">
        <f t="shared" si="6"/>
        <v>-4621021</v>
      </c>
      <c r="Z48" s="221">
        <f>+IF(X48&lt;&gt;0,+(Y48/X48)*100,0)</f>
        <v>-19.992299041208998</v>
      </c>
      <c r="AA48" s="222">
        <f>SUM(AA46:AA47)</f>
        <v>6358719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2171749</v>
      </c>
      <c r="D5" s="153">
        <f>SUM(D6:D8)</f>
        <v>0</v>
      </c>
      <c r="E5" s="154">
        <f t="shared" si="0"/>
        <v>1610000</v>
      </c>
      <c r="F5" s="100">
        <f t="shared" si="0"/>
        <v>4112769</v>
      </c>
      <c r="G5" s="100">
        <f t="shared" si="0"/>
        <v>129669</v>
      </c>
      <c r="H5" s="100">
        <f t="shared" si="0"/>
        <v>150969</v>
      </c>
      <c r="I5" s="100">
        <f t="shared" si="0"/>
        <v>1400</v>
      </c>
      <c r="J5" s="100">
        <f t="shared" si="0"/>
        <v>282038</v>
      </c>
      <c r="K5" s="100">
        <f t="shared" si="0"/>
        <v>3581</v>
      </c>
      <c r="L5" s="100">
        <f t="shared" si="0"/>
        <v>27800</v>
      </c>
      <c r="M5" s="100">
        <f t="shared" si="0"/>
        <v>126025</v>
      </c>
      <c r="N5" s="100">
        <f t="shared" si="0"/>
        <v>157406</v>
      </c>
      <c r="O5" s="100">
        <f t="shared" si="0"/>
        <v>0</v>
      </c>
      <c r="P5" s="100">
        <f t="shared" si="0"/>
        <v>0</v>
      </c>
      <c r="Q5" s="100">
        <f t="shared" si="0"/>
        <v>328949</v>
      </c>
      <c r="R5" s="100">
        <f t="shared" si="0"/>
        <v>328949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768393</v>
      </c>
      <c r="X5" s="100">
        <f t="shared" si="0"/>
        <v>1610000</v>
      </c>
      <c r="Y5" s="100">
        <f t="shared" si="0"/>
        <v>-841607</v>
      </c>
      <c r="Z5" s="137">
        <f>+IF(X5&lt;&gt;0,+(Y5/X5)*100,0)</f>
        <v>-52.273726708074534</v>
      </c>
      <c r="AA5" s="153">
        <f>SUM(AA6:AA8)</f>
        <v>4112769</v>
      </c>
    </row>
    <row r="6" spans="1:27" ht="13.5">
      <c r="A6" s="138" t="s">
        <v>75</v>
      </c>
      <c r="B6" s="136"/>
      <c r="C6" s="155">
        <v>762558</v>
      </c>
      <c r="D6" s="155"/>
      <c r="E6" s="156">
        <v>440000</v>
      </c>
      <c r="F6" s="60">
        <v>3185461</v>
      </c>
      <c r="G6" s="60">
        <v>22101</v>
      </c>
      <c r="H6" s="60">
        <v>49369</v>
      </c>
      <c r="I6" s="60"/>
      <c r="J6" s="60">
        <v>71470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71470</v>
      </c>
      <c r="X6" s="60">
        <v>460000</v>
      </c>
      <c r="Y6" s="60">
        <v>-388530</v>
      </c>
      <c r="Z6" s="140">
        <v>-84.46</v>
      </c>
      <c r="AA6" s="62">
        <v>3185461</v>
      </c>
    </row>
    <row r="7" spans="1:27" ht="13.5">
      <c r="A7" s="138" t="s">
        <v>76</v>
      </c>
      <c r="B7" s="136"/>
      <c r="C7" s="157">
        <v>86057</v>
      </c>
      <c r="D7" s="157"/>
      <c r="E7" s="158">
        <v>170000</v>
      </c>
      <c r="F7" s="159">
        <v>170000</v>
      </c>
      <c r="G7" s="159">
        <v>64498</v>
      </c>
      <c r="H7" s="159">
        <v>74500</v>
      </c>
      <c r="I7" s="159"/>
      <c r="J7" s="159">
        <v>138998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138998</v>
      </c>
      <c r="X7" s="159">
        <v>150000</v>
      </c>
      <c r="Y7" s="159">
        <v>-11002</v>
      </c>
      <c r="Z7" s="141">
        <v>-7.33</v>
      </c>
      <c r="AA7" s="225">
        <v>170000</v>
      </c>
    </row>
    <row r="8" spans="1:27" ht="13.5">
      <c r="A8" s="138" t="s">
        <v>77</v>
      </c>
      <c r="B8" s="136"/>
      <c r="C8" s="155">
        <v>1323134</v>
      </c>
      <c r="D8" s="155"/>
      <c r="E8" s="156">
        <v>1000000</v>
      </c>
      <c r="F8" s="60">
        <v>757308</v>
      </c>
      <c r="G8" s="60">
        <v>43070</v>
      </c>
      <c r="H8" s="60">
        <v>27100</v>
      </c>
      <c r="I8" s="60">
        <v>1400</v>
      </c>
      <c r="J8" s="60">
        <v>71570</v>
      </c>
      <c r="K8" s="60">
        <v>3581</v>
      </c>
      <c r="L8" s="60">
        <v>27800</v>
      </c>
      <c r="M8" s="60">
        <v>126025</v>
      </c>
      <c r="N8" s="60">
        <v>157406</v>
      </c>
      <c r="O8" s="60"/>
      <c r="P8" s="60"/>
      <c r="Q8" s="60">
        <v>328949</v>
      </c>
      <c r="R8" s="60">
        <v>328949</v>
      </c>
      <c r="S8" s="60"/>
      <c r="T8" s="60"/>
      <c r="U8" s="60"/>
      <c r="V8" s="60"/>
      <c r="W8" s="60">
        <v>557925</v>
      </c>
      <c r="X8" s="60">
        <v>1000000</v>
      </c>
      <c r="Y8" s="60">
        <v>-442075</v>
      </c>
      <c r="Z8" s="140">
        <v>-44.21</v>
      </c>
      <c r="AA8" s="62">
        <v>757308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5300000</v>
      </c>
      <c r="F9" s="100">
        <f t="shared" si="1"/>
        <v>2150000</v>
      </c>
      <c r="G9" s="100">
        <f t="shared" si="1"/>
        <v>126400</v>
      </c>
      <c r="H9" s="100">
        <f t="shared" si="1"/>
        <v>187387</v>
      </c>
      <c r="I9" s="100">
        <f t="shared" si="1"/>
        <v>0</v>
      </c>
      <c r="J9" s="100">
        <f t="shared" si="1"/>
        <v>313787</v>
      </c>
      <c r="K9" s="100">
        <f t="shared" si="1"/>
        <v>28380</v>
      </c>
      <c r="L9" s="100">
        <f t="shared" si="1"/>
        <v>0</v>
      </c>
      <c r="M9" s="100">
        <f t="shared" si="1"/>
        <v>562334</v>
      </c>
      <c r="N9" s="100">
        <f t="shared" si="1"/>
        <v>590714</v>
      </c>
      <c r="O9" s="100">
        <f t="shared" si="1"/>
        <v>26000</v>
      </c>
      <c r="P9" s="100">
        <f t="shared" si="1"/>
        <v>0</v>
      </c>
      <c r="Q9" s="100">
        <f t="shared" si="1"/>
        <v>181734</v>
      </c>
      <c r="R9" s="100">
        <f t="shared" si="1"/>
        <v>207734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1112235</v>
      </c>
      <c r="X9" s="100">
        <f t="shared" si="1"/>
        <v>5300000</v>
      </c>
      <c r="Y9" s="100">
        <f t="shared" si="1"/>
        <v>-4187765</v>
      </c>
      <c r="Z9" s="137">
        <f>+IF(X9&lt;&gt;0,+(Y9/X9)*100,0)</f>
        <v>-79.01443396226415</v>
      </c>
      <c r="AA9" s="102">
        <f>SUM(AA10:AA14)</f>
        <v>2150000</v>
      </c>
    </row>
    <row r="10" spans="1:27" ht="13.5">
      <c r="A10" s="138" t="s">
        <v>79</v>
      </c>
      <c r="B10" s="136"/>
      <c r="C10" s="155"/>
      <c r="D10" s="155"/>
      <c r="E10" s="156">
        <v>5300000</v>
      </c>
      <c r="F10" s="60">
        <v>2150000</v>
      </c>
      <c r="G10" s="60">
        <v>126400</v>
      </c>
      <c r="H10" s="60">
        <v>187387</v>
      </c>
      <c r="I10" s="60"/>
      <c r="J10" s="60">
        <v>313787</v>
      </c>
      <c r="K10" s="60">
        <v>28380</v>
      </c>
      <c r="L10" s="60"/>
      <c r="M10" s="60">
        <v>562334</v>
      </c>
      <c r="N10" s="60">
        <v>590714</v>
      </c>
      <c r="O10" s="60">
        <v>26000</v>
      </c>
      <c r="P10" s="60"/>
      <c r="Q10" s="60">
        <v>181734</v>
      </c>
      <c r="R10" s="60">
        <v>207734</v>
      </c>
      <c r="S10" s="60"/>
      <c r="T10" s="60"/>
      <c r="U10" s="60"/>
      <c r="V10" s="60"/>
      <c r="W10" s="60">
        <v>1112235</v>
      </c>
      <c r="X10" s="60">
        <v>5300000</v>
      </c>
      <c r="Y10" s="60">
        <v>-4187765</v>
      </c>
      <c r="Z10" s="140">
        <v>-79.01</v>
      </c>
      <c r="AA10" s="62">
        <v>2150000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1713974</v>
      </c>
      <c r="D15" s="153">
        <f>SUM(D16:D18)</f>
        <v>0</v>
      </c>
      <c r="E15" s="154">
        <f t="shared" si="2"/>
        <v>145000</v>
      </c>
      <c r="F15" s="100">
        <f t="shared" si="2"/>
        <v>95950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145000</v>
      </c>
      <c r="Y15" s="100">
        <f t="shared" si="2"/>
        <v>-145000</v>
      </c>
      <c r="Z15" s="137">
        <f>+IF(X15&lt;&gt;0,+(Y15/X15)*100,0)</f>
        <v>-100</v>
      </c>
      <c r="AA15" s="102">
        <f>SUM(AA16:AA18)</f>
        <v>95950</v>
      </c>
    </row>
    <row r="16" spans="1:27" ht="13.5">
      <c r="A16" s="138" t="s">
        <v>85</v>
      </c>
      <c r="B16" s="136"/>
      <c r="C16" s="155">
        <v>1713974</v>
      </c>
      <c r="D16" s="155"/>
      <c r="E16" s="156">
        <v>115000</v>
      </c>
      <c r="F16" s="60">
        <v>95950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115000</v>
      </c>
      <c r="Y16" s="60">
        <v>-115000</v>
      </c>
      <c r="Z16" s="140">
        <v>-100</v>
      </c>
      <c r="AA16" s="62">
        <v>95950</v>
      </c>
    </row>
    <row r="17" spans="1:27" ht="13.5">
      <c r="A17" s="138" t="s">
        <v>86</v>
      </c>
      <c r="B17" s="136"/>
      <c r="C17" s="155"/>
      <c r="D17" s="155"/>
      <c r="E17" s="156">
        <v>30000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30000</v>
      </c>
      <c r="Y17" s="60">
        <v>-30000</v>
      </c>
      <c r="Z17" s="140">
        <v>-100</v>
      </c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3885723</v>
      </c>
      <c r="D25" s="217">
        <f>+D5+D9+D15+D19+D24</f>
        <v>0</v>
      </c>
      <c r="E25" s="230">
        <f t="shared" si="4"/>
        <v>7055000</v>
      </c>
      <c r="F25" s="219">
        <f t="shared" si="4"/>
        <v>6358719</v>
      </c>
      <c r="G25" s="219">
        <f t="shared" si="4"/>
        <v>256069</v>
      </c>
      <c r="H25" s="219">
        <f t="shared" si="4"/>
        <v>338356</v>
      </c>
      <c r="I25" s="219">
        <f t="shared" si="4"/>
        <v>1400</v>
      </c>
      <c r="J25" s="219">
        <f t="shared" si="4"/>
        <v>595825</v>
      </c>
      <c r="K25" s="219">
        <f t="shared" si="4"/>
        <v>31961</v>
      </c>
      <c r="L25" s="219">
        <f t="shared" si="4"/>
        <v>27800</v>
      </c>
      <c r="M25" s="219">
        <f t="shared" si="4"/>
        <v>688359</v>
      </c>
      <c r="N25" s="219">
        <f t="shared" si="4"/>
        <v>748120</v>
      </c>
      <c r="O25" s="219">
        <f t="shared" si="4"/>
        <v>26000</v>
      </c>
      <c r="P25" s="219">
        <f t="shared" si="4"/>
        <v>0</v>
      </c>
      <c r="Q25" s="219">
        <f t="shared" si="4"/>
        <v>510683</v>
      </c>
      <c r="R25" s="219">
        <f t="shared" si="4"/>
        <v>536683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1880628</v>
      </c>
      <c r="X25" s="219">
        <f t="shared" si="4"/>
        <v>7055000</v>
      </c>
      <c r="Y25" s="219">
        <f t="shared" si="4"/>
        <v>-5174372</v>
      </c>
      <c r="Z25" s="231">
        <f>+IF(X25&lt;&gt;0,+(Y25/X25)*100,0)</f>
        <v>-73.34333097094259</v>
      </c>
      <c r="AA25" s="232">
        <f>+AA5+AA9+AA15+AA19+AA24</f>
        <v>6358719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>
        <v>1400</v>
      </c>
      <c r="J28" s="60">
        <v>1400</v>
      </c>
      <c r="K28" s="60">
        <v>31961</v>
      </c>
      <c r="L28" s="60">
        <v>27800</v>
      </c>
      <c r="M28" s="60">
        <v>688359</v>
      </c>
      <c r="N28" s="60">
        <v>748120</v>
      </c>
      <c r="O28" s="60">
        <v>26000</v>
      </c>
      <c r="P28" s="60"/>
      <c r="Q28" s="60">
        <v>510683</v>
      </c>
      <c r="R28" s="60">
        <v>536683</v>
      </c>
      <c r="S28" s="60"/>
      <c r="T28" s="60"/>
      <c r="U28" s="60"/>
      <c r="V28" s="60"/>
      <c r="W28" s="60">
        <v>1286203</v>
      </c>
      <c r="X28" s="60"/>
      <c r="Y28" s="60">
        <v>1286203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1400</v>
      </c>
      <c r="J32" s="77">
        <f t="shared" si="5"/>
        <v>1400</v>
      </c>
      <c r="K32" s="77">
        <f t="shared" si="5"/>
        <v>31961</v>
      </c>
      <c r="L32" s="77">
        <f t="shared" si="5"/>
        <v>27800</v>
      </c>
      <c r="M32" s="77">
        <f t="shared" si="5"/>
        <v>688359</v>
      </c>
      <c r="N32" s="77">
        <f t="shared" si="5"/>
        <v>748120</v>
      </c>
      <c r="O32" s="77">
        <f t="shared" si="5"/>
        <v>26000</v>
      </c>
      <c r="P32" s="77">
        <f t="shared" si="5"/>
        <v>0</v>
      </c>
      <c r="Q32" s="77">
        <f t="shared" si="5"/>
        <v>510683</v>
      </c>
      <c r="R32" s="77">
        <f t="shared" si="5"/>
        <v>536683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1286203</v>
      </c>
      <c r="X32" s="77">
        <f t="shared" si="5"/>
        <v>0</v>
      </c>
      <c r="Y32" s="77">
        <f t="shared" si="5"/>
        <v>1286203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7055000</v>
      </c>
      <c r="F33" s="60">
        <v>6358719</v>
      </c>
      <c r="G33" s="60">
        <v>256069</v>
      </c>
      <c r="H33" s="60">
        <v>338356</v>
      </c>
      <c r="I33" s="60"/>
      <c r="J33" s="60">
        <v>594425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594425</v>
      </c>
      <c r="X33" s="60"/>
      <c r="Y33" s="60">
        <v>594425</v>
      </c>
      <c r="Z33" s="140"/>
      <c r="AA33" s="62">
        <v>6358719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3885723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3885723</v>
      </c>
      <c r="D36" s="222">
        <f>SUM(D32:D35)</f>
        <v>0</v>
      </c>
      <c r="E36" s="218">
        <f t="shared" si="6"/>
        <v>7055000</v>
      </c>
      <c r="F36" s="220">
        <f t="shared" si="6"/>
        <v>6358719</v>
      </c>
      <c r="G36" s="220">
        <f t="shared" si="6"/>
        <v>256069</v>
      </c>
      <c r="H36" s="220">
        <f t="shared" si="6"/>
        <v>338356</v>
      </c>
      <c r="I36" s="220">
        <f t="shared" si="6"/>
        <v>1400</v>
      </c>
      <c r="J36" s="220">
        <f t="shared" si="6"/>
        <v>595825</v>
      </c>
      <c r="K36" s="220">
        <f t="shared" si="6"/>
        <v>31961</v>
      </c>
      <c r="L36" s="220">
        <f t="shared" si="6"/>
        <v>27800</v>
      </c>
      <c r="M36" s="220">
        <f t="shared" si="6"/>
        <v>688359</v>
      </c>
      <c r="N36" s="220">
        <f t="shared" si="6"/>
        <v>748120</v>
      </c>
      <c r="O36" s="220">
        <f t="shared" si="6"/>
        <v>26000</v>
      </c>
      <c r="P36" s="220">
        <f t="shared" si="6"/>
        <v>0</v>
      </c>
      <c r="Q36" s="220">
        <f t="shared" si="6"/>
        <v>510683</v>
      </c>
      <c r="R36" s="220">
        <f t="shared" si="6"/>
        <v>536683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1880628</v>
      </c>
      <c r="X36" s="220">
        <f t="shared" si="6"/>
        <v>0</v>
      </c>
      <c r="Y36" s="220">
        <f t="shared" si="6"/>
        <v>1880628</v>
      </c>
      <c r="Z36" s="221">
        <f>+IF(X36&lt;&gt;0,+(Y36/X36)*100,0)</f>
        <v>0</v>
      </c>
      <c r="AA36" s="239">
        <f>SUM(AA32:AA35)</f>
        <v>6358719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27199475</v>
      </c>
      <c r="D6" s="155"/>
      <c r="E6" s="59">
        <v>6589125</v>
      </c>
      <c r="F6" s="60">
        <v>2591555</v>
      </c>
      <c r="G6" s="60">
        <v>2813369</v>
      </c>
      <c r="H6" s="60">
        <v>2103551</v>
      </c>
      <c r="I6" s="60">
        <v>2199819</v>
      </c>
      <c r="J6" s="60">
        <v>2199819</v>
      </c>
      <c r="K6" s="60">
        <v>717462</v>
      </c>
      <c r="L6" s="60">
        <v>28710094</v>
      </c>
      <c r="M6" s="60">
        <v>1763375</v>
      </c>
      <c r="N6" s="60">
        <v>1763375</v>
      </c>
      <c r="O6" s="60">
        <v>326784</v>
      </c>
      <c r="P6" s="60">
        <v>3055845</v>
      </c>
      <c r="Q6" s="60">
        <v>5004374</v>
      </c>
      <c r="R6" s="60">
        <v>5004374</v>
      </c>
      <c r="S6" s="60"/>
      <c r="T6" s="60"/>
      <c r="U6" s="60"/>
      <c r="V6" s="60"/>
      <c r="W6" s="60">
        <v>5004374</v>
      </c>
      <c r="X6" s="60">
        <v>1943666</v>
      </c>
      <c r="Y6" s="60">
        <v>3060708</v>
      </c>
      <c r="Z6" s="140">
        <v>157.47</v>
      </c>
      <c r="AA6" s="62">
        <v>2591555</v>
      </c>
    </row>
    <row r="7" spans="1:27" ht="13.5">
      <c r="A7" s="249" t="s">
        <v>144</v>
      </c>
      <c r="B7" s="182"/>
      <c r="C7" s="155"/>
      <c r="D7" s="155"/>
      <c r="E7" s="59">
        <v>39610000</v>
      </c>
      <c r="F7" s="60">
        <v>24607920</v>
      </c>
      <c r="G7" s="60">
        <v>52648024</v>
      </c>
      <c r="H7" s="60">
        <v>46862770</v>
      </c>
      <c r="I7" s="60">
        <v>38579030</v>
      </c>
      <c r="J7" s="60">
        <v>38579030</v>
      </c>
      <c r="K7" s="60">
        <v>36990284</v>
      </c>
      <c r="L7" s="60">
        <v>29056169</v>
      </c>
      <c r="M7" s="60">
        <v>43252998</v>
      </c>
      <c r="N7" s="60">
        <v>43252998</v>
      </c>
      <c r="O7" s="60">
        <v>38064222</v>
      </c>
      <c r="P7" s="60">
        <v>24252832</v>
      </c>
      <c r="Q7" s="60">
        <v>37924154</v>
      </c>
      <c r="R7" s="60">
        <v>37924154</v>
      </c>
      <c r="S7" s="60"/>
      <c r="T7" s="60"/>
      <c r="U7" s="60"/>
      <c r="V7" s="60"/>
      <c r="W7" s="60">
        <v>37924154</v>
      </c>
      <c r="X7" s="60">
        <v>18455940</v>
      </c>
      <c r="Y7" s="60">
        <v>19468214</v>
      </c>
      <c r="Z7" s="140">
        <v>105.48</v>
      </c>
      <c r="AA7" s="62">
        <v>24607920</v>
      </c>
    </row>
    <row r="8" spans="1:27" ht="13.5">
      <c r="A8" s="249" t="s">
        <v>145</v>
      </c>
      <c r="B8" s="182"/>
      <c r="C8" s="155">
        <v>4928117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1250676</v>
      </c>
      <c r="D9" s="155"/>
      <c r="E9" s="59">
        <v>1142743</v>
      </c>
      <c r="F9" s="60">
        <v>1142743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857057</v>
      </c>
      <c r="Y9" s="60">
        <v>-857057</v>
      </c>
      <c r="Z9" s="140">
        <v>-100</v>
      </c>
      <c r="AA9" s="62">
        <v>1142743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33378268</v>
      </c>
      <c r="D12" s="168">
        <f>SUM(D6:D11)</f>
        <v>0</v>
      </c>
      <c r="E12" s="72">
        <f t="shared" si="0"/>
        <v>47341868</v>
      </c>
      <c r="F12" s="73">
        <f t="shared" si="0"/>
        <v>28342218</v>
      </c>
      <c r="G12" s="73">
        <f t="shared" si="0"/>
        <v>55461393</v>
      </c>
      <c r="H12" s="73">
        <f t="shared" si="0"/>
        <v>48966321</v>
      </c>
      <c r="I12" s="73">
        <f t="shared" si="0"/>
        <v>40778849</v>
      </c>
      <c r="J12" s="73">
        <f t="shared" si="0"/>
        <v>40778849</v>
      </c>
      <c r="K12" s="73">
        <f t="shared" si="0"/>
        <v>37707746</v>
      </c>
      <c r="L12" s="73">
        <f t="shared" si="0"/>
        <v>57766263</v>
      </c>
      <c r="M12" s="73">
        <f t="shared" si="0"/>
        <v>45016373</v>
      </c>
      <c r="N12" s="73">
        <f t="shared" si="0"/>
        <v>45016373</v>
      </c>
      <c r="O12" s="73">
        <f t="shared" si="0"/>
        <v>38391006</v>
      </c>
      <c r="P12" s="73">
        <f t="shared" si="0"/>
        <v>27308677</v>
      </c>
      <c r="Q12" s="73">
        <f t="shared" si="0"/>
        <v>42928528</v>
      </c>
      <c r="R12" s="73">
        <f t="shared" si="0"/>
        <v>42928528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42928528</v>
      </c>
      <c r="X12" s="73">
        <f t="shared" si="0"/>
        <v>21256663</v>
      </c>
      <c r="Y12" s="73">
        <f t="shared" si="0"/>
        <v>21671865</v>
      </c>
      <c r="Z12" s="170">
        <f>+IF(X12&lt;&gt;0,+(Y12/X12)*100,0)</f>
        <v>101.95327930823386</v>
      </c>
      <c r="AA12" s="74">
        <f>SUM(AA6:AA11)</f>
        <v>28342218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6614669</v>
      </c>
      <c r="D19" s="155"/>
      <c r="E19" s="59">
        <v>7000000</v>
      </c>
      <c r="F19" s="60">
        <v>6614669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4961002</v>
      </c>
      <c r="Y19" s="60">
        <v>-4961002</v>
      </c>
      <c r="Z19" s="140">
        <v>-100</v>
      </c>
      <c r="AA19" s="62">
        <v>6614669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248658</v>
      </c>
      <c r="D22" s="155"/>
      <c r="E22" s="59">
        <v>400000</v>
      </c>
      <c r="F22" s="60">
        <v>400000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300000</v>
      </c>
      <c r="Y22" s="60">
        <v>-300000</v>
      </c>
      <c r="Z22" s="140">
        <v>-100</v>
      </c>
      <c r="AA22" s="62">
        <v>400000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6863327</v>
      </c>
      <c r="D24" s="168">
        <f>SUM(D15:D23)</f>
        <v>0</v>
      </c>
      <c r="E24" s="76">
        <f t="shared" si="1"/>
        <v>7400000</v>
      </c>
      <c r="F24" s="77">
        <f t="shared" si="1"/>
        <v>7014669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5261002</v>
      </c>
      <c r="Y24" s="77">
        <f t="shared" si="1"/>
        <v>-5261002</v>
      </c>
      <c r="Z24" s="212">
        <f>+IF(X24&lt;&gt;0,+(Y24/X24)*100,0)</f>
        <v>-100</v>
      </c>
      <c r="AA24" s="79">
        <f>SUM(AA15:AA23)</f>
        <v>7014669</v>
      </c>
    </row>
    <row r="25" spans="1:27" ht="13.5">
      <c r="A25" s="250" t="s">
        <v>159</v>
      </c>
      <c r="B25" s="251"/>
      <c r="C25" s="168">
        <f aca="true" t="shared" si="2" ref="C25:Y25">+C12+C24</f>
        <v>40241595</v>
      </c>
      <c r="D25" s="168">
        <f>+D12+D24</f>
        <v>0</v>
      </c>
      <c r="E25" s="72">
        <f t="shared" si="2"/>
        <v>54741868</v>
      </c>
      <c r="F25" s="73">
        <f t="shared" si="2"/>
        <v>35356887</v>
      </c>
      <c r="G25" s="73">
        <f t="shared" si="2"/>
        <v>55461393</v>
      </c>
      <c r="H25" s="73">
        <f t="shared" si="2"/>
        <v>48966321</v>
      </c>
      <c r="I25" s="73">
        <f t="shared" si="2"/>
        <v>40778849</v>
      </c>
      <c r="J25" s="73">
        <f t="shared" si="2"/>
        <v>40778849</v>
      </c>
      <c r="K25" s="73">
        <f t="shared" si="2"/>
        <v>37707746</v>
      </c>
      <c r="L25" s="73">
        <f t="shared" si="2"/>
        <v>57766263</v>
      </c>
      <c r="M25" s="73">
        <f t="shared" si="2"/>
        <v>45016373</v>
      </c>
      <c r="N25" s="73">
        <f t="shared" si="2"/>
        <v>45016373</v>
      </c>
      <c r="O25" s="73">
        <f t="shared" si="2"/>
        <v>38391006</v>
      </c>
      <c r="P25" s="73">
        <f t="shared" si="2"/>
        <v>27308677</v>
      </c>
      <c r="Q25" s="73">
        <f t="shared" si="2"/>
        <v>42928528</v>
      </c>
      <c r="R25" s="73">
        <f t="shared" si="2"/>
        <v>42928528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42928528</v>
      </c>
      <c r="X25" s="73">
        <f t="shared" si="2"/>
        <v>26517665</v>
      </c>
      <c r="Y25" s="73">
        <f t="shared" si="2"/>
        <v>16410863</v>
      </c>
      <c r="Z25" s="170">
        <f>+IF(X25&lt;&gt;0,+(Y25/X25)*100,0)</f>
        <v>61.88653111048804</v>
      </c>
      <c r="AA25" s="74">
        <f>+AA12+AA24</f>
        <v>35356887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428496</v>
      </c>
      <c r="D30" s="155"/>
      <c r="E30" s="59">
        <v>120000</v>
      </c>
      <c r="F30" s="60">
        <v>27326750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20495063</v>
      </c>
      <c r="Y30" s="60">
        <v>-20495063</v>
      </c>
      <c r="Z30" s="140">
        <v>-100</v>
      </c>
      <c r="AA30" s="62">
        <v>27326750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26898254</v>
      </c>
      <c r="D32" s="155"/>
      <c r="E32" s="59">
        <v>22548256</v>
      </c>
      <c r="F32" s="60">
        <v>22548256</v>
      </c>
      <c r="G32" s="60">
        <v>16544941</v>
      </c>
      <c r="H32" s="60">
        <v>16976629</v>
      </c>
      <c r="I32" s="60">
        <v>16516561</v>
      </c>
      <c r="J32" s="60">
        <v>16516561</v>
      </c>
      <c r="K32" s="60">
        <v>16853486</v>
      </c>
      <c r="L32" s="60">
        <v>16824238</v>
      </c>
      <c r="M32" s="60">
        <v>16924464</v>
      </c>
      <c r="N32" s="60">
        <v>16924464</v>
      </c>
      <c r="O32" s="60">
        <v>17551349</v>
      </c>
      <c r="P32" s="60">
        <v>17150843</v>
      </c>
      <c r="Q32" s="60">
        <v>16229003</v>
      </c>
      <c r="R32" s="60">
        <v>16229003</v>
      </c>
      <c r="S32" s="60"/>
      <c r="T32" s="60"/>
      <c r="U32" s="60"/>
      <c r="V32" s="60"/>
      <c r="W32" s="60">
        <v>16229003</v>
      </c>
      <c r="X32" s="60">
        <v>16911192</v>
      </c>
      <c r="Y32" s="60">
        <v>-682189</v>
      </c>
      <c r="Z32" s="140">
        <v>-4.03</v>
      </c>
      <c r="AA32" s="62">
        <v>22548256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27326750</v>
      </c>
      <c r="D34" s="168">
        <f>SUM(D29:D33)</f>
        <v>0</v>
      </c>
      <c r="E34" s="72">
        <f t="shared" si="3"/>
        <v>22668256</v>
      </c>
      <c r="F34" s="73">
        <f t="shared" si="3"/>
        <v>49875006</v>
      </c>
      <c r="G34" s="73">
        <f t="shared" si="3"/>
        <v>16544941</v>
      </c>
      <c r="H34" s="73">
        <f t="shared" si="3"/>
        <v>16976629</v>
      </c>
      <c r="I34" s="73">
        <f t="shared" si="3"/>
        <v>16516561</v>
      </c>
      <c r="J34" s="73">
        <f t="shared" si="3"/>
        <v>16516561</v>
      </c>
      <c r="K34" s="73">
        <f t="shared" si="3"/>
        <v>16853486</v>
      </c>
      <c r="L34" s="73">
        <f t="shared" si="3"/>
        <v>16824238</v>
      </c>
      <c r="M34" s="73">
        <f t="shared" si="3"/>
        <v>16924464</v>
      </c>
      <c r="N34" s="73">
        <f t="shared" si="3"/>
        <v>16924464</v>
      </c>
      <c r="O34" s="73">
        <f t="shared" si="3"/>
        <v>17551349</v>
      </c>
      <c r="P34" s="73">
        <f t="shared" si="3"/>
        <v>17150843</v>
      </c>
      <c r="Q34" s="73">
        <f t="shared" si="3"/>
        <v>16229003</v>
      </c>
      <c r="R34" s="73">
        <f t="shared" si="3"/>
        <v>16229003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16229003</v>
      </c>
      <c r="X34" s="73">
        <f t="shared" si="3"/>
        <v>37406255</v>
      </c>
      <c r="Y34" s="73">
        <f t="shared" si="3"/>
        <v>-21177252</v>
      </c>
      <c r="Z34" s="170">
        <f>+IF(X34&lt;&gt;0,+(Y34/X34)*100,0)</f>
        <v>-56.6141999513183</v>
      </c>
      <c r="AA34" s="74">
        <f>SUM(AA29:AA33)</f>
        <v>49875006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978555</v>
      </c>
      <c r="D37" s="155"/>
      <c r="E37" s="59">
        <v>500000</v>
      </c>
      <c r="F37" s="60">
        <v>978555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733916</v>
      </c>
      <c r="Y37" s="60">
        <v>-733916</v>
      </c>
      <c r="Z37" s="140">
        <v>-100</v>
      </c>
      <c r="AA37" s="62">
        <v>978555</v>
      </c>
    </row>
    <row r="38" spans="1:27" ht="13.5">
      <c r="A38" s="249" t="s">
        <v>165</v>
      </c>
      <c r="B38" s="182"/>
      <c r="C38" s="155">
        <v>1968000</v>
      </c>
      <c r="D38" s="155"/>
      <c r="E38" s="59">
        <v>2500000</v>
      </c>
      <c r="F38" s="60">
        <v>1968000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1476000</v>
      </c>
      <c r="Y38" s="60">
        <v>-1476000</v>
      </c>
      <c r="Z38" s="140">
        <v>-100</v>
      </c>
      <c r="AA38" s="62">
        <v>1968000</v>
      </c>
    </row>
    <row r="39" spans="1:27" ht="13.5">
      <c r="A39" s="250" t="s">
        <v>59</v>
      </c>
      <c r="B39" s="253"/>
      <c r="C39" s="168">
        <f aca="true" t="shared" si="4" ref="C39:Y39">SUM(C37:C38)</f>
        <v>2946555</v>
      </c>
      <c r="D39" s="168">
        <f>SUM(D37:D38)</f>
        <v>0</v>
      </c>
      <c r="E39" s="76">
        <f t="shared" si="4"/>
        <v>3000000</v>
      </c>
      <c r="F39" s="77">
        <f t="shared" si="4"/>
        <v>2946555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2209916</v>
      </c>
      <c r="Y39" s="77">
        <f t="shared" si="4"/>
        <v>-2209916</v>
      </c>
      <c r="Z39" s="212">
        <f>+IF(X39&lt;&gt;0,+(Y39/X39)*100,0)</f>
        <v>-100</v>
      </c>
      <c r="AA39" s="79">
        <f>SUM(AA37:AA38)</f>
        <v>2946555</v>
      </c>
    </row>
    <row r="40" spans="1:27" ht="13.5">
      <c r="A40" s="250" t="s">
        <v>167</v>
      </c>
      <c r="B40" s="251"/>
      <c r="C40" s="168">
        <f aca="true" t="shared" si="5" ref="C40:Y40">+C34+C39</f>
        <v>30273305</v>
      </c>
      <c r="D40" s="168">
        <f>+D34+D39</f>
        <v>0</v>
      </c>
      <c r="E40" s="72">
        <f t="shared" si="5"/>
        <v>25668256</v>
      </c>
      <c r="F40" s="73">
        <f t="shared" si="5"/>
        <v>52821561</v>
      </c>
      <c r="G40" s="73">
        <f t="shared" si="5"/>
        <v>16544941</v>
      </c>
      <c r="H40" s="73">
        <f t="shared" si="5"/>
        <v>16976629</v>
      </c>
      <c r="I40" s="73">
        <f t="shared" si="5"/>
        <v>16516561</v>
      </c>
      <c r="J40" s="73">
        <f t="shared" si="5"/>
        <v>16516561</v>
      </c>
      <c r="K40" s="73">
        <f t="shared" si="5"/>
        <v>16853486</v>
      </c>
      <c r="L40" s="73">
        <f t="shared" si="5"/>
        <v>16824238</v>
      </c>
      <c r="M40" s="73">
        <f t="shared" si="5"/>
        <v>16924464</v>
      </c>
      <c r="N40" s="73">
        <f t="shared" si="5"/>
        <v>16924464</v>
      </c>
      <c r="O40" s="73">
        <f t="shared" si="5"/>
        <v>17551349</v>
      </c>
      <c r="P40" s="73">
        <f t="shared" si="5"/>
        <v>17150843</v>
      </c>
      <c r="Q40" s="73">
        <f t="shared" si="5"/>
        <v>16229003</v>
      </c>
      <c r="R40" s="73">
        <f t="shared" si="5"/>
        <v>16229003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16229003</v>
      </c>
      <c r="X40" s="73">
        <f t="shared" si="5"/>
        <v>39616171</v>
      </c>
      <c r="Y40" s="73">
        <f t="shared" si="5"/>
        <v>-23387168</v>
      </c>
      <c r="Z40" s="170">
        <f>+IF(X40&lt;&gt;0,+(Y40/X40)*100,0)</f>
        <v>-59.03439784728312</v>
      </c>
      <c r="AA40" s="74">
        <f>+AA34+AA39</f>
        <v>52821561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9968290</v>
      </c>
      <c r="D42" s="257">
        <f>+D25-D40</f>
        <v>0</v>
      </c>
      <c r="E42" s="258">
        <f t="shared" si="6"/>
        <v>29073612</v>
      </c>
      <c r="F42" s="259">
        <f t="shared" si="6"/>
        <v>-17464674</v>
      </c>
      <c r="G42" s="259">
        <f t="shared" si="6"/>
        <v>38916452</v>
      </c>
      <c r="H42" s="259">
        <f t="shared" si="6"/>
        <v>31989692</v>
      </c>
      <c r="I42" s="259">
        <f t="shared" si="6"/>
        <v>24262288</v>
      </c>
      <c r="J42" s="259">
        <f t="shared" si="6"/>
        <v>24262288</v>
      </c>
      <c r="K42" s="259">
        <f t="shared" si="6"/>
        <v>20854260</v>
      </c>
      <c r="L42" s="259">
        <f t="shared" si="6"/>
        <v>40942025</v>
      </c>
      <c r="M42" s="259">
        <f t="shared" si="6"/>
        <v>28091909</v>
      </c>
      <c r="N42" s="259">
        <f t="shared" si="6"/>
        <v>28091909</v>
      </c>
      <c r="O42" s="259">
        <f t="shared" si="6"/>
        <v>20839657</v>
      </c>
      <c r="P42" s="259">
        <f t="shared" si="6"/>
        <v>10157834</v>
      </c>
      <c r="Q42" s="259">
        <f t="shared" si="6"/>
        <v>26699525</v>
      </c>
      <c r="R42" s="259">
        <f t="shared" si="6"/>
        <v>26699525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26699525</v>
      </c>
      <c r="X42" s="259">
        <f t="shared" si="6"/>
        <v>-13098506</v>
      </c>
      <c r="Y42" s="259">
        <f t="shared" si="6"/>
        <v>39798031</v>
      </c>
      <c r="Z42" s="260">
        <f>+IF(X42&lt;&gt;0,+(Y42/X42)*100,0)</f>
        <v>-303.8364146262177</v>
      </c>
      <c r="AA42" s="261">
        <f>+AA25-AA40</f>
        <v>-17464674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9968290</v>
      </c>
      <c r="D45" s="155"/>
      <c r="E45" s="59">
        <v>29073612</v>
      </c>
      <c r="F45" s="60">
        <v>-17464674</v>
      </c>
      <c r="G45" s="60">
        <v>38916452</v>
      </c>
      <c r="H45" s="60">
        <v>31989692</v>
      </c>
      <c r="I45" s="60">
        <v>24262288</v>
      </c>
      <c r="J45" s="60">
        <v>24262288</v>
      </c>
      <c r="K45" s="60">
        <v>20854260</v>
      </c>
      <c r="L45" s="60"/>
      <c r="M45" s="60">
        <v>28091909</v>
      </c>
      <c r="N45" s="60">
        <v>28091909</v>
      </c>
      <c r="O45" s="60">
        <v>20839657</v>
      </c>
      <c r="P45" s="60">
        <v>10157834</v>
      </c>
      <c r="Q45" s="60">
        <v>26699525</v>
      </c>
      <c r="R45" s="60">
        <v>26699525</v>
      </c>
      <c r="S45" s="60"/>
      <c r="T45" s="60"/>
      <c r="U45" s="60"/>
      <c r="V45" s="60"/>
      <c r="W45" s="60">
        <v>26699525</v>
      </c>
      <c r="X45" s="60">
        <v>-13098506</v>
      </c>
      <c r="Y45" s="60">
        <v>39798031</v>
      </c>
      <c r="Z45" s="139">
        <v>-303.84</v>
      </c>
      <c r="AA45" s="62">
        <v>-17464674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>
        <v>40942025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9968290</v>
      </c>
      <c r="D48" s="217">
        <f>SUM(D45:D47)</f>
        <v>0</v>
      </c>
      <c r="E48" s="264">
        <f t="shared" si="7"/>
        <v>29073612</v>
      </c>
      <c r="F48" s="219">
        <f t="shared" si="7"/>
        <v>-17464674</v>
      </c>
      <c r="G48" s="219">
        <f t="shared" si="7"/>
        <v>38916452</v>
      </c>
      <c r="H48" s="219">
        <f t="shared" si="7"/>
        <v>31989692</v>
      </c>
      <c r="I48" s="219">
        <f t="shared" si="7"/>
        <v>24262288</v>
      </c>
      <c r="J48" s="219">
        <f t="shared" si="7"/>
        <v>24262288</v>
      </c>
      <c r="K48" s="219">
        <f t="shared" si="7"/>
        <v>20854260</v>
      </c>
      <c r="L48" s="219">
        <f t="shared" si="7"/>
        <v>40942025</v>
      </c>
      <c r="M48" s="219">
        <f t="shared" si="7"/>
        <v>28091909</v>
      </c>
      <c r="N48" s="219">
        <f t="shared" si="7"/>
        <v>28091909</v>
      </c>
      <c r="O48" s="219">
        <f t="shared" si="7"/>
        <v>20839657</v>
      </c>
      <c r="P48" s="219">
        <f t="shared" si="7"/>
        <v>10157834</v>
      </c>
      <c r="Q48" s="219">
        <f t="shared" si="7"/>
        <v>26699525</v>
      </c>
      <c r="R48" s="219">
        <f t="shared" si="7"/>
        <v>26699525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26699525</v>
      </c>
      <c r="X48" s="219">
        <f t="shared" si="7"/>
        <v>-13098506</v>
      </c>
      <c r="Y48" s="219">
        <f t="shared" si="7"/>
        <v>39798031</v>
      </c>
      <c r="Z48" s="265">
        <f>+IF(X48&lt;&gt;0,+(Y48/X48)*100,0)</f>
        <v>-303.8364146262177</v>
      </c>
      <c r="AA48" s="232">
        <f>SUM(AA45:AA47)</f>
        <v>-17464674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51803</v>
      </c>
      <c r="D6" s="155"/>
      <c r="E6" s="59">
        <v>759066</v>
      </c>
      <c r="F6" s="60">
        <v>27968306</v>
      </c>
      <c r="G6" s="60">
        <v>23974</v>
      </c>
      <c r="H6" s="60">
        <v>39589</v>
      </c>
      <c r="I6" s="60">
        <v>13522</v>
      </c>
      <c r="J6" s="60">
        <v>77085</v>
      </c>
      <c r="K6" s="60">
        <v>6235101</v>
      </c>
      <c r="L6" s="60">
        <v>286215</v>
      </c>
      <c r="M6" s="60">
        <v>249138</v>
      </c>
      <c r="N6" s="60">
        <v>6770454</v>
      </c>
      <c r="O6" s="60">
        <v>1021490</v>
      </c>
      <c r="P6" s="60">
        <v>14016</v>
      </c>
      <c r="Q6" s="60">
        <v>27686</v>
      </c>
      <c r="R6" s="60">
        <v>1063192</v>
      </c>
      <c r="S6" s="60"/>
      <c r="T6" s="60"/>
      <c r="U6" s="60"/>
      <c r="V6" s="60"/>
      <c r="W6" s="60">
        <v>7910731</v>
      </c>
      <c r="X6" s="60">
        <v>7149739</v>
      </c>
      <c r="Y6" s="60">
        <v>760992</v>
      </c>
      <c r="Z6" s="140">
        <v>10.64</v>
      </c>
      <c r="AA6" s="62">
        <v>27968306</v>
      </c>
    </row>
    <row r="7" spans="1:27" ht="13.5">
      <c r="A7" s="249" t="s">
        <v>178</v>
      </c>
      <c r="B7" s="182"/>
      <c r="C7" s="155">
        <v>83200049</v>
      </c>
      <c r="D7" s="155"/>
      <c r="E7" s="59">
        <v>92297000</v>
      </c>
      <c r="F7" s="60">
        <v>98065156</v>
      </c>
      <c r="G7" s="60">
        <v>35666000</v>
      </c>
      <c r="H7" s="60">
        <v>3332000</v>
      </c>
      <c r="I7" s="60"/>
      <c r="J7" s="60">
        <v>38998000</v>
      </c>
      <c r="K7" s="60">
        <v>1181250</v>
      </c>
      <c r="L7" s="60">
        <v>29366000</v>
      </c>
      <c r="M7" s="60">
        <v>1826156</v>
      </c>
      <c r="N7" s="60">
        <v>32373406</v>
      </c>
      <c r="O7" s="60"/>
      <c r="P7" s="60">
        <v>385000</v>
      </c>
      <c r="Q7" s="60">
        <v>23548000</v>
      </c>
      <c r="R7" s="60">
        <v>23933000</v>
      </c>
      <c r="S7" s="60"/>
      <c r="T7" s="60"/>
      <c r="U7" s="60"/>
      <c r="V7" s="60"/>
      <c r="W7" s="60">
        <v>95304406</v>
      </c>
      <c r="X7" s="60">
        <v>96684781</v>
      </c>
      <c r="Y7" s="60">
        <v>-1380375</v>
      </c>
      <c r="Z7" s="140">
        <v>-1.43</v>
      </c>
      <c r="AA7" s="62">
        <v>98065156</v>
      </c>
    </row>
    <row r="8" spans="1:27" ht="13.5">
      <c r="A8" s="249" t="s">
        <v>179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180</v>
      </c>
      <c r="B9" s="182"/>
      <c r="C9" s="155">
        <v>2473286</v>
      </c>
      <c r="D9" s="155"/>
      <c r="E9" s="59">
        <v>1970000</v>
      </c>
      <c r="F9" s="60">
        <v>2544000</v>
      </c>
      <c r="G9" s="60">
        <v>219399</v>
      </c>
      <c r="H9" s="60">
        <v>220389</v>
      </c>
      <c r="I9" s="60">
        <v>221336</v>
      </c>
      <c r="J9" s="60">
        <v>661124</v>
      </c>
      <c r="K9" s="60">
        <v>204743</v>
      </c>
      <c r="L9" s="60">
        <v>187410</v>
      </c>
      <c r="M9" s="60">
        <v>219208</v>
      </c>
      <c r="N9" s="60">
        <v>611361</v>
      </c>
      <c r="O9" s="60">
        <v>214843</v>
      </c>
      <c r="P9" s="60">
        <v>194385</v>
      </c>
      <c r="Q9" s="60">
        <v>136574</v>
      </c>
      <c r="R9" s="60">
        <v>545802</v>
      </c>
      <c r="S9" s="60"/>
      <c r="T9" s="60"/>
      <c r="U9" s="60"/>
      <c r="V9" s="60"/>
      <c r="W9" s="60">
        <v>1818287</v>
      </c>
      <c r="X9" s="60">
        <v>1742689</v>
      </c>
      <c r="Y9" s="60">
        <v>75598</v>
      </c>
      <c r="Z9" s="140">
        <v>4.34</v>
      </c>
      <c r="AA9" s="62">
        <v>2544000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-96519592</v>
      </c>
      <c r="D12" s="155"/>
      <c r="E12" s="59">
        <v>-85759535</v>
      </c>
      <c r="F12" s="60">
        <v>-100026440</v>
      </c>
      <c r="G12" s="60">
        <v>-7136690</v>
      </c>
      <c r="H12" s="60">
        <v>-9081140</v>
      </c>
      <c r="I12" s="60">
        <v>-7684077</v>
      </c>
      <c r="J12" s="60">
        <v>-23901907</v>
      </c>
      <c r="K12" s="60">
        <v>-9502332</v>
      </c>
      <c r="L12" s="60">
        <v>-9182005</v>
      </c>
      <c r="M12" s="60">
        <v>-13589123</v>
      </c>
      <c r="N12" s="60">
        <v>-32273460</v>
      </c>
      <c r="O12" s="60">
        <v>-7855352</v>
      </c>
      <c r="P12" s="60">
        <v>-8681995</v>
      </c>
      <c r="Q12" s="60">
        <v>-7672622</v>
      </c>
      <c r="R12" s="60">
        <v>-24209969</v>
      </c>
      <c r="S12" s="60"/>
      <c r="T12" s="60"/>
      <c r="U12" s="60"/>
      <c r="V12" s="60"/>
      <c r="W12" s="60">
        <v>-80385336</v>
      </c>
      <c r="X12" s="60">
        <v>-81177677</v>
      </c>
      <c r="Y12" s="60">
        <v>792341</v>
      </c>
      <c r="Z12" s="140">
        <v>-0.98</v>
      </c>
      <c r="AA12" s="62">
        <v>-100026440</v>
      </c>
    </row>
    <row r="13" spans="1:27" ht="13.5">
      <c r="A13" s="249" t="s">
        <v>40</v>
      </c>
      <c r="B13" s="182"/>
      <c r="C13" s="155">
        <v>-41997</v>
      </c>
      <c r="D13" s="155"/>
      <c r="E13" s="59">
        <v>-70000</v>
      </c>
      <c r="F13" s="60">
        <v>-70000</v>
      </c>
      <c r="G13" s="60">
        <v>-3434</v>
      </c>
      <c r="H13" s="60">
        <v>-3913</v>
      </c>
      <c r="I13" s="60">
        <v>-4310</v>
      </c>
      <c r="J13" s="60">
        <v>-11657</v>
      </c>
      <c r="K13" s="60">
        <v>-5615</v>
      </c>
      <c r="L13" s="60">
        <v>-8780</v>
      </c>
      <c r="M13" s="60">
        <v>-6815</v>
      </c>
      <c r="N13" s="60">
        <v>-21210</v>
      </c>
      <c r="O13" s="60">
        <v>-6348</v>
      </c>
      <c r="P13" s="60">
        <v>-5845</v>
      </c>
      <c r="Q13" s="60">
        <v>-4772</v>
      </c>
      <c r="R13" s="60">
        <v>-16965</v>
      </c>
      <c r="S13" s="60"/>
      <c r="T13" s="60"/>
      <c r="U13" s="60"/>
      <c r="V13" s="60"/>
      <c r="W13" s="60">
        <v>-49832</v>
      </c>
      <c r="X13" s="60">
        <v>-55317</v>
      </c>
      <c r="Y13" s="60">
        <v>5485</v>
      </c>
      <c r="Z13" s="140">
        <v>-9.92</v>
      </c>
      <c r="AA13" s="62">
        <v>-70000</v>
      </c>
    </row>
    <row r="14" spans="1:27" ht="13.5">
      <c r="A14" s="249" t="s">
        <v>42</v>
      </c>
      <c r="B14" s="182"/>
      <c r="C14" s="155"/>
      <c r="D14" s="155"/>
      <c r="E14" s="59"/>
      <c r="F14" s="60">
        <v>-20371124</v>
      </c>
      <c r="G14" s="60">
        <v>-507333</v>
      </c>
      <c r="H14" s="60">
        <v>-1001813</v>
      </c>
      <c r="I14" s="60">
        <v>-734046</v>
      </c>
      <c r="J14" s="60">
        <v>-2243192</v>
      </c>
      <c r="K14" s="60">
        <v>-1184232</v>
      </c>
      <c r="L14" s="60">
        <v>-574477</v>
      </c>
      <c r="M14" s="60">
        <v>-1448454</v>
      </c>
      <c r="N14" s="60">
        <v>-3207163</v>
      </c>
      <c r="O14" s="60"/>
      <c r="P14" s="60">
        <v>-2987890</v>
      </c>
      <c r="Q14" s="60">
        <v>-415017</v>
      </c>
      <c r="R14" s="60">
        <v>-3402907</v>
      </c>
      <c r="S14" s="60"/>
      <c r="T14" s="60"/>
      <c r="U14" s="60"/>
      <c r="V14" s="60"/>
      <c r="W14" s="60">
        <v>-8853262</v>
      </c>
      <c r="X14" s="60">
        <v>-13860155</v>
      </c>
      <c r="Y14" s="60">
        <v>5006893</v>
      </c>
      <c r="Z14" s="140">
        <v>-36.12</v>
      </c>
      <c r="AA14" s="62">
        <v>-20371124</v>
      </c>
    </row>
    <row r="15" spans="1:27" ht="13.5">
      <c r="A15" s="250" t="s">
        <v>184</v>
      </c>
      <c r="B15" s="251"/>
      <c r="C15" s="168">
        <f aca="true" t="shared" si="0" ref="C15:Y15">SUM(C6:C14)</f>
        <v>-10836451</v>
      </c>
      <c r="D15" s="168">
        <f>SUM(D6:D14)</f>
        <v>0</v>
      </c>
      <c r="E15" s="72">
        <f t="shared" si="0"/>
        <v>9196531</v>
      </c>
      <c r="F15" s="73">
        <f t="shared" si="0"/>
        <v>8109898</v>
      </c>
      <c r="G15" s="73">
        <f t="shared" si="0"/>
        <v>28261916</v>
      </c>
      <c r="H15" s="73">
        <f t="shared" si="0"/>
        <v>-6494888</v>
      </c>
      <c r="I15" s="73">
        <f t="shared" si="0"/>
        <v>-8187575</v>
      </c>
      <c r="J15" s="73">
        <f t="shared" si="0"/>
        <v>13579453</v>
      </c>
      <c r="K15" s="73">
        <f t="shared" si="0"/>
        <v>-3071085</v>
      </c>
      <c r="L15" s="73">
        <f t="shared" si="0"/>
        <v>20074363</v>
      </c>
      <c r="M15" s="73">
        <f t="shared" si="0"/>
        <v>-12749890</v>
      </c>
      <c r="N15" s="73">
        <f t="shared" si="0"/>
        <v>4253388</v>
      </c>
      <c r="O15" s="73">
        <f t="shared" si="0"/>
        <v>-6625367</v>
      </c>
      <c r="P15" s="73">
        <f t="shared" si="0"/>
        <v>-11082329</v>
      </c>
      <c r="Q15" s="73">
        <f t="shared" si="0"/>
        <v>15619849</v>
      </c>
      <c r="R15" s="73">
        <f t="shared" si="0"/>
        <v>-2087847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15744994</v>
      </c>
      <c r="X15" s="73">
        <f t="shared" si="0"/>
        <v>10484060</v>
      </c>
      <c r="Y15" s="73">
        <f t="shared" si="0"/>
        <v>5260934</v>
      </c>
      <c r="Z15" s="170">
        <f>+IF(X15&lt;&gt;0,+(Y15/X15)*100,0)</f>
        <v>50.18031182576216</v>
      </c>
      <c r="AA15" s="74">
        <f>SUM(AA6:AA14)</f>
        <v>8109898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19500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-236076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-6233430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-7055000</v>
      </c>
      <c r="F24" s="60">
        <v>-6358719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-3136945</v>
      </c>
      <c r="Y24" s="60">
        <v>3136945</v>
      </c>
      <c r="Z24" s="140">
        <v>-100</v>
      </c>
      <c r="AA24" s="62">
        <v>-6358719</v>
      </c>
    </row>
    <row r="25" spans="1:27" ht="13.5">
      <c r="A25" s="250" t="s">
        <v>191</v>
      </c>
      <c r="B25" s="251"/>
      <c r="C25" s="168">
        <f aca="true" t="shared" si="1" ref="C25:Y25">SUM(C19:C24)</f>
        <v>-6450006</v>
      </c>
      <c r="D25" s="168">
        <f>SUM(D19:D24)</f>
        <v>0</v>
      </c>
      <c r="E25" s="72">
        <f t="shared" si="1"/>
        <v>-7055000</v>
      </c>
      <c r="F25" s="73">
        <f t="shared" si="1"/>
        <v>-6358719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-3136945</v>
      </c>
      <c r="Y25" s="73">
        <f t="shared" si="1"/>
        <v>3136945</v>
      </c>
      <c r="Z25" s="170">
        <f>+IF(X25&lt;&gt;0,+(Y25/X25)*100,0)</f>
        <v>-100</v>
      </c>
      <c r="AA25" s="74">
        <f>SUM(AA19:AA24)</f>
        <v>-6358719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1171647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1171647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-16114810</v>
      </c>
      <c r="D36" s="153">
        <f>+D15+D25+D34</f>
        <v>0</v>
      </c>
      <c r="E36" s="99">
        <f t="shared" si="3"/>
        <v>2141531</v>
      </c>
      <c r="F36" s="100">
        <f t="shared" si="3"/>
        <v>1751179</v>
      </c>
      <c r="G36" s="100">
        <f t="shared" si="3"/>
        <v>28261916</v>
      </c>
      <c r="H36" s="100">
        <f t="shared" si="3"/>
        <v>-6494888</v>
      </c>
      <c r="I36" s="100">
        <f t="shared" si="3"/>
        <v>-8187575</v>
      </c>
      <c r="J36" s="100">
        <f t="shared" si="3"/>
        <v>13579453</v>
      </c>
      <c r="K36" s="100">
        <f t="shared" si="3"/>
        <v>-3071085</v>
      </c>
      <c r="L36" s="100">
        <f t="shared" si="3"/>
        <v>20074363</v>
      </c>
      <c r="M36" s="100">
        <f t="shared" si="3"/>
        <v>-12749890</v>
      </c>
      <c r="N36" s="100">
        <f t="shared" si="3"/>
        <v>4253388</v>
      </c>
      <c r="O36" s="100">
        <f t="shared" si="3"/>
        <v>-6625367</v>
      </c>
      <c r="P36" s="100">
        <f t="shared" si="3"/>
        <v>-11082329</v>
      </c>
      <c r="Q36" s="100">
        <f t="shared" si="3"/>
        <v>15619849</v>
      </c>
      <c r="R36" s="100">
        <f t="shared" si="3"/>
        <v>-2087847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15744994</v>
      </c>
      <c r="X36" s="100">
        <f t="shared" si="3"/>
        <v>7347115</v>
      </c>
      <c r="Y36" s="100">
        <f t="shared" si="3"/>
        <v>8397879</v>
      </c>
      <c r="Z36" s="137">
        <f>+IF(X36&lt;&gt;0,+(Y36/X36)*100,0)</f>
        <v>114.30172251285029</v>
      </c>
      <c r="AA36" s="102">
        <f>+AA15+AA25+AA34</f>
        <v>1751179</v>
      </c>
    </row>
    <row r="37" spans="1:27" ht="13.5">
      <c r="A37" s="249" t="s">
        <v>199</v>
      </c>
      <c r="B37" s="182"/>
      <c r="C37" s="153">
        <v>43314285</v>
      </c>
      <c r="D37" s="153"/>
      <c r="E37" s="99">
        <v>43314285</v>
      </c>
      <c r="F37" s="100"/>
      <c r="G37" s="100"/>
      <c r="H37" s="100">
        <v>28261916</v>
      </c>
      <c r="I37" s="100">
        <v>21767028</v>
      </c>
      <c r="J37" s="100"/>
      <c r="K37" s="100">
        <v>13579453</v>
      </c>
      <c r="L37" s="100">
        <v>10508368</v>
      </c>
      <c r="M37" s="100">
        <v>30582731</v>
      </c>
      <c r="N37" s="100">
        <v>13579453</v>
      </c>
      <c r="O37" s="100">
        <v>17832841</v>
      </c>
      <c r="P37" s="100">
        <v>11207474</v>
      </c>
      <c r="Q37" s="100">
        <v>125145</v>
      </c>
      <c r="R37" s="100">
        <v>17832841</v>
      </c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27199475</v>
      </c>
      <c r="D38" s="257"/>
      <c r="E38" s="258">
        <v>45455816</v>
      </c>
      <c r="F38" s="259">
        <v>1751179</v>
      </c>
      <c r="G38" s="259">
        <v>28261916</v>
      </c>
      <c r="H38" s="259">
        <v>21767028</v>
      </c>
      <c r="I38" s="259">
        <v>13579453</v>
      </c>
      <c r="J38" s="259">
        <v>13579453</v>
      </c>
      <c r="K38" s="259">
        <v>10508368</v>
      </c>
      <c r="L38" s="259">
        <v>30582731</v>
      </c>
      <c r="M38" s="259">
        <v>17832841</v>
      </c>
      <c r="N38" s="259">
        <v>17832841</v>
      </c>
      <c r="O38" s="259">
        <v>11207474</v>
      </c>
      <c r="P38" s="259">
        <v>125145</v>
      </c>
      <c r="Q38" s="259">
        <v>15744994</v>
      </c>
      <c r="R38" s="259">
        <v>15744994</v>
      </c>
      <c r="S38" s="259"/>
      <c r="T38" s="259"/>
      <c r="U38" s="259"/>
      <c r="V38" s="259"/>
      <c r="W38" s="259">
        <v>15744994</v>
      </c>
      <c r="X38" s="259">
        <v>7347115</v>
      </c>
      <c r="Y38" s="259">
        <v>8397879</v>
      </c>
      <c r="Z38" s="260">
        <v>114.3</v>
      </c>
      <c r="AA38" s="261">
        <v>1751179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3885723</v>
      </c>
      <c r="D5" s="200">
        <f t="shared" si="0"/>
        <v>0</v>
      </c>
      <c r="E5" s="106">
        <f t="shared" si="0"/>
        <v>7055000</v>
      </c>
      <c r="F5" s="106">
        <f t="shared" si="0"/>
        <v>6358719</v>
      </c>
      <c r="G5" s="106">
        <f t="shared" si="0"/>
        <v>256069</v>
      </c>
      <c r="H5" s="106">
        <f t="shared" si="0"/>
        <v>338356</v>
      </c>
      <c r="I5" s="106">
        <f t="shared" si="0"/>
        <v>1400</v>
      </c>
      <c r="J5" s="106">
        <f t="shared" si="0"/>
        <v>595825</v>
      </c>
      <c r="K5" s="106">
        <f t="shared" si="0"/>
        <v>31961</v>
      </c>
      <c r="L5" s="106">
        <f t="shared" si="0"/>
        <v>27800</v>
      </c>
      <c r="M5" s="106">
        <f t="shared" si="0"/>
        <v>688359</v>
      </c>
      <c r="N5" s="106">
        <f t="shared" si="0"/>
        <v>748120</v>
      </c>
      <c r="O5" s="106">
        <f t="shared" si="0"/>
        <v>26000</v>
      </c>
      <c r="P5" s="106">
        <f t="shared" si="0"/>
        <v>0</v>
      </c>
      <c r="Q5" s="106">
        <f t="shared" si="0"/>
        <v>510683</v>
      </c>
      <c r="R5" s="106">
        <f t="shared" si="0"/>
        <v>536683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1880628</v>
      </c>
      <c r="X5" s="106">
        <f t="shared" si="0"/>
        <v>4769039</v>
      </c>
      <c r="Y5" s="106">
        <f t="shared" si="0"/>
        <v>-2888411</v>
      </c>
      <c r="Z5" s="201">
        <f>+IF(X5&lt;&gt;0,+(Y5/X5)*100,0)</f>
        <v>-60.56589178658426</v>
      </c>
      <c r="AA5" s="199">
        <f>SUM(AA11:AA18)</f>
        <v>6358719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3885723</v>
      </c>
      <c r="D15" s="156"/>
      <c r="E15" s="60">
        <v>7055000</v>
      </c>
      <c r="F15" s="60">
        <v>6358719</v>
      </c>
      <c r="G15" s="60">
        <v>256069</v>
      </c>
      <c r="H15" s="60">
        <v>338356</v>
      </c>
      <c r="I15" s="60">
        <v>1400</v>
      </c>
      <c r="J15" s="60">
        <v>595825</v>
      </c>
      <c r="K15" s="60">
        <v>31961</v>
      </c>
      <c r="L15" s="60">
        <v>27800</v>
      </c>
      <c r="M15" s="60">
        <v>688359</v>
      </c>
      <c r="N15" s="60">
        <v>748120</v>
      </c>
      <c r="O15" s="60">
        <v>26000</v>
      </c>
      <c r="P15" s="60"/>
      <c r="Q15" s="60">
        <v>510683</v>
      </c>
      <c r="R15" s="60">
        <v>536683</v>
      </c>
      <c r="S15" s="60"/>
      <c r="T15" s="60"/>
      <c r="U15" s="60"/>
      <c r="V15" s="60"/>
      <c r="W15" s="60">
        <v>1880628</v>
      </c>
      <c r="X15" s="60">
        <v>4769039</v>
      </c>
      <c r="Y15" s="60">
        <v>-2888411</v>
      </c>
      <c r="Z15" s="140">
        <v>-60.57</v>
      </c>
      <c r="AA15" s="155">
        <v>6358719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3885723</v>
      </c>
      <c r="D45" s="129">
        <f t="shared" si="7"/>
        <v>0</v>
      </c>
      <c r="E45" s="54">
        <f t="shared" si="7"/>
        <v>7055000</v>
      </c>
      <c r="F45" s="54">
        <f t="shared" si="7"/>
        <v>6358719</v>
      </c>
      <c r="G45" s="54">
        <f t="shared" si="7"/>
        <v>256069</v>
      </c>
      <c r="H45" s="54">
        <f t="shared" si="7"/>
        <v>338356</v>
      </c>
      <c r="I45" s="54">
        <f t="shared" si="7"/>
        <v>1400</v>
      </c>
      <c r="J45" s="54">
        <f t="shared" si="7"/>
        <v>595825</v>
      </c>
      <c r="K45" s="54">
        <f t="shared" si="7"/>
        <v>31961</v>
      </c>
      <c r="L45" s="54">
        <f t="shared" si="7"/>
        <v>27800</v>
      </c>
      <c r="M45" s="54">
        <f t="shared" si="7"/>
        <v>688359</v>
      </c>
      <c r="N45" s="54">
        <f t="shared" si="7"/>
        <v>748120</v>
      </c>
      <c r="O45" s="54">
        <f t="shared" si="7"/>
        <v>26000</v>
      </c>
      <c r="P45" s="54">
        <f t="shared" si="7"/>
        <v>0</v>
      </c>
      <c r="Q45" s="54">
        <f t="shared" si="7"/>
        <v>510683</v>
      </c>
      <c r="R45" s="54">
        <f t="shared" si="7"/>
        <v>536683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1880628</v>
      </c>
      <c r="X45" s="54">
        <f t="shared" si="7"/>
        <v>4769039</v>
      </c>
      <c r="Y45" s="54">
        <f t="shared" si="7"/>
        <v>-2888411</v>
      </c>
      <c r="Z45" s="184">
        <f t="shared" si="5"/>
        <v>-60.56589178658426</v>
      </c>
      <c r="AA45" s="130">
        <f t="shared" si="8"/>
        <v>6358719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3885723</v>
      </c>
      <c r="D49" s="218">
        <f t="shared" si="9"/>
        <v>0</v>
      </c>
      <c r="E49" s="220">
        <f t="shared" si="9"/>
        <v>7055000</v>
      </c>
      <c r="F49" s="220">
        <f t="shared" si="9"/>
        <v>6358719</v>
      </c>
      <c r="G49" s="220">
        <f t="shared" si="9"/>
        <v>256069</v>
      </c>
      <c r="H49" s="220">
        <f t="shared" si="9"/>
        <v>338356</v>
      </c>
      <c r="I49" s="220">
        <f t="shared" si="9"/>
        <v>1400</v>
      </c>
      <c r="J49" s="220">
        <f t="shared" si="9"/>
        <v>595825</v>
      </c>
      <c r="K49" s="220">
        <f t="shared" si="9"/>
        <v>31961</v>
      </c>
      <c r="L49" s="220">
        <f t="shared" si="9"/>
        <v>27800</v>
      </c>
      <c r="M49" s="220">
        <f t="shared" si="9"/>
        <v>688359</v>
      </c>
      <c r="N49" s="220">
        <f t="shared" si="9"/>
        <v>748120</v>
      </c>
      <c r="O49" s="220">
        <f t="shared" si="9"/>
        <v>26000</v>
      </c>
      <c r="P49" s="220">
        <f t="shared" si="9"/>
        <v>0</v>
      </c>
      <c r="Q49" s="220">
        <f t="shared" si="9"/>
        <v>510683</v>
      </c>
      <c r="R49" s="220">
        <f t="shared" si="9"/>
        <v>536683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1880628</v>
      </c>
      <c r="X49" s="220">
        <f t="shared" si="9"/>
        <v>4769039</v>
      </c>
      <c r="Y49" s="220">
        <f t="shared" si="9"/>
        <v>-2888411</v>
      </c>
      <c r="Z49" s="221">
        <f t="shared" si="5"/>
        <v>-60.56589178658426</v>
      </c>
      <c r="AA49" s="222">
        <f>SUM(AA41:AA48)</f>
        <v>6358719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730000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730000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730000</v>
      </c>
      <c r="F68" s="60"/>
      <c r="G68" s="60">
        <v>165275</v>
      </c>
      <c r="H68" s="60">
        <v>231803</v>
      </c>
      <c r="I68" s="60">
        <v>6840</v>
      </c>
      <c r="J68" s="60">
        <v>403918</v>
      </c>
      <c r="K68" s="60">
        <v>143551</v>
      </c>
      <c r="L68" s="60">
        <v>135017</v>
      </c>
      <c r="M68" s="60">
        <v>9690</v>
      </c>
      <c r="N68" s="60">
        <v>288258</v>
      </c>
      <c r="O68" s="60">
        <v>5775</v>
      </c>
      <c r="P68" s="60">
        <v>103674</v>
      </c>
      <c r="Q68" s="60">
        <v>218559</v>
      </c>
      <c r="R68" s="60">
        <v>328008</v>
      </c>
      <c r="S68" s="60"/>
      <c r="T68" s="60"/>
      <c r="U68" s="60"/>
      <c r="V68" s="60"/>
      <c r="W68" s="60">
        <v>1020184</v>
      </c>
      <c r="X68" s="60"/>
      <c r="Y68" s="60">
        <v>1020184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730000</v>
      </c>
      <c r="F69" s="220">
        <f t="shared" si="12"/>
        <v>0</v>
      </c>
      <c r="G69" s="220">
        <f t="shared" si="12"/>
        <v>165275</v>
      </c>
      <c r="H69" s="220">
        <f t="shared" si="12"/>
        <v>231803</v>
      </c>
      <c r="I69" s="220">
        <f t="shared" si="12"/>
        <v>6840</v>
      </c>
      <c r="J69" s="220">
        <f t="shared" si="12"/>
        <v>403918</v>
      </c>
      <c r="K69" s="220">
        <f t="shared" si="12"/>
        <v>143551</v>
      </c>
      <c r="L69" s="220">
        <f t="shared" si="12"/>
        <v>135017</v>
      </c>
      <c r="M69" s="220">
        <f t="shared" si="12"/>
        <v>9690</v>
      </c>
      <c r="N69" s="220">
        <f t="shared" si="12"/>
        <v>288258</v>
      </c>
      <c r="O69" s="220">
        <f t="shared" si="12"/>
        <v>5775</v>
      </c>
      <c r="P69" s="220">
        <f t="shared" si="12"/>
        <v>103674</v>
      </c>
      <c r="Q69" s="220">
        <f t="shared" si="12"/>
        <v>218559</v>
      </c>
      <c r="R69" s="220">
        <f t="shared" si="12"/>
        <v>328008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1020184</v>
      </c>
      <c r="X69" s="220">
        <f t="shared" si="12"/>
        <v>0</v>
      </c>
      <c r="Y69" s="220">
        <f t="shared" si="12"/>
        <v>1020184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3885723</v>
      </c>
      <c r="D40" s="344">
        <f t="shared" si="9"/>
        <v>0</v>
      </c>
      <c r="E40" s="343">
        <f t="shared" si="9"/>
        <v>7055000</v>
      </c>
      <c r="F40" s="345">
        <f t="shared" si="9"/>
        <v>6358719</v>
      </c>
      <c r="G40" s="345">
        <f t="shared" si="9"/>
        <v>256069</v>
      </c>
      <c r="H40" s="343">
        <f t="shared" si="9"/>
        <v>338356</v>
      </c>
      <c r="I40" s="343">
        <f t="shared" si="9"/>
        <v>1400</v>
      </c>
      <c r="J40" s="345">
        <f t="shared" si="9"/>
        <v>595825</v>
      </c>
      <c r="K40" s="345">
        <f t="shared" si="9"/>
        <v>31961</v>
      </c>
      <c r="L40" s="343">
        <f t="shared" si="9"/>
        <v>27800</v>
      </c>
      <c r="M40" s="343">
        <f t="shared" si="9"/>
        <v>688359</v>
      </c>
      <c r="N40" s="345">
        <f t="shared" si="9"/>
        <v>748120</v>
      </c>
      <c r="O40" s="345">
        <f t="shared" si="9"/>
        <v>26000</v>
      </c>
      <c r="P40" s="343">
        <f t="shared" si="9"/>
        <v>0</v>
      </c>
      <c r="Q40" s="343">
        <f t="shared" si="9"/>
        <v>510683</v>
      </c>
      <c r="R40" s="345">
        <f t="shared" si="9"/>
        <v>536683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1880628</v>
      </c>
      <c r="X40" s="343">
        <f t="shared" si="9"/>
        <v>4769039</v>
      </c>
      <c r="Y40" s="345">
        <f t="shared" si="9"/>
        <v>-2888411</v>
      </c>
      <c r="Z40" s="336">
        <f>+IF(X40&lt;&gt;0,+(Y40/X40)*100,0)</f>
        <v>-60.56589178658426</v>
      </c>
      <c r="AA40" s="350">
        <f>SUM(AA41:AA49)</f>
        <v>6358719</v>
      </c>
    </row>
    <row r="41" spans="1:27" ht="13.5">
      <c r="A41" s="361" t="s">
        <v>247</v>
      </c>
      <c r="B41" s="142"/>
      <c r="C41" s="362">
        <v>1305325</v>
      </c>
      <c r="D41" s="363"/>
      <c r="E41" s="362"/>
      <c r="F41" s="364">
        <v>171308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>
        <v>167991</v>
      </c>
      <c r="R41" s="364">
        <v>167991</v>
      </c>
      <c r="S41" s="364"/>
      <c r="T41" s="362"/>
      <c r="U41" s="362"/>
      <c r="V41" s="364"/>
      <c r="W41" s="364">
        <v>167991</v>
      </c>
      <c r="X41" s="362">
        <v>128481</v>
      </c>
      <c r="Y41" s="364">
        <v>39510</v>
      </c>
      <c r="Z41" s="365">
        <v>30.75</v>
      </c>
      <c r="AA41" s="366">
        <v>171308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1665000</v>
      </c>
      <c r="F44" s="53">
        <v>282000</v>
      </c>
      <c r="G44" s="53">
        <v>44101</v>
      </c>
      <c r="H44" s="54"/>
      <c r="I44" s="54"/>
      <c r="J44" s="53">
        <v>44101</v>
      </c>
      <c r="K44" s="53"/>
      <c r="L44" s="54"/>
      <c r="M44" s="54">
        <v>126025</v>
      </c>
      <c r="N44" s="53">
        <v>126025</v>
      </c>
      <c r="O44" s="53"/>
      <c r="P44" s="54"/>
      <c r="Q44" s="54">
        <v>160958</v>
      </c>
      <c r="R44" s="53">
        <v>160958</v>
      </c>
      <c r="S44" s="53"/>
      <c r="T44" s="54"/>
      <c r="U44" s="54"/>
      <c r="V44" s="53"/>
      <c r="W44" s="53">
        <v>331084</v>
      </c>
      <c r="X44" s="54">
        <v>211500</v>
      </c>
      <c r="Y44" s="53">
        <v>119584</v>
      </c>
      <c r="Z44" s="94">
        <v>56.54</v>
      </c>
      <c r="AA44" s="95">
        <v>282000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23000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17250</v>
      </c>
      <c r="Y48" s="53">
        <v>-17250</v>
      </c>
      <c r="Z48" s="94">
        <v>-100</v>
      </c>
      <c r="AA48" s="95">
        <v>23000</v>
      </c>
    </row>
    <row r="49" spans="1:27" ht="13.5">
      <c r="A49" s="361" t="s">
        <v>93</v>
      </c>
      <c r="B49" s="136"/>
      <c r="C49" s="54">
        <v>2580398</v>
      </c>
      <c r="D49" s="368"/>
      <c r="E49" s="54">
        <v>5390000</v>
      </c>
      <c r="F49" s="53">
        <v>5882411</v>
      </c>
      <c r="G49" s="53">
        <v>211968</v>
      </c>
      <c r="H49" s="54">
        <v>338356</v>
      </c>
      <c r="I49" s="54">
        <v>1400</v>
      </c>
      <c r="J49" s="53">
        <v>551724</v>
      </c>
      <c r="K49" s="53">
        <v>31961</v>
      </c>
      <c r="L49" s="54">
        <v>27800</v>
      </c>
      <c r="M49" s="54">
        <v>562334</v>
      </c>
      <c r="N49" s="53">
        <v>622095</v>
      </c>
      <c r="O49" s="53">
        <v>26000</v>
      </c>
      <c r="P49" s="54"/>
      <c r="Q49" s="54">
        <v>181734</v>
      </c>
      <c r="R49" s="53">
        <v>207734</v>
      </c>
      <c r="S49" s="53"/>
      <c r="T49" s="54"/>
      <c r="U49" s="54"/>
      <c r="V49" s="53"/>
      <c r="W49" s="53">
        <v>1381553</v>
      </c>
      <c r="X49" s="54">
        <v>4411808</v>
      </c>
      <c r="Y49" s="53">
        <v>-3030255</v>
      </c>
      <c r="Z49" s="94">
        <v>-68.69</v>
      </c>
      <c r="AA49" s="95">
        <v>5882411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3885723</v>
      </c>
      <c r="D60" s="346">
        <f t="shared" si="14"/>
        <v>0</v>
      </c>
      <c r="E60" s="219">
        <f t="shared" si="14"/>
        <v>7055000</v>
      </c>
      <c r="F60" s="264">
        <f t="shared" si="14"/>
        <v>6358719</v>
      </c>
      <c r="G60" s="264">
        <f t="shared" si="14"/>
        <v>256069</v>
      </c>
      <c r="H60" s="219">
        <f t="shared" si="14"/>
        <v>338356</v>
      </c>
      <c r="I60" s="219">
        <f t="shared" si="14"/>
        <v>1400</v>
      </c>
      <c r="J60" s="264">
        <f t="shared" si="14"/>
        <v>595825</v>
      </c>
      <c r="K60" s="264">
        <f t="shared" si="14"/>
        <v>31961</v>
      </c>
      <c r="L60" s="219">
        <f t="shared" si="14"/>
        <v>27800</v>
      </c>
      <c r="M60" s="219">
        <f t="shared" si="14"/>
        <v>688359</v>
      </c>
      <c r="N60" s="264">
        <f t="shared" si="14"/>
        <v>748120</v>
      </c>
      <c r="O60" s="264">
        <f t="shared" si="14"/>
        <v>26000</v>
      </c>
      <c r="P60" s="219">
        <f t="shared" si="14"/>
        <v>0</v>
      </c>
      <c r="Q60" s="219">
        <f t="shared" si="14"/>
        <v>510683</v>
      </c>
      <c r="R60" s="264">
        <f t="shared" si="14"/>
        <v>536683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1880628</v>
      </c>
      <c r="X60" s="219">
        <f t="shared" si="14"/>
        <v>4769039</v>
      </c>
      <c r="Y60" s="264">
        <f t="shared" si="14"/>
        <v>-2888411</v>
      </c>
      <c r="Z60" s="337">
        <f>+IF(X60&lt;&gt;0,+(Y60/X60)*100,0)</f>
        <v>-60.56589178658426</v>
      </c>
      <c r="AA60" s="232">
        <f>+AA57+AA54+AA51+AA40+AA37+AA34+AA22+AA5</f>
        <v>6358719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2015-05-11T08:30:37Z</dcterms:created>
  <dcterms:modified xsi:type="dcterms:W3CDTF">2015-05-11T08:30:41Z</dcterms:modified>
  <cp:category/>
  <cp:version/>
  <cp:contentType/>
  <cp:contentStatus/>
</cp:coreProperties>
</file>