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<sst xmlns="http://schemas.openxmlformats.org/spreadsheetml/2006/main" count="855" uniqueCount="302">
  <si>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Free State: Fezile Dabi(DC20) - Table C1 Schedule Quarterly Budget Statement Summary for 3rd Quarter ended 31 March 2015 (Figures Finalised as at 2015/05/07)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</si>
  <si>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</si>
  <si>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</si>
  <si>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</si>
  <si>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</si>
  <si>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</si>
  <si>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</si>
  <si>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</si>
  <si>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</si>
  <si>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</si>
  <si>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</si>
  <si>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</si>
  <si>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</si>
  <si>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</si>
  <si>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</si>
  <si>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</si>
  <si>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</si>
  <si>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</si>
  <si>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</si>
  <si>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</si>
  <si>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</si>
  <si>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</si>
  <si>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</si>
  <si>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</si>
  <si>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</si>
  <si>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</si>
  <si>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</si>
  <si>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</si>
  <si>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</si>
  <si>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</si>
  <si>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</si>
  <si>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</si>
  <si>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</si>
  <si>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</si>
  <si>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</si>
  <si>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</si>
  <si>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</si>
  <si>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</si>
  <si>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</si>
  <si>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</si>
  <si>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</si>
  <si>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</si>
  <si>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</si>
  <si>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</si>
  <si>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</si>
  <si>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</si>
  <si>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</si>
  <si>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</si>
  <si>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</si>
  <si>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</si>
  <si>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</si>
  <si>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</si>
  <si>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</si>
  <si>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</si>
  <si>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</si>
  <si>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</si>
  <si>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</si>
  <si>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</si>
  <si>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</si>
  <si>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</si>
  <si>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</si>
  <si>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</si>
  <si>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</si>
  <si>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</si>
  <si>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</si>
  <si>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</si>
  <si>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</si>
  <si>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</si>
  <si>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</si>
  <si>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</si>
  <si>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Fezile Dabi(DC20) - Table C2 Quarterly Budget Statement - Financial Performance (standard classification) for 3rd Quarter ended 31 March 2015 (Figures Finalised as at 2015/05/07)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</si>
  <si>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</si>
  <si>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</si>
  <si>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</si>
  <si>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</si>
  <si>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</si>
  <si>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</si>
  <si>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</si>
  <si>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</si>
  <si>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</si>
  <si>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</si>
  <si>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</si>
  <si>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</si>
  <si>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</si>
  <si>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</si>
  <si>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</si>
  <si>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</si>
  <si>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</si>
  <si>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</si>
  <si>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</si>
  <si>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</si>
  <si>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</si>
  <si>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</si>
  <si>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</si>
  <si>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</si>
  <si>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</si>
  <si>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</si>
  <si>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</si>
  <si>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</si>
  <si>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</si>
  <si>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Fezile Dabi(DC20) - Table C4 Quarterly Budget Statement - Financial Performance (revenue and expenditure) for 3rd Quarter ended 31 March 2015 (Figures Finalised as at 2015/05/07)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</si>
  <si>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</si>
  <si>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</si>
  <si>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</si>
  <si>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</si>
  <si>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</si>
  <si>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</si>
  <si>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</si>
  <si>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</si>
  <si>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</si>
  <si>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</si>
  <si>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</si>
  <si>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</si>
  <si>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</si>
  <si>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</si>
  <si>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</si>
  <si>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</si>
  <si>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</si>
  <si>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</si>
  <si>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</si>
  <si>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</si>
  <si>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</si>
  <si>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</si>
  <si>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</si>
  <si>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</si>
  <si>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</si>
  <si>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</si>
  <si>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</si>
  <si>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</si>
  <si>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Fezile Dabi(DC20) - Table C5 Quarterly Budget Statement - Capital Expenditure by Standard Classification and Funding for 3rd Quarter ended 31 March 2015 (Figures Finalised as at 2015/05/07)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</si>
  <si>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</si>
  <si>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</si>
  <si>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</si>
  <si>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</si>
  <si>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</si>
  <si>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</si>
  <si>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</si>
  <si>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</si>
  <si>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</si>
  <si>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</si>
  <si>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Fezile Dabi(DC20) - Table C6 Quarterly Budget Statement - Financial Position for 3rd Quarter ended 31 March 2015 (Figures Finalised as at 2015/05/07)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</si>
  <si>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</si>
  <si>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</si>
  <si>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</si>
  <si>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</si>
  <si>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</si>
  <si>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</si>
  <si>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</si>
  <si>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</si>
  <si>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</si>
  <si>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</si>
  <si>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</si>
  <si>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</si>
  <si>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</si>
  <si>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</si>
  <si>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</si>
  <si>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</si>
  <si>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</si>
  <si>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</si>
  <si>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</si>
  <si>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</si>
  <si>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</si>
  <si>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</si>
  <si>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</si>
  <si>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</si>
  <si>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</si>
  <si>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</si>
  <si>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</si>
  <si>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</si>
  <si>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</si>
  <si>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</si>
  <si>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</si>
  <si>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</si>
  <si>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</si>
  <si>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Fezile Dabi(DC20) - Table C7 Quarterly Budget Statement - Cash Flows for 3rd Quarter ended 31 March 2015 (Figures Finalised as at 2015/05/07)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</si>
  <si>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</si>
  <si>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</si>
  <si>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</si>
  <si>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</si>
  <si>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</si>
  <si>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</si>
  <si>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</si>
  <si>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</si>
  <si>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</si>
  <si>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</si>
  <si>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</si>
  <si>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</si>
  <si>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</si>
  <si>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</si>
  <si>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</si>
  <si>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</si>
  <si>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</si>
  <si>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</si>
  <si>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</si>
  <si>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</si>
  <si>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</si>
  <si>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</si>
  <si>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</si>
  <si>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</si>
  <si>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</si>
  <si>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</si>
  <si>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Fezile Dabi(DC20) - Table C9 Quarterly Budget Statement - Capital Expenditure by Asset Clas for 3rd Quarter ended 31 March 2015 (Figures Finalised as at 2015/05/07)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</si>
  <si>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</si>
  <si>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</si>
  <si>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</si>
  <si>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</si>
  <si>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</si>
  <si>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</si>
  <si>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</si>
  <si>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</si>
  <si>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</si>
  <si>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</si>
  <si>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</si>
  <si>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</si>
  <si>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</si>
  <si>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</si>
  <si>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</si>
  <si>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</si>
  <si>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</si>
  <si>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</si>
  <si>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</si>
  <si>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</si>
  <si>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</si>
  <si>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</si>
  <si>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</si>
  <si>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</si>
  <si>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Fezile Dabi(DC20) - Table SC13a Quarterly Budget Statement - Capital Expenditure on New Assets by Asset Class for 3rd Quarter ended 31 March 2015 (Figures Finalised as at 2015/05/07)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</si>
  <si>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</si>
  <si>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</si>
  <si>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</si>
  <si>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</si>
  <si>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</si>
  <si>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</si>
  <si>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</si>
  <si>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</si>
  <si>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</si>
  <si>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</si>
  <si>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</si>
  <si>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</si>
  <si>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</si>
  <si>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</si>
  <si>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</si>
  <si>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</si>
  <si>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</si>
  <si>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</si>
  <si>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</si>
  <si>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</si>
  <si>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</si>
  <si>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</si>
  <si>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</si>
  <si>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</si>
  <si>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</si>
  <si>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</si>
  <si>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</si>
  <si>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</si>
  <si>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</si>
  <si>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</si>
  <si>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</si>
  <si>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</si>
  <si>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</si>
  <si>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</si>
  <si>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</si>
  <si>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Fezile Dabi(DC20) - Table SC13B Quarterly Budget Statement - Capital Expenditure on Renewal of existing assets by Asset Class for 3rd Quarter ended 31 March 2015 (Figures Finalised as at 2015/05/07)</t>
  </si>
  <si>
    <t>Capital Expenditure on Renewal of Existing Assets by Asset Class/Sub-class</t>
  </si>
  <si>
    <t>Total Capital Expenditure on Renewal of Existing Assets</t>
  </si>
  <si>
    <t>Free State: Fezile Dabi(DC20) - Table SC13C Quarterly Budget Statement - Repairs and Maintenance Expenditure by Asset Class for 3rd Quarter ended 31 March 2015 (Figures Finalised as at 2015/05/07)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</si>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</sst>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3.5">
      <c r="A6" s="58" t="s">
        <v>32</v>
      </c>
      <c r="B6" s="19">
        <v>0</v>
      </c>
      <c r="C6" s="19">
        <v>0</v>
      </c>
      <c r="D6" s="59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/>
      <c r="X6" s="60">
        <v>0</v>
      </c>
      <c r="Y6" s="61">
        <v>0</v>
      </c>
      <c r="Z6" s="62">
        <v>0</v>
      </c>
    </row>
    <row r="7" spans="1:26" ht="13.5">
      <c r="A7" s="58" t="s">
        <v>33</v>
      </c>
      <c r="B7" s="19">
        <v>8619724</v>
      </c>
      <c r="C7" s="19">
        <v>0</v>
      </c>
      <c r="D7" s="59">
        <v>5008571</v>
      </c>
      <c r="E7" s="60">
        <v>7778332</v>
      </c>
      <c r="F7" s="60">
        <v>3100279</v>
      </c>
      <c r="G7" s="60">
        <v>3100279</v>
      </c>
      <c r="H7" s="60">
        <v>183847</v>
      </c>
      <c r="I7" s="60">
        <v>6384405</v>
      </c>
      <c r="J7" s="60">
        <v>183847</v>
      </c>
      <c r="K7" s="60">
        <v>52904</v>
      </c>
      <c r="L7" s="60">
        <v>133927</v>
      </c>
      <c r="M7" s="60">
        <v>370678</v>
      </c>
      <c r="N7" s="60">
        <v>63358</v>
      </c>
      <c r="O7" s="60">
        <v>63358</v>
      </c>
      <c r="P7" s="60">
        <v>80583</v>
      </c>
      <c r="Q7" s="60">
        <v>207299</v>
      </c>
      <c r="R7" s="60">
        <v>0</v>
      </c>
      <c r="S7" s="60">
        <v>0</v>
      </c>
      <c r="T7" s="60">
        <v>0</v>
      </c>
      <c r="U7" s="60">
        <v>0</v>
      </c>
      <c r="V7" s="60">
        <v>6962382</v>
      </c>
      <c r="W7" s="60">
        <v>8349975</v>
      </c>
      <c r="X7" s="60">
        <v>-1387593</v>
      </c>
      <c r="Y7" s="61">
        <v>-16.62</v>
      </c>
      <c r="Z7" s="62">
        <v>7778332</v>
      </c>
    </row>
    <row r="8" spans="1:26" ht="13.5">
      <c r="A8" s="58" t="s">
        <v>34</v>
      </c>
      <c r="B8" s="19">
        <v>139561508</v>
      </c>
      <c r="C8" s="19">
        <v>0</v>
      </c>
      <c r="D8" s="59">
        <v>142499000</v>
      </c>
      <c r="E8" s="60">
        <v>143499000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55800762</v>
      </c>
      <c r="L8" s="60">
        <v>0</v>
      </c>
      <c r="M8" s="60">
        <v>55800762</v>
      </c>
      <c r="N8" s="60">
        <v>2447000</v>
      </c>
      <c r="O8" s="60">
        <v>2447000</v>
      </c>
      <c r="P8" s="60">
        <v>0</v>
      </c>
      <c r="Q8" s="60">
        <v>4894000</v>
      </c>
      <c r="R8" s="60">
        <v>0</v>
      </c>
      <c r="S8" s="60">
        <v>0</v>
      </c>
      <c r="T8" s="60">
        <v>0</v>
      </c>
      <c r="U8" s="60">
        <v>0</v>
      </c>
      <c r="V8" s="60">
        <v>60694762</v>
      </c>
      <c r="W8" s="60">
        <v>134385000</v>
      </c>
      <c r="X8" s="60">
        <v>-73690238</v>
      </c>
      <c r="Y8" s="61">
        <v>-54.84</v>
      </c>
      <c r="Z8" s="62">
        <v>143499000</v>
      </c>
    </row>
    <row r="9" spans="1:26" ht="13.5">
      <c r="A9" s="58" t="s">
        <v>35</v>
      </c>
      <c r="B9" s="19">
        <v>2916962</v>
      </c>
      <c r="C9" s="19">
        <v>0</v>
      </c>
      <c r="D9" s="59">
        <v>2741170</v>
      </c>
      <c r="E9" s="60">
        <v>4216353</v>
      </c>
      <c r="F9" s="60">
        <v>39878</v>
      </c>
      <c r="G9" s="60">
        <v>39878</v>
      </c>
      <c r="H9" s="60">
        <v>34894</v>
      </c>
      <c r="I9" s="60">
        <v>114650</v>
      </c>
      <c r="J9" s="60">
        <v>34894</v>
      </c>
      <c r="K9" s="60">
        <v>489394</v>
      </c>
      <c r="L9" s="60">
        <v>98393</v>
      </c>
      <c r="M9" s="60">
        <v>622681</v>
      </c>
      <c r="N9" s="60">
        <v>-2271538</v>
      </c>
      <c r="O9" s="60">
        <v>-2271538</v>
      </c>
      <c r="P9" s="60">
        <v>82849</v>
      </c>
      <c r="Q9" s="60">
        <v>-4460227</v>
      </c>
      <c r="R9" s="60">
        <v>0</v>
      </c>
      <c r="S9" s="60">
        <v>0</v>
      </c>
      <c r="T9" s="60">
        <v>0</v>
      </c>
      <c r="U9" s="60">
        <v>0</v>
      </c>
      <c r="V9" s="60">
        <v>-3722896</v>
      </c>
      <c r="W9" s="60">
        <v>1212453</v>
      </c>
      <c r="X9" s="60">
        <v>-4935349</v>
      </c>
      <c r="Y9" s="61">
        <v>-407.05</v>
      </c>
      <c r="Z9" s="62">
        <v>4216353</v>
      </c>
    </row>
    <row r="10" spans="1:26" ht="25.5">
      <c r="A10" s="63" t="s">
        <v>277</v>
      </c>
      <c r="B10" s="64">
        <f>SUM(B5:B9)</f>
        <v>151098194</v>
      </c>
      <c r="C10" s="64">
        <f>SUM(C5:C9)</f>
        <v>0</v>
      </c>
      <c r="D10" s="65">
        <f aca="true" t="shared" si="0" ref="D10:Z10">SUM(D5:D9)</f>
        <v>150248741</v>
      </c>
      <c r="E10" s="66">
        <f t="shared" si="0"/>
        <v>155493685</v>
      </c>
      <c r="F10" s="66">
        <f t="shared" si="0"/>
        <v>3140157</v>
      </c>
      <c r="G10" s="66">
        <f t="shared" si="0"/>
        <v>3140157</v>
      </c>
      <c r="H10" s="66">
        <f t="shared" si="0"/>
        <v>218741</v>
      </c>
      <c r="I10" s="66">
        <f t="shared" si="0"/>
        <v>6499055</v>
      </c>
      <c r="J10" s="66">
        <f t="shared" si="0"/>
        <v>218741</v>
      </c>
      <c r="K10" s="66">
        <f t="shared" si="0"/>
        <v>56343060</v>
      </c>
      <c r="L10" s="66">
        <f t="shared" si="0"/>
        <v>232320</v>
      </c>
      <c r="M10" s="66">
        <f t="shared" si="0"/>
        <v>56794121</v>
      </c>
      <c r="N10" s="66">
        <f t="shared" si="0"/>
        <v>238820</v>
      </c>
      <c r="O10" s="66">
        <f t="shared" si="0"/>
        <v>238820</v>
      </c>
      <c r="P10" s="66">
        <f t="shared" si="0"/>
        <v>163432</v>
      </c>
      <c r="Q10" s="66">
        <f t="shared" si="0"/>
        <v>641072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63934248</v>
      </c>
      <c r="W10" s="66">
        <f t="shared" si="0"/>
        <v>143947428</v>
      </c>
      <c r="X10" s="66">
        <f t="shared" si="0"/>
        <v>-80013180</v>
      </c>
      <c r="Y10" s="67">
        <f>+IF(W10&lt;&gt;0,(X10/W10)*100,0)</f>
        <v>-55.58500149096099</v>
      </c>
      <c r="Z10" s="68">
        <f t="shared" si="0"/>
        <v>155493685</v>
      </c>
    </row>
    <row r="11" spans="1:26" ht="13.5">
      <c r="A11" s="58" t="s">
        <v>37</v>
      </c>
      <c r="B11" s="19">
        <v>70581802</v>
      </c>
      <c r="C11" s="19">
        <v>0</v>
      </c>
      <c r="D11" s="59">
        <v>87390400</v>
      </c>
      <c r="E11" s="60">
        <v>53686870</v>
      </c>
      <c r="F11" s="60">
        <v>7001598</v>
      </c>
      <c r="G11" s="60">
        <v>7001598</v>
      </c>
      <c r="H11" s="60">
        <v>7001598</v>
      </c>
      <c r="I11" s="60">
        <v>21004794</v>
      </c>
      <c r="J11" s="60">
        <v>6094894</v>
      </c>
      <c r="K11" s="60">
        <v>6094894</v>
      </c>
      <c r="L11" s="60">
        <v>6226114</v>
      </c>
      <c r="M11" s="60">
        <v>18415902</v>
      </c>
      <c r="N11" s="60">
        <v>6059739</v>
      </c>
      <c r="O11" s="60">
        <v>6059739</v>
      </c>
      <c r="P11" s="60">
        <v>6123408</v>
      </c>
      <c r="Q11" s="60">
        <v>18242886</v>
      </c>
      <c r="R11" s="60">
        <v>0</v>
      </c>
      <c r="S11" s="60">
        <v>0</v>
      </c>
      <c r="T11" s="60">
        <v>0</v>
      </c>
      <c r="U11" s="60">
        <v>0</v>
      </c>
      <c r="V11" s="60">
        <v>57663582</v>
      </c>
      <c r="W11" s="60">
        <v>56669175</v>
      </c>
      <c r="X11" s="60">
        <v>994407</v>
      </c>
      <c r="Y11" s="61">
        <v>1.75</v>
      </c>
      <c r="Z11" s="62">
        <v>53686870</v>
      </c>
    </row>
    <row r="12" spans="1:26" ht="13.5">
      <c r="A12" s="58" t="s">
        <v>38</v>
      </c>
      <c r="B12" s="19">
        <v>5983043</v>
      </c>
      <c r="C12" s="19">
        <v>0</v>
      </c>
      <c r="D12" s="59">
        <v>7586076</v>
      </c>
      <c r="E12" s="60">
        <v>7586076</v>
      </c>
      <c r="F12" s="60">
        <v>506336</v>
      </c>
      <c r="G12" s="60">
        <v>506336</v>
      </c>
      <c r="H12" s="60">
        <v>506336</v>
      </c>
      <c r="I12" s="60">
        <v>1519008</v>
      </c>
      <c r="J12" s="60">
        <v>513192</v>
      </c>
      <c r="K12" s="60">
        <v>513192</v>
      </c>
      <c r="L12" s="60">
        <v>508530</v>
      </c>
      <c r="M12" s="60">
        <v>1534914</v>
      </c>
      <c r="N12" s="60">
        <v>508530</v>
      </c>
      <c r="O12" s="60">
        <v>508530</v>
      </c>
      <c r="P12" s="60">
        <v>530812</v>
      </c>
      <c r="Q12" s="60">
        <v>1547872</v>
      </c>
      <c r="R12" s="60">
        <v>0</v>
      </c>
      <c r="S12" s="60">
        <v>0</v>
      </c>
      <c r="T12" s="60">
        <v>0</v>
      </c>
      <c r="U12" s="60">
        <v>0</v>
      </c>
      <c r="V12" s="60">
        <v>4601794</v>
      </c>
      <c r="W12" s="60">
        <v>5246847</v>
      </c>
      <c r="X12" s="60">
        <v>-645053</v>
      </c>
      <c r="Y12" s="61">
        <v>-12.29</v>
      </c>
      <c r="Z12" s="62">
        <v>7586076</v>
      </c>
    </row>
    <row r="13" spans="1:26" ht="13.5">
      <c r="A13" s="58" t="s">
        <v>278</v>
      </c>
      <c r="B13" s="19">
        <v>4306153</v>
      </c>
      <c r="C13" s="19">
        <v>0</v>
      </c>
      <c r="D13" s="59">
        <v>4799999</v>
      </c>
      <c r="E13" s="60">
        <v>4800000</v>
      </c>
      <c r="F13" s="60">
        <v>4332426</v>
      </c>
      <c r="G13" s="60">
        <v>4332426</v>
      </c>
      <c r="H13" s="60">
        <v>4332426</v>
      </c>
      <c r="I13" s="60">
        <v>12997278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12997278</v>
      </c>
      <c r="W13" s="60">
        <v>2778903</v>
      </c>
      <c r="X13" s="60">
        <v>10218375</v>
      </c>
      <c r="Y13" s="61">
        <v>367.71</v>
      </c>
      <c r="Z13" s="62">
        <v>4800000</v>
      </c>
    </row>
    <row r="14" spans="1:26" ht="13.5">
      <c r="A14" s="58" t="s">
        <v>40</v>
      </c>
      <c r="B14" s="19">
        <v>376180</v>
      </c>
      <c r="C14" s="19">
        <v>0</v>
      </c>
      <c r="D14" s="59">
        <v>4500000</v>
      </c>
      <c r="E14" s="60">
        <v>349546</v>
      </c>
      <c r="F14" s="60">
        <v>-17781657</v>
      </c>
      <c r="G14" s="60">
        <v>-17781657</v>
      </c>
      <c r="H14" s="60">
        <v>-17781657</v>
      </c>
      <c r="I14" s="60">
        <v>-53344971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-53344971</v>
      </c>
      <c r="W14" s="60">
        <v>4500000</v>
      </c>
      <c r="X14" s="60">
        <v>-57844971</v>
      </c>
      <c r="Y14" s="61">
        <v>-1285.44</v>
      </c>
      <c r="Z14" s="62">
        <v>349546</v>
      </c>
    </row>
    <row r="15" spans="1:26" ht="13.5">
      <c r="A15" s="58" t="s">
        <v>41</v>
      </c>
      <c r="B15" s="19">
        <v>0</v>
      </c>
      <c r="C15" s="19">
        <v>0</v>
      </c>
      <c r="D15" s="59">
        <v>2311900</v>
      </c>
      <c r="E15" s="60">
        <v>1617500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1739025</v>
      </c>
      <c r="X15" s="60">
        <v>-1739025</v>
      </c>
      <c r="Y15" s="61">
        <v>-100</v>
      </c>
      <c r="Z15" s="62">
        <v>1617500</v>
      </c>
    </row>
    <row r="16" spans="1:26" ht="13.5">
      <c r="A16" s="69" t="s">
        <v>42</v>
      </c>
      <c r="B16" s="19">
        <v>14621734</v>
      </c>
      <c r="C16" s="19">
        <v>0</v>
      </c>
      <c r="D16" s="59">
        <v>29483152</v>
      </c>
      <c r="E16" s="60">
        <v>29483152</v>
      </c>
      <c r="F16" s="60">
        <v>4719254</v>
      </c>
      <c r="G16" s="60">
        <v>4719254</v>
      </c>
      <c r="H16" s="60">
        <v>4719254</v>
      </c>
      <c r="I16" s="60">
        <v>14157762</v>
      </c>
      <c r="J16" s="60">
        <v>1153852</v>
      </c>
      <c r="K16" s="60">
        <v>1153852</v>
      </c>
      <c r="L16" s="60">
        <v>3546557</v>
      </c>
      <c r="M16" s="60">
        <v>5854261</v>
      </c>
      <c r="N16" s="60">
        <v>4450029</v>
      </c>
      <c r="O16" s="60">
        <v>4450029</v>
      </c>
      <c r="P16" s="60">
        <v>849272</v>
      </c>
      <c r="Q16" s="60">
        <v>9749330</v>
      </c>
      <c r="R16" s="60">
        <v>0</v>
      </c>
      <c r="S16" s="60">
        <v>0</v>
      </c>
      <c r="T16" s="60">
        <v>0</v>
      </c>
      <c r="U16" s="60">
        <v>0</v>
      </c>
      <c r="V16" s="60">
        <v>29761353</v>
      </c>
      <c r="W16" s="60">
        <v>5662053</v>
      </c>
      <c r="X16" s="60">
        <v>24099300</v>
      </c>
      <c r="Y16" s="61">
        <v>425.63</v>
      </c>
      <c r="Z16" s="62">
        <v>29483152</v>
      </c>
    </row>
    <row r="17" spans="1:26" ht="13.5">
      <c r="A17" s="58" t="s">
        <v>43</v>
      </c>
      <c r="B17" s="19">
        <v>70003636</v>
      </c>
      <c r="C17" s="19">
        <v>0</v>
      </c>
      <c r="D17" s="59">
        <v>70990874</v>
      </c>
      <c r="E17" s="60">
        <v>85928241</v>
      </c>
      <c r="F17" s="60">
        <v>14122191</v>
      </c>
      <c r="G17" s="60">
        <v>14122191</v>
      </c>
      <c r="H17" s="60">
        <v>14122191</v>
      </c>
      <c r="I17" s="60">
        <v>42366573</v>
      </c>
      <c r="J17" s="60">
        <v>5943720</v>
      </c>
      <c r="K17" s="60">
        <v>5943720</v>
      </c>
      <c r="L17" s="60">
        <v>8906208</v>
      </c>
      <c r="M17" s="60">
        <v>20793648</v>
      </c>
      <c r="N17" s="60">
        <v>5234575</v>
      </c>
      <c r="O17" s="60">
        <v>5234575</v>
      </c>
      <c r="P17" s="60">
        <v>3953422</v>
      </c>
      <c r="Q17" s="60">
        <v>14422572</v>
      </c>
      <c r="R17" s="60">
        <v>0</v>
      </c>
      <c r="S17" s="60">
        <v>0</v>
      </c>
      <c r="T17" s="60">
        <v>0</v>
      </c>
      <c r="U17" s="60">
        <v>0</v>
      </c>
      <c r="V17" s="60">
        <v>77582793</v>
      </c>
      <c r="W17" s="60">
        <v>51557922</v>
      </c>
      <c r="X17" s="60">
        <v>26024871</v>
      </c>
      <c r="Y17" s="61">
        <v>50.48</v>
      </c>
      <c r="Z17" s="62">
        <v>85928241</v>
      </c>
    </row>
    <row r="18" spans="1:26" ht="13.5">
      <c r="A18" s="70" t="s">
        <v>44</v>
      </c>
      <c r="B18" s="71">
        <f>SUM(B11:B17)</f>
        <v>165872548</v>
      </c>
      <c r="C18" s="71">
        <f>SUM(C11:C17)</f>
        <v>0</v>
      </c>
      <c r="D18" s="72">
        <f aca="true" t="shared" si="1" ref="D18:Z18">SUM(D11:D17)</f>
        <v>207062401</v>
      </c>
      <c r="E18" s="73">
        <f t="shared" si="1"/>
        <v>183451385</v>
      </c>
      <c r="F18" s="73">
        <f t="shared" si="1"/>
        <v>12900148</v>
      </c>
      <c r="G18" s="73">
        <f t="shared" si="1"/>
        <v>12900148</v>
      </c>
      <c r="H18" s="73">
        <f t="shared" si="1"/>
        <v>12900148</v>
      </c>
      <c r="I18" s="73">
        <f t="shared" si="1"/>
        <v>38700444</v>
      </c>
      <c r="J18" s="73">
        <f t="shared" si="1"/>
        <v>13705658</v>
      </c>
      <c r="K18" s="73">
        <f t="shared" si="1"/>
        <v>13705658</v>
      </c>
      <c r="L18" s="73">
        <f t="shared" si="1"/>
        <v>19187409</v>
      </c>
      <c r="M18" s="73">
        <f t="shared" si="1"/>
        <v>46598725</v>
      </c>
      <c r="N18" s="73">
        <f t="shared" si="1"/>
        <v>16252873</v>
      </c>
      <c r="O18" s="73">
        <f t="shared" si="1"/>
        <v>16252873</v>
      </c>
      <c r="P18" s="73">
        <f t="shared" si="1"/>
        <v>11456914</v>
      </c>
      <c r="Q18" s="73">
        <f t="shared" si="1"/>
        <v>43962660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129261829</v>
      </c>
      <c r="W18" s="73">
        <f t="shared" si="1"/>
        <v>128153925</v>
      </c>
      <c r="X18" s="73">
        <f t="shared" si="1"/>
        <v>1107904</v>
      </c>
      <c r="Y18" s="67">
        <f>+IF(W18&lt;&gt;0,(X18/W18)*100,0)</f>
        <v>0.8645103924831019</v>
      </c>
      <c r="Z18" s="74">
        <f t="shared" si="1"/>
        <v>183451385</v>
      </c>
    </row>
    <row r="19" spans="1:26" ht="13.5">
      <c r="A19" s="70" t="s">
        <v>45</v>
      </c>
      <c r="B19" s="75">
        <f>+B10-B18</f>
        <v>-14774354</v>
      </c>
      <c r="C19" s="75">
        <f>+C10-C18</f>
        <v>0</v>
      </c>
      <c r="D19" s="76">
        <f aca="true" t="shared" si="2" ref="D19:Z19">+D10-D18</f>
        <v>-56813660</v>
      </c>
      <c r="E19" s="77">
        <f t="shared" si="2"/>
        <v>-27957700</v>
      </c>
      <c r="F19" s="77">
        <f t="shared" si="2"/>
        <v>-9759991</v>
      </c>
      <c r="G19" s="77">
        <f t="shared" si="2"/>
        <v>-9759991</v>
      </c>
      <c r="H19" s="77">
        <f t="shared" si="2"/>
        <v>-12681407</v>
      </c>
      <c r="I19" s="77">
        <f t="shared" si="2"/>
        <v>-32201389</v>
      </c>
      <c r="J19" s="77">
        <f t="shared" si="2"/>
        <v>-13486917</v>
      </c>
      <c r="K19" s="77">
        <f t="shared" si="2"/>
        <v>42637402</v>
      </c>
      <c r="L19" s="77">
        <f t="shared" si="2"/>
        <v>-18955089</v>
      </c>
      <c r="M19" s="77">
        <f t="shared" si="2"/>
        <v>10195396</v>
      </c>
      <c r="N19" s="77">
        <f t="shared" si="2"/>
        <v>-16014053</v>
      </c>
      <c r="O19" s="77">
        <f t="shared" si="2"/>
        <v>-16014053</v>
      </c>
      <c r="P19" s="77">
        <f t="shared" si="2"/>
        <v>-11293482</v>
      </c>
      <c r="Q19" s="77">
        <f t="shared" si="2"/>
        <v>-43321588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-65327581</v>
      </c>
      <c r="W19" s="77">
        <f>IF(E10=E18,0,W10-W18)</f>
        <v>15793503</v>
      </c>
      <c r="X19" s="77">
        <f t="shared" si="2"/>
        <v>-81121084</v>
      </c>
      <c r="Y19" s="78">
        <f>+IF(W19&lt;&gt;0,(X19/W19)*100,0)</f>
        <v>-513.6357906159261</v>
      </c>
      <c r="Z19" s="79">
        <f t="shared" si="2"/>
        <v>-27957700</v>
      </c>
    </row>
    <row r="20" spans="1:26" ht="13.5">
      <c r="A20" s="58" t="s">
        <v>46</v>
      </c>
      <c r="B20" s="19">
        <v>0</v>
      </c>
      <c r="C20" s="19">
        <v>0</v>
      </c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37254000</v>
      </c>
      <c r="Q20" s="60">
        <v>37254000</v>
      </c>
      <c r="R20" s="60">
        <v>0</v>
      </c>
      <c r="S20" s="60">
        <v>0</v>
      </c>
      <c r="T20" s="60">
        <v>0</v>
      </c>
      <c r="U20" s="60">
        <v>0</v>
      </c>
      <c r="V20" s="60">
        <v>37254000</v>
      </c>
      <c r="W20" s="60"/>
      <c r="X20" s="60">
        <v>37254000</v>
      </c>
      <c r="Y20" s="61">
        <v>0</v>
      </c>
      <c r="Z20" s="62">
        <v>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-14774354</v>
      </c>
      <c r="C22" s="86">
        <f>SUM(C19:C21)</f>
        <v>0</v>
      </c>
      <c r="D22" s="87">
        <f aca="true" t="shared" si="3" ref="D22:Z22">SUM(D19:D21)</f>
        <v>-56813660</v>
      </c>
      <c r="E22" s="88">
        <f t="shared" si="3"/>
        <v>-27957700</v>
      </c>
      <c r="F22" s="88">
        <f t="shared" si="3"/>
        <v>-9759991</v>
      </c>
      <c r="G22" s="88">
        <f t="shared" si="3"/>
        <v>-9759991</v>
      </c>
      <c r="H22" s="88">
        <f t="shared" si="3"/>
        <v>-12681407</v>
      </c>
      <c r="I22" s="88">
        <f t="shared" si="3"/>
        <v>-32201389</v>
      </c>
      <c r="J22" s="88">
        <f t="shared" si="3"/>
        <v>-13486917</v>
      </c>
      <c r="K22" s="88">
        <f t="shared" si="3"/>
        <v>42637402</v>
      </c>
      <c r="L22" s="88">
        <f t="shared" si="3"/>
        <v>-18955089</v>
      </c>
      <c r="M22" s="88">
        <f t="shared" si="3"/>
        <v>10195396</v>
      </c>
      <c r="N22" s="88">
        <f t="shared" si="3"/>
        <v>-16014053</v>
      </c>
      <c r="O22" s="88">
        <f t="shared" si="3"/>
        <v>-16014053</v>
      </c>
      <c r="P22" s="88">
        <f t="shared" si="3"/>
        <v>25960518</v>
      </c>
      <c r="Q22" s="88">
        <f t="shared" si="3"/>
        <v>-6067588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-28073581</v>
      </c>
      <c r="W22" s="88">
        <f t="shared" si="3"/>
        <v>15793503</v>
      </c>
      <c r="X22" s="88">
        <f t="shared" si="3"/>
        <v>-43867084</v>
      </c>
      <c r="Y22" s="89">
        <f>+IF(W22&lt;&gt;0,(X22/W22)*100,0)</f>
        <v>-277.75398529382625</v>
      </c>
      <c r="Z22" s="90">
        <f t="shared" si="3"/>
        <v>-27957700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-14774354</v>
      </c>
      <c r="C24" s="75">
        <f>SUM(C22:C23)</f>
        <v>0</v>
      </c>
      <c r="D24" s="76">
        <f aca="true" t="shared" si="4" ref="D24:Z24">SUM(D22:D23)</f>
        <v>-56813660</v>
      </c>
      <c r="E24" s="77">
        <f t="shared" si="4"/>
        <v>-27957700</v>
      </c>
      <c r="F24" s="77">
        <f t="shared" si="4"/>
        <v>-9759991</v>
      </c>
      <c r="G24" s="77">
        <f t="shared" si="4"/>
        <v>-9759991</v>
      </c>
      <c r="H24" s="77">
        <f t="shared" si="4"/>
        <v>-12681407</v>
      </c>
      <c r="I24" s="77">
        <f t="shared" si="4"/>
        <v>-32201389</v>
      </c>
      <c r="J24" s="77">
        <f t="shared" si="4"/>
        <v>-13486917</v>
      </c>
      <c r="K24" s="77">
        <f t="shared" si="4"/>
        <v>42637402</v>
      </c>
      <c r="L24" s="77">
        <f t="shared" si="4"/>
        <v>-18955089</v>
      </c>
      <c r="M24" s="77">
        <f t="shared" si="4"/>
        <v>10195396</v>
      </c>
      <c r="N24" s="77">
        <f t="shared" si="4"/>
        <v>-16014053</v>
      </c>
      <c r="O24" s="77">
        <f t="shared" si="4"/>
        <v>-16014053</v>
      </c>
      <c r="P24" s="77">
        <f t="shared" si="4"/>
        <v>25960518</v>
      </c>
      <c r="Q24" s="77">
        <f t="shared" si="4"/>
        <v>-6067588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-28073581</v>
      </c>
      <c r="W24" s="77">
        <f t="shared" si="4"/>
        <v>15793503</v>
      </c>
      <c r="X24" s="77">
        <f t="shared" si="4"/>
        <v>-43867084</v>
      </c>
      <c r="Y24" s="78">
        <f>+IF(W24&lt;&gt;0,(X24/W24)*100,0)</f>
        <v>-277.75398529382625</v>
      </c>
      <c r="Z24" s="79">
        <f t="shared" si="4"/>
        <v>-27957700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3844139</v>
      </c>
      <c r="C27" s="22">
        <v>0</v>
      </c>
      <c r="D27" s="99">
        <v>3460000</v>
      </c>
      <c r="E27" s="100">
        <v>6085000</v>
      </c>
      <c r="F27" s="100">
        <v>0</v>
      </c>
      <c r="G27" s="100">
        <v>0</v>
      </c>
      <c r="H27" s="100">
        <v>0</v>
      </c>
      <c r="I27" s="100">
        <v>0</v>
      </c>
      <c r="J27" s="100">
        <v>91693</v>
      </c>
      <c r="K27" s="100">
        <v>32898</v>
      </c>
      <c r="L27" s="100">
        <v>10533</v>
      </c>
      <c r="M27" s="100">
        <v>135124</v>
      </c>
      <c r="N27" s="100">
        <v>89142</v>
      </c>
      <c r="O27" s="100">
        <v>89142</v>
      </c>
      <c r="P27" s="100">
        <v>0</v>
      </c>
      <c r="Q27" s="100">
        <v>178284</v>
      </c>
      <c r="R27" s="100">
        <v>0</v>
      </c>
      <c r="S27" s="100">
        <v>0</v>
      </c>
      <c r="T27" s="100">
        <v>0</v>
      </c>
      <c r="U27" s="100">
        <v>0</v>
      </c>
      <c r="V27" s="100">
        <v>313408</v>
      </c>
      <c r="W27" s="100">
        <v>4563750</v>
      </c>
      <c r="X27" s="100">
        <v>-4250342</v>
      </c>
      <c r="Y27" s="101">
        <v>-93.13</v>
      </c>
      <c r="Z27" s="102">
        <v>6085000</v>
      </c>
    </row>
    <row r="28" spans="1:26" ht="13.5">
      <c r="A28" s="103" t="s">
        <v>46</v>
      </c>
      <c r="B28" s="19">
        <v>0</v>
      </c>
      <c r="C28" s="19">
        <v>0</v>
      </c>
      <c r="D28" s="59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/>
      <c r="X28" s="60">
        <v>0</v>
      </c>
      <c r="Y28" s="61">
        <v>0</v>
      </c>
      <c r="Z28" s="62">
        <v>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3844139</v>
      </c>
      <c r="C31" s="19">
        <v>0</v>
      </c>
      <c r="D31" s="59">
        <v>3460000</v>
      </c>
      <c r="E31" s="60">
        <v>6085000</v>
      </c>
      <c r="F31" s="60">
        <v>0</v>
      </c>
      <c r="G31" s="60">
        <v>0</v>
      </c>
      <c r="H31" s="60">
        <v>0</v>
      </c>
      <c r="I31" s="60">
        <v>0</v>
      </c>
      <c r="J31" s="60">
        <v>91693</v>
      </c>
      <c r="K31" s="60">
        <v>32898</v>
      </c>
      <c r="L31" s="60">
        <v>10533</v>
      </c>
      <c r="M31" s="60">
        <v>135124</v>
      </c>
      <c r="N31" s="60">
        <v>89142</v>
      </c>
      <c r="O31" s="60">
        <v>89142</v>
      </c>
      <c r="P31" s="60">
        <v>0</v>
      </c>
      <c r="Q31" s="60">
        <v>178284</v>
      </c>
      <c r="R31" s="60">
        <v>0</v>
      </c>
      <c r="S31" s="60">
        <v>0</v>
      </c>
      <c r="T31" s="60">
        <v>0</v>
      </c>
      <c r="U31" s="60">
        <v>0</v>
      </c>
      <c r="V31" s="60">
        <v>313408</v>
      </c>
      <c r="W31" s="60">
        <v>4563750</v>
      </c>
      <c r="X31" s="60">
        <v>-4250342</v>
      </c>
      <c r="Y31" s="61">
        <v>-93.13</v>
      </c>
      <c r="Z31" s="62">
        <v>6085000</v>
      </c>
    </row>
    <row r="32" spans="1:26" ht="13.5">
      <c r="A32" s="70" t="s">
        <v>54</v>
      </c>
      <c r="B32" s="22">
        <f>SUM(B28:B31)</f>
        <v>3844139</v>
      </c>
      <c r="C32" s="22">
        <f>SUM(C28:C31)</f>
        <v>0</v>
      </c>
      <c r="D32" s="99">
        <f aca="true" t="shared" si="5" ref="D32:Z32">SUM(D28:D31)</f>
        <v>3460000</v>
      </c>
      <c r="E32" s="100">
        <f t="shared" si="5"/>
        <v>6085000</v>
      </c>
      <c r="F32" s="100">
        <f t="shared" si="5"/>
        <v>0</v>
      </c>
      <c r="G32" s="100">
        <f t="shared" si="5"/>
        <v>0</v>
      </c>
      <c r="H32" s="100">
        <f t="shared" si="5"/>
        <v>0</v>
      </c>
      <c r="I32" s="100">
        <f t="shared" si="5"/>
        <v>0</v>
      </c>
      <c r="J32" s="100">
        <f t="shared" si="5"/>
        <v>91693</v>
      </c>
      <c r="K32" s="100">
        <f t="shared" si="5"/>
        <v>32898</v>
      </c>
      <c r="L32" s="100">
        <f t="shared" si="5"/>
        <v>10533</v>
      </c>
      <c r="M32" s="100">
        <f t="shared" si="5"/>
        <v>135124</v>
      </c>
      <c r="N32" s="100">
        <f t="shared" si="5"/>
        <v>89142</v>
      </c>
      <c r="O32" s="100">
        <f t="shared" si="5"/>
        <v>89142</v>
      </c>
      <c r="P32" s="100">
        <f t="shared" si="5"/>
        <v>0</v>
      </c>
      <c r="Q32" s="100">
        <f t="shared" si="5"/>
        <v>178284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313408</v>
      </c>
      <c r="W32" s="100">
        <f t="shared" si="5"/>
        <v>4563750</v>
      </c>
      <c r="X32" s="100">
        <f t="shared" si="5"/>
        <v>-4250342</v>
      </c>
      <c r="Y32" s="101">
        <f>+IF(W32&lt;&gt;0,(X32/W32)*100,0)</f>
        <v>-93.13266502328129</v>
      </c>
      <c r="Z32" s="102">
        <f t="shared" si="5"/>
        <v>6085000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141902731</v>
      </c>
      <c r="C35" s="19">
        <v>0</v>
      </c>
      <c r="D35" s="59">
        <v>12959083</v>
      </c>
      <c r="E35" s="60">
        <v>12959083</v>
      </c>
      <c r="F35" s="60">
        <v>53296888</v>
      </c>
      <c r="G35" s="60">
        <v>53296888</v>
      </c>
      <c r="H35" s="60">
        <v>14874374</v>
      </c>
      <c r="I35" s="60">
        <v>14874374</v>
      </c>
      <c r="J35" s="60">
        <v>14874374</v>
      </c>
      <c r="K35" s="60">
        <v>14874374</v>
      </c>
      <c r="L35" s="60">
        <v>17776623</v>
      </c>
      <c r="M35" s="60">
        <v>17776623</v>
      </c>
      <c r="N35" s="60">
        <v>15939211</v>
      </c>
      <c r="O35" s="60">
        <v>15939211</v>
      </c>
      <c r="P35" s="60">
        <v>25273163</v>
      </c>
      <c r="Q35" s="60">
        <v>25273163</v>
      </c>
      <c r="R35" s="60">
        <v>0</v>
      </c>
      <c r="S35" s="60">
        <v>0</v>
      </c>
      <c r="T35" s="60">
        <v>0</v>
      </c>
      <c r="U35" s="60">
        <v>0</v>
      </c>
      <c r="V35" s="60">
        <v>25273163</v>
      </c>
      <c r="W35" s="60">
        <v>9719312</v>
      </c>
      <c r="X35" s="60">
        <v>15553851</v>
      </c>
      <c r="Y35" s="61">
        <v>160.03</v>
      </c>
      <c r="Z35" s="62">
        <v>12959083</v>
      </c>
    </row>
    <row r="36" spans="1:26" ht="13.5">
      <c r="A36" s="58" t="s">
        <v>57</v>
      </c>
      <c r="B36" s="19">
        <v>31284338</v>
      </c>
      <c r="C36" s="19">
        <v>0</v>
      </c>
      <c r="D36" s="59">
        <v>34131714</v>
      </c>
      <c r="E36" s="60">
        <v>34131714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25598786</v>
      </c>
      <c r="X36" s="60">
        <v>-25598786</v>
      </c>
      <c r="Y36" s="61">
        <v>-100</v>
      </c>
      <c r="Z36" s="62">
        <v>34131714</v>
      </c>
    </row>
    <row r="37" spans="1:26" ht="13.5">
      <c r="A37" s="58" t="s">
        <v>58</v>
      </c>
      <c r="B37" s="19">
        <v>32046013</v>
      </c>
      <c r="C37" s="19">
        <v>0</v>
      </c>
      <c r="D37" s="59">
        <v>24858461</v>
      </c>
      <c r="E37" s="60">
        <v>24858461</v>
      </c>
      <c r="F37" s="60">
        <v>8101592</v>
      </c>
      <c r="G37" s="60">
        <v>8101592</v>
      </c>
      <c r="H37" s="60">
        <v>935219</v>
      </c>
      <c r="I37" s="60">
        <v>935219</v>
      </c>
      <c r="J37" s="60">
        <v>935219</v>
      </c>
      <c r="K37" s="60">
        <v>935219</v>
      </c>
      <c r="L37" s="60">
        <v>784924</v>
      </c>
      <c r="M37" s="60">
        <v>784924</v>
      </c>
      <c r="N37" s="60">
        <v>446042</v>
      </c>
      <c r="O37" s="60">
        <v>446042</v>
      </c>
      <c r="P37" s="60">
        <v>362562</v>
      </c>
      <c r="Q37" s="60">
        <v>362562</v>
      </c>
      <c r="R37" s="60">
        <v>0</v>
      </c>
      <c r="S37" s="60">
        <v>0</v>
      </c>
      <c r="T37" s="60">
        <v>0</v>
      </c>
      <c r="U37" s="60">
        <v>0</v>
      </c>
      <c r="V37" s="60">
        <v>362562</v>
      </c>
      <c r="W37" s="60">
        <v>18643846</v>
      </c>
      <c r="X37" s="60">
        <v>-18281284</v>
      </c>
      <c r="Y37" s="61">
        <v>-98.06</v>
      </c>
      <c r="Z37" s="62">
        <v>24858461</v>
      </c>
    </row>
    <row r="38" spans="1:26" ht="13.5">
      <c r="A38" s="58" t="s">
        <v>59</v>
      </c>
      <c r="B38" s="19">
        <v>15165003</v>
      </c>
      <c r="C38" s="19">
        <v>0</v>
      </c>
      <c r="D38" s="59">
        <v>15651103</v>
      </c>
      <c r="E38" s="60">
        <v>15651103</v>
      </c>
      <c r="F38" s="60">
        <v>172404</v>
      </c>
      <c r="G38" s="60">
        <v>172404</v>
      </c>
      <c r="H38" s="60">
        <v>102531</v>
      </c>
      <c r="I38" s="60">
        <v>102531</v>
      </c>
      <c r="J38" s="60">
        <v>102531</v>
      </c>
      <c r="K38" s="60">
        <v>102531</v>
      </c>
      <c r="L38" s="60">
        <v>77316</v>
      </c>
      <c r="M38" s="60">
        <v>77316</v>
      </c>
      <c r="N38" s="60">
        <v>117007</v>
      </c>
      <c r="O38" s="60">
        <v>117007</v>
      </c>
      <c r="P38" s="60">
        <v>154661</v>
      </c>
      <c r="Q38" s="60">
        <v>154661</v>
      </c>
      <c r="R38" s="60">
        <v>0</v>
      </c>
      <c r="S38" s="60">
        <v>0</v>
      </c>
      <c r="T38" s="60">
        <v>0</v>
      </c>
      <c r="U38" s="60">
        <v>0</v>
      </c>
      <c r="V38" s="60">
        <v>154661</v>
      </c>
      <c r="W38" s="60">
        <v>11738327</v>
      </c>
      <c r="X38" s="60">
        <v>-11583666</v>
      </c>
      <c r="Y38" s="61">
        <v>-98.68</v>
      </c>
      <c r="Z38" s="62">
        <v>15651103</v>
      </c>
    </row>
    <row r="39" spans="1:26" ht="13.5">
      <c r="A39" s="58" t="s">
        <v>60</v>
      </c>
      <c r="B39" s="19">
        <v>125976053</v>
      </c>
      <c r="C39" s="19">
        <v>0</v>
      </c>
      <c r="D39" s="59">
        <v>6581233</v>
      </c>
      <c r="E39" s="60">
        <v>6581233</v>
      </c>
      <c r="F39" s="60">
        <v>45022892</v>
      </c>
      <c r="G39" s="60">
        <v>45022892</v>
      </c>
      <c r="H39" s="60">
        <v>13836624</v>
      </c>
      <c r="I39" s="60">
        <v>13836624</v>
      </c>
      <c r="J39" s="60">
        <v>13836624</v>
      </c>
      <c r="K39" s="60">
        <v>13836624</v>
      </c>
      <c r="L39" s="60">
        <v>16914383</v>
      </c>
      <c r="M39" s="60">
        <v>16914383</v>
      </c>
      <c r="N39" s="60">
        <v>15376162</v>
      </c>
      <c r="O39" s="60">
        <v>15376162</v>
      </c>
      <c r="P39" s="60">
        <v>24755940</v>
      </c>
      <c r="Q39" s="60">
        <v>24755940</v>
      </c>
      <c r="R39" s="60">
        <v>0</v>
      </c>
      <c r="S39" s="60">
        <v>0</v>
      </c>
      <c r="T39" s="60">
        <v>0</v>
      </c>
      <c r="U39" s="60">
        <v>0</v>
      </c>
      <c r="V39" s="60">
        <v>24755940</v>
      </c>
      <c r="W39" s="60">
        <v>4935925</v>
      </c>
      <c r="X39" s="60">
        <v>19820015</v>
      </c>
      <c r="Y39" s="61">
        <v>401.55</v>
      </c>
      <c r="Z39" s="62">
        <v>6581233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-1670218</v>
      </c>
      <c r="C42" s="19">
        <v>0</v>
      </c>
      <c r="D42" s="59">
        <v>-56813429</v>
      </c>
      <c r="E42" s="60">
        <v>-81087079</v>
      </c>
      <c r="F42" s="60">
        <v>43058326</v>
      </c>
      <c r="G42" s="60">
        <v>-11342833</v>
      </c>
      <c r="H42" s="60">
        <v>-13486919</v>
      </c>
      <c r="I42" s="60">
        <v>18228574</v>
      </c>
      <c r="J42" s="60">
        <v>-12676833</v>
      </c>
      <c r="K42" s="60">
        <v>31338167</v>
      </c>
      <c r="L42" s="60">
        <v>-18916234</v>
      </c>
      <c r="M42" s="60">
        <v>-254900</v>
      </c>
      <c r="N42" s="60">
        <v>-16014324</v>
      </c>
      <c r="O42" s="60">
        <v>-6120043</v>
      </c>
      <c r="P42" s="60">
        <v>25960518</v>
      </c>
      <c r="Q42" s="60">
        <v>3826151</v>
      </c>
      <c r="R42" s="60">
        <v>0</v>
      </c>
      <c r="S42" s="60">
        <v>0</v>
      </c>
      <c r="T42" s="60">
        <v>0</v>
      </c>
      <c r="U42" s="60">
        <v>0</v>
      </c>
      <c r="V42" s="60">
        <v>21799825</v>
      </c>
      <c r="W42" s="60">
        <v>27872888</v>
      </c>
      <c r="X42" s="60">
        <v>-6073063</v>
      </c>
      <c r="Y42" s="61">
        <v>-21.79</v>
      </c>
      <c r="Z42" s="62">
        <v>-81087079</v>
      </c>
    </row>
    <row r="43" spans="1:26" ht="13.5">
      <c r="A43" s="58" t="s">
        <v>63</v>
      </c>
      <c r="B43" s="19">
        <v>-3648139</v>
      </c>
      <c r="C43" s="19">
        <v>0</v>
      </c>
      <c r="D43" s="59">
        <v>-6085000</v>
      </c>
      <c r="E43" s="60">
        <v>-6085001</v>
      </c>
      <c r="F43" s="60">
        <v>0</v>
      </c>
      <c r="G43" s="60">
        <v>0</v>
      </c>
      <c r="H43" s="60">
        <v>-91693</v>
      </c>
      <c r="I43" s="60">
        <v>-91693</v>
      </c>
      <c r="J43" s="60">
        <v>0</v>
      </c>
      <c r="K43" s="60">
        <v>0</v>
      </c>
      <c r="L43" s="60">
        <v>-10533</v>
      </c>
      <c r="M43" s="60">
        <v>-10533</v>
      </c>
      <c r="N43" s="60">
        <v>-89142</v>
      </c>
      <c r="O43" s="60">
        <v>-194630</v>
      </c>
      <c r="P43" s="60">
        <v>0</v>
      </c>
      <c r="Q43" s="60">
        <v>-283772</v>
      </c>
      <c r="R43" s="60">
        <v>0</v>
      </c>
      <c r="S43" s="60">
        <v>0</v>
      </c>
      <c r="T43" s="60">
        <v>0</v>
      </c>
      <c r="U43" s="60">
        <v>0</v>
      </c>
      <c r="V43" s="60">
        <v>-385998</v>
      </c>
      <c r="W43" s="60">
        <v>-504209</v>
      </c>
      <c r="X43" s="60">
        <v>118211</v>
      </c>
      <c r="Y43" s="61">
        <v>-23.44</v>
      </c>
      <c r="Z43" s="62">
        <v>-6085001</v>
      </c>
    </row>
    <row r="44" spans="1:26" ht="13.5">
      <c r="A44" s="58" t="s">
        <v>64</v>
      </c>
      <c r="B44" s="19">
        <v>-17781655</v>
      </c>
      <c r="C44" s="19">
        <v>0</v>
      </c>
      <c r="D44" s="59">
        <v>0</v>
      </c>
      <c r="E44" s="60">
        <v>-3649546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-3649546</v>
      </c>
      <c r="X44" s="60">
        <v>3649546</v>
      </c>
      <c r="Y44" s="61">
        <v>-100</v>
      </c>
      <c r="Z44" s="62">
        <v>-3649546</v>
      </c>
    </row>
    <row r="45" spans="1:26" ht="13.5">
      <c r="A45" s="70" t="s">
        <v>65</v>
      </c>
      <c r="B45" s="22">
        <v>137310663</v>
      </c>
      <c r="C45" s="22">
        <v>0</v>
      </c>
      <c r="D45" s="99">
        <v>20752571</v>
      </c>
      <c r="E45" s="100">
        <v>46514374</v>
      </c>
      <c r="F45" s="100">
        <v>182534643</v>
      </c>
      <c r="G45" s="100">
        <v>171191810</v>
      </c>
      <c r="H45" s="100">
        <v>157613198</v>
      </c>
      <c r="I45" s="100">
        <v>157613198</v>
      </c>
      <c r="J45" s="100">
        <v>144936365</v>
      </c>
      <c r="K45" s="100">
        <v>176274532</v>
      </c>
      <c r="L45" s="100">
        <v>157347765</v>
      </c>
      <c r="M45" s="100">
        <v>157347765</v>
      </c>
      <c r="N45" s="100">
        <v>141244299</v>
      </c>
      <c r="O45" s="100">
        <v>134929626</v>
      </c>
      <c r="P45" s="100">
        <v>160890144</v>
      </c>
      <c r="Q45" s="100">
        <v>160890144</v>
      </c>
      <c r="R45" s="100">
        <v>0</v>
      </c>
      <c r="S45" s="100">
        <v>0</v>
      </c>
      <c r="T45" s="100">
        <v>0</v>
      </c>
      <c r="U45" s="100">
        <v>0</v>
      </c>
      <c r="V45" s="100">
        <v>160890144</v>
      </c>
      <c r="W45" s="100">
        <v>161055133</v>
      </c>
      <c r="X45" s="100">
        <v>-164989</v>
      </c>
      <c r="Y45" s="101">
        <v>-0.1</v>
      </c>
      <c r="Z45" s="102">
        <v>46514374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/>
      <c r="C67" s="24"/>
      <c r="D67" s="25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5"/>
      <c r="Z67" s="27"/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/>
      <c r="C69" s="19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/>
      <c r="C76" s="32"/>
      <c r="D76" s="33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3"/>
      <c r="Z76" s="35"/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/>
      <c r="C78" s="19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151098194</v>
      </c>
      <c r="D5" s="153">
        <f>SUM(D6:D8)</f>
        <v>0</v>
      </c>
      <c r="E5" s="154">
        <f t="shared" si="0"/>
        <v>150248741</v>
      </c>
      <c r="F5" s="100">
        <f t="shared" si="0"/>
        <v>155493685</v>
      </c>
      <c r="G5" s="100">
        <f t="shared" si="0"/>
        <v>3140157</v>
      </c>
      <c r="H5" s="100">
        <f t="shared" si="0"/>
        <v>3140157</v>
      </c>
      <c r="I5" s="100">
        <f t="shared" si="0"/>
        <v>218741</v>
      </c>
      <c r="J5" s="100">
        <f t="shared" si="0"/>
        <v>6499055</v>
      </c>
      <c r="K5" s="100">
        <f t="shared" si="0"/>
        <v>218741</v>
      </c>
      <c r="L5" s="100">
        <f t="shared" si="0"/>
        <v>56343060</v>
      </c>
      <c r="M5" s="100">
        <f t="shared" si="0"/>
        <v>232320</v>
      </c>
      <c r="N5" s="100">
        <f t="shared" si="0"/>
        <v>56794121</v>
      </c>
      <c r="O5" s="100">
        <f t="shared" si="0"/>
        <v>238820</v>
      </c>
      <c r="P5" s="100">
        <f t="shared" si="0"/>
        <v>238820</v>
      </c>
      <c r="Q5" s="100">
        <f t="shared" si="0"/>
        <v>37417432</v>
      </c>
      <c r="R5" s="100">
        <f t="shared" si="0"/>
        <v>37895072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101188248</v>
      </c>
      <c r="X5" s="100">
        <f t="shared" si="0"/>
        <v>125638947</v>
      </c>
      <c r="Y5" s="100">
        <f t="shared" si="0"/>
        <v>-24450699</v>
      </c>
      <c r="Z5" s="137">
        <f>+IF(X5&lt;&gt;0,+(Y5/X5)*100,0)</f>
        <v>-19.461082398278933</v>
      </c>
      <c r="AA5" s="153">
        <f>SUM(AA6:AA8)</f>
        <v>155493685</v>
      </c>
    </row>
    <row r="6" spans="1:27" ht="13.5">
      <c r="A6" s="138" t="s">
        <v>75</v>
      </c>
      <c r="B6" s="136"/>
      <c r="C6" s="155">
        <v>151098194</v>
      </c>
      <c r="D6" s="155"/>
      <c r="E6" s="156">
        <v>150248741</v>
      </c>
      <c r="F6" s="60">
        <v>155493685</v>
      </c>
      <c r="G6" s="60">
        <v>3140157</v>
      </c>
      <c r="H6" s="60">
        <v>3140157</v>
      </c>
      <c r="I6" s="60">
        <v>218741</v>
      </c>
      <c r="J6" s="60">
        <v>6499055</v>
      </c>
      <c r="K6" s="60">
        <v>218741</v>
      </c>
      <c r="L6" s="60">
        <v>56343060</v>
      </c>
      <c r="M6" s="60">
        <v>232320</v>
      </c>
      <c r="N6" s="60">
        <v>56794121</v>
      </c>
      <c r="O6" s="60">
        <v>238820</v>
      </c>
      <c r="P6" s="60">
        <v>238820</v>
      </c>
      <c r="Q6" s="60">
        <v>37417432</v>
      </c>
      <c r="R6" s="60">
        <v>37895072</v>
      </c>
      <c r="S6" s="60"/>
      <c r="T6" s="60"/>
      <c r="U6" s="60"/>
      <c r="V6" s="60"/>
      <c r="W6" s="60">
        <v>101188248</v>
      </c>
      <c r="X6" s="60"/>
      <c r="Y6" s="60">
        <v>101188248</v>
      </c>
      <c r="Z6" s="140">
        <v>0</v>
      </c>
      <c r="AA6" s="155">
        <v>155493685</v>
      </c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125638947</v>
      </c>
      <c r="Y7" s="159">
        <v>-125638947</v>
      </c>
      <c r="Z7" s="141">
        <v>-100</v>
      </c>
      <c r="AA7" s="157"/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53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53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151098194</v>
      </c>
      <c r="D25" s="168">
        <f>+D5+D9+D15+D19+D24</f>
        <v>0</v>
      </c>
      <c r="E25" s="169">
        <f t="shared" si="4"/>
        <v>150248741</v>
      </c>
      <c r="F25" s="73">
        <f t="shared" si="4"/>
        <v>155493685</v>
      </c>
      <c r="G25" s="73">
        <f t="shared" si="4"/>
        <v>3140157</v>
      </c>
      <c r="H25" s="73">
        <f t="shared" si="4"/>
        <v>3140157</v>
      </c>
      <c r="I25" s="73">
        <f t="shared" si="4"/>
        <v>218741</v>
      </c>
      <c r="J25" s="73">
        <f t="shared" si="4"/>
        <v>6499055</v>
      </c>
      <c r="K25" s="73">
        <f t="shared" si="4"/>
        <v>218741</v>
      </c>
      <c r="L25" s="73">
        <f t="shared" si="4"/>
        <v>56343060</v>
      </c>
      <c r="M25" s="73">
        <f t="shared" si="4"/>
        <v>232320</v>
      </c>
      <c r="N25" s="73">
        <f t="shared" si="4"/>
        <v>56794121</v>
      </c>
      <c r="O25" s="73">
        <f t="shared" si="4"/>
        <v>238820</v>
      </c>
      <c r="P25" s="73">
        <f t="shared" si="4"/>
        <v>238820</v>
      </c>
      <c r="Q25" s="73">
        <f t="shared" si="4"/>
        <v>37417432</v>
      </c>
      <c r="R25" s="73">
        <f t="shared" si="4"/>
        <v>37895072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101188248</v>
      </c>
      <c r="X25" s="73">
        <f t="shared" si="4"/>
        <v>125638947</v>
      </c>
      <c r="Y25" s="73">
        <f t="shared" si="4"/>
        <v>-24450699</v>
      </c>
      <c r="Z25" s="170">
        <f>+IF(X25&lt;&gt;0,+(Y25/X25)*100,0)</f>
        <v>-19.461082398278933</v>
      </c>
      <c r="AA25" s="168">
        <f>+AA5+AA9+AA15+AA19+AA24</f>
        <v>155493685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165872548</v>
      </c>
      <c r="D28" s="153">
        <f>SUM(D29:D31)</f>
        <v>0</v>
      </c>
      <c r="E28" s="154">
        <f t="shared" si="5"/>
        <v>207062401</v>
      </c>
      <c r="F28" s="100">
        <f t="shared" si="5"/>
        <v>183451385</v>
      </c>
      <c r="G28" s="100">
        <f t="shared" si="5"/>
        <v>-1307415</v>
      </c>
      <c r="H28" s="100">
        <f t="shared" si="5"/>
        <v>-1307415</v>
      </c>
      <c r="I28" s="100">
        <f t="shared" si="5"/>
        <v>-1307415</v>
      </c>
      <c r="J28" s="100">
        <f t="shared" si="5"/>
        <v>-3922245</v>
      </c>
      <c r="K28" s="100">
        <f t="shared" si="5"/>
        <v>8257372</v>
      </c>
      <c r="L28" s="100">
        <f t="shared" si="5"/>
        <v>8257372</v>
      </c>
      <c r="M28" s="100">
        <f t="shared" si="5"/>
        <v>10850908</v>
      </c>
      <c r="N28" s="100">
        <f t="shared" si="5"/>
        <v>27365652</v>
      </c>
      <c r="O28" s="100">
        <f t="shared" si="5"/>
        <v>7657946</v>
      </c>
      <c r="P28" s="100">
        <f t="shared" si="5"/>
        <v>7657946</v>
      </c>
      <c r="Q28" s="100">
        <f t="shared" si="5"/>
        <v>6243716</v>
      </c>
      <c r="R28" s="100">
        <f t="shared" si="5"/>
        <v>21559608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45003015</v>
      </c>
      <c r="X28" s="100">
        <f t="shared" si="5"/>
        <v>78082506</v>
      </c>
      <c r="Y28" s="100">
        <f t="shared" si="5"/>
        <v>-33079491</v>
      </c>
      <c r="Z28" s="137">
        <f>+IF(X28&lt;&gt;0,+(Y28/X28)*100,0)</f>
        <v>-42.36479167305414</v>
      </c>
      <c r="AA28" s="153">
        <f>SUM(AA29:AA31)</f>
        <v>183451385</v>
      </c>
    </row>
    <row r="29" spans="1:27" ht="13.5">
      <c r="A29" s="138" t="s">
        <v>75</v>
      </c>
      <c r="B29" s="136"/>
      <c r="C29" s="155">
        <v>165872548</v>
      </c>
      <c r="D29" s="155"/>
      <c r="E29" s="156">
        <v>207062401</v>
      </c>
      <c r="F29" s="60">
        <v>183451385</v>
      </c>
      <c r="G29" s="60">
        <v>-9819618</v>
      </c>
      <c r="H29" s="60">
        <v>-9819618</v>
      </c>
      <c r="I29" s="60">
        <v>-9819618</v>
      </c>
      <c r="J29" s="60">
        <v>-29458854</v>
      </c>
      <c r="K29" s="60">
        <v>5081617</v>
      </c>
      <c r="L29" s="60">
        <v>5081617</v>
      </c>
      <c r="M29" s="60">
        <v>6016577</v>
      </c>
      <c r="N29" s="60">
        <v>16179811</v>
      </c>
      <c r="O29" s="60">
        <v>4547899</v>
      </c>
      <c r="P29" s="60">
        <v>4547899</v>
      </c>
      <c r="Q29" s="60">
        <v>3735221</v>
      </c>
      <c r="R29" s="60">
        <v>12831019</v>
      </c>
      <c r="S29" s="60"/>
      <c r="T29" s="60"/>
      <c r="U29" s="60"/>
      <c r="V29" s="60"/>
      <c r="W29" s="60">
        <v>-448024</v>
      </c>
      <c r="X29" s="60">
        <v>48662100</v>
      </c>
      <c r="Y29" s="60">
        <v>-49110124</v>
      </c>
      <c r="Z29" s="140">
        <v>-100.92</v>
      </c>
      <c r="AA29" s="155">
        <v>183451385</v>
      </c>
    </row>
    <row r="30" spans="1:27" ht="13.5">
      <c r="A30" s="138" t="s">
        <v>76</v>
      </c>
      <c r="B30" s="136"/>
      <c r="C30" s="157"/>
      <c r="D30" s="157"/>
      <c r="E30" s="158"/>
      <c r="F30" s="159"/>
      <c r="G30" s="159">
        <v>2480946</v>
      </c>
      <c r="H30" s="159">
        <v>2480946</v>
      </c>
      <c r="I30" s="159">
        <v>2480946</v>
      </c>
      <c r="J30" s="159">
        <v>7442838</v>
      </c>
      <c r="K30" s="159">
        <v>1430988</v>
      </c>
      <c r="L30" s="159">
        <v>1430988</v>
      </c>
      <c r="M30" s="159">
        <v>1377988</v>
      </c>
      <c r="N30" s="159">
        <v>4239964</v>
      </c>
      <c r="O30" s="159">
        <v>1512697</v>
      </c>
      <c r="P30" s="159">
        <v>1512697</v>
      </c>
      <c r="Q30" s="159">
        <v>1040946</v>
      </c>
      <c r="R30" s="159">
        <v>4066340</v>
      </c>
      <c r="S30" s="159"/>
      <c r="T30" s="159"/>
      <c r="U30" s="159"/>
      <c r="V30" s="159"/>
      <c r="W30" s="159">
        <v>15749142</v>
      </c>
      <c r="X30" s="159">
        <v>12463578</v>
      </c>
      <c r="Y30" s="159">
        <v>3285564</v>
      </c>
      <c r="Z30" s="141">
        <v>26.36</v>
      </c>
      <c r="AA30" s="157"/>
    </row>
    <row r="31" spans="1:27" ht="13.5">
      <c r="A31" s="138" t="s">
        <v>77</v>
      </c>
      <c r="B31" s="136"/>
      <c r="C31" s="155"/>
      <c r="D31" s="155"/>
      <c r="E31" s="156"/>
      <c r="F31" s="60"/>
      <c r="G31" s="60">
        <v>6031257</v>
      </c>
      <c r="H31" s="60">
        <v>6031257</v>
      </c>
      <c r="I31" s="60">
        <v>6031257</v>
      </c>
      <c r="J31" s="60">
        <v>18093771</v>
      </c>
      <c r="K31" s="60">
        <v>1744767</v>
      </c>
      <c r="L31" s="60">
        <v>1744767</v>
      </c>
      <c r="M31" s="60">
        <v>3456343</v>
      </c>
      <c r="N31" s="60">
        <v>6945877</v>
      </c>
      <c r="O31" s="60">
        <v>1597350</v>
      </c>
      <c r="P31" s="60">
        <v>1597350</v>
      </c>
      <c r="Q31" s="60">
        <v>1467549</v>
      </c>
      <c r="R31" s="60">
        <v>4662249</v>
      </c>
      <c r="S31" s="60"/>
      <c r="T31" s="60"/>
      <c r="U31" s="60"/>
      <c r="V31" s="60"/>
      <c r="W31" s="60">
        <v>29701897</v>
      </c>
      <c r="X31" s="60">
        <v>16956828</v>
      </c>
      <c r="Y31" s="60">
        <v>12745069</v>
      </c>
      <c r="Z31" s="140">
        <v>75.16</v>
      </c>
      <c r="AA31" s="155"/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0</v>
      </c>
      <c r="F32" s="100">
        <f t="shared" si="6"/>
        <v>0</v>
      </c>
      <c r="G32" s="100">
        <f t="shared" si="6"/>
        <v>3538684</v>
      </c>
      <c r="H32" s="100">
        <f t="shared" si="6"/>
        <v>3538684</v>
      </c>
      <c r="I32" s="100">
        <f t="shared" si="6"/>
        <v>3538684</v>
      </c>
      <c r="J32" s="100">
        <f t="shared" si="6"/>
        <v>10616052</v>
      </c>
      <c r="K32" s="100">
        <f t="shared" si="6"/>
        <v>988642</v>
      </c>
      <c r="L32" s="100">
        <f t="shared" si="6"/>
        <v>988642</v>
      </c>
      <c r="M32" s="100">
        <f t="shared" si="6"/>
        <v>1323481</v>
      </c>
      <c r="N32" s="100">
        <f t="shared" si="6"/>
        <v>3300765</v>
      </c>
      <c r="O32" s="100">
        <f t="shared" si="6"/>
        <v>1354840</v>
      </c>
      <c r="P32" s="100">
        <f t="shared" si="6"/>
        <v>1354840</v>
      </c>
      <c r="Q32" s="100">
        <f t="shared" si="6"/>
        <v>1544585</v>
      </c>
      <c r="R32" s="100">
        <f t="shared" si="6"/>
        <v>4254265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18171082</v>
      </c>
      <c r="X32" s="100">
        <f t="shared" si="6"/>
        <v>11966400</v>
      </c>
      <c r="Y32" s="100">
        <f t="shared" si="6"/>
        <v>6204682</v>
      </c>
      <c r="Z32" s="137">
        <f>+IF(X32&lt;&gt;0,+(Y32/X32)*100,0)</f>
        <v>51.8508657574542</v>
      </c>
      <c r="AA32" s="153">
        <f>SUM(AA33:AA37)</f>
        <v>0</v>
      </c>
    </row>
    <row r="33" spans="1:27" ht="13.5">
      <c r="A33" s="138" t="s">
        <v>79</v>
      </c>
      <c r="B33" s="136"/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>
        <v>0</v>
      </c>
      <c r="AA33" s="155"/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>
        <v>3538684</v>
      </c>
      <c r="H35" s="60">
        <v>3538684</v>
      </c>
      <c r="I35" s="60">
        <v>3538684</v>
      </c>
      <c r="J35" s="60">
        <v>10616052</v>
      </c>
      <c r="K35" s="60">
        <v>988642</v>
      </c>
      <c r="L35" s="60">
        <v>988642</v>
      </c>
      <c r="M35" s="60">
        <v>1323481</v>
      </c>
      <c r="N35" s="60">
        <v>3300765</v>
      </c>
      <c r="O35" s="60">
        <v>1354840</v>
      </c>
      <c r="P35" s="60">
        <v>1354840</v>
      </c>
      <c r="Q35" s="60">
        <v>1544585</v>
      </c>
      <c r="R35" s="60">
        <v>4254265</v>
      </c>
      <c r="S35" s="60"/>
      <c r="T35" s="60"/>
      <c r="U35" s="60"/>
      <c r="V35" s="60"/>
      <c r="W35" s="60">
        <v>18171082</v>
      </c>
      <c r="X35" s="60">
        <v>11966400</v>
      </c>
      <c r="Y35" s="60">
        <v>6204682</v>
      </c>
      <c r="Z35" s="140">
        <v>51.85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0</v>
      </c>
      <c r="F38" s="100">
        <f t="shared" si="7"/>
        <v>0</v>
      </c>
      <c r="G38" s="100">
        <f t="shared" si="7"/>
        <v>10668879</v>
      </c>
      <c r="H38" s="100">
        <f t="shared" si="7"/>
        <v>10668879</v>
      </c>
      <c r="I38" s="100">
        <f t="shared" si="7"/>
        <v>10668879</v>
      </c>
      <c r="J38" s="100">
        <f t="shared" si="7"/>
        <v>32006637</v>
      </c>
      <c r="K38" s="100">
        <f t="shared" si="7"/>
        <v>4459644</v>
      </c>
      <c r="L38" s="100">
        <f t="shared" si="7"/>
        <v>4459644</v>
      </c>
      <c r="M38" s="100">
        <f t="shared" si="7"/>
        <v>7013020</v>
      </c>
      <c r="N38" s="100">
        <f t="shared" si="7"/>
        <v>15932308</v>
      </c>
      <c r="O38" s="100">
        <f t="shared" si="7"/>
        <v>7240087</v>
      </c>
      <c r="P38" s="100">
        <f t="shared" si="7"/>
        <v>7240087</v>
      </c>
      <c r="Q38" s="100">
        <f t="shared" si="7"/>
        <v>3668613</v>
      </c>
      <c r="R38" s="100">
        <f t="shared" si="7"/>
        <v>18148787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66087732</v>
      </c>
      <c r="X38" s="100">
        <f t="shared" si="7"/>
        <v>40199400</v>
      </c>
      <c r="Y38" s="100">
        <f t="shared" si="7"/>
        <v>25888332</v>
      </c>
      <c r="Z38" s="137">
        <f>+IF(X38&lt;&gt;0,+(Y38/X38)*100,0)</f>
        <v>64.3997970118957</v>
      </c>
      <c r="AA38" s="153">
        <f>SUM(AA39:AA41)</f>
        <v>0</v>
      </c>
    </row>
    <row r="39" spans="1:27" ht="13.5">
      <c r="A39" s="138" t="s">
        <v>85</v>
      </c>
      <c r="B39" s="136"/>
      <c r="C39" s="155"/>
      <c r="D39" s="155"/>
      <c r="E39" s="156"/>
      <c r="F39" s="60"/>
      <c r="G39" s="60">
        <v>7744533</v>
      </c>
      <c r="H39" s="60">
        <v>7744533</v>
      </c>
      <c r="I39" s="60">
        <v>7744533</v>
      </c>
      <c r="J39" s="60">
        <v>23233599</v>
      </c>
      <c r="K39" s="60">
        <v>2549346</v>
      </c>
      <c r="L39" s="60">
        <v>2549346</v>
      </c>
      <c r="M39" s="60">
        <v>5134177</v>
      </c>
      <c r="N39" s="60">
        <v>10232869</v>
      </c>
      <c r="O39" s="60">
        <v>5583444</v>
      </c>
      <c r="P39" s="60">
        <v>5583444</v>
      </c>
      <c r="Q39" s="60">
        <v>2253287</v>
      </c>
      <c r="R39" s="60">
        <v>13420175</v>
      </c>
      <c r="S39" s="60"/>
      <c r="T39" s="60"/>
      <c r="U39" s="60"/>
      <c r="V39" s="60"/>
      <c r="W39" s="60">
        <v>46886643</v>
      </c>
      <c r="X39" s="60">
        <v>24387903</v>
      </c>
      <c r="Y39" s="60">
        <v>22498740</v>
      </c>
      <c r="Z39" s="140">
        <v>92.25</v>
      </c>
      <c r="AA39" s="155"/>
    </row>
    <row r="40" spans="1:27" ht="13.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>
        <v>2924346</v>
      </c>
      <c r="H41" s="60">
        <v>2924346</v>
      </c>
      <c r="I41" s="60">
        <v>2924346</v>
      </c>
      <c r="J41" s="60">
        <v>8773038</v>
      </c>
      <c r="K41" s="60">
        <v>1910298</v>
      </c>
      <c r="L41" s="60">
        <v>1910298</v>
      </c>
      <c r="M41" s="60">
        <v>1878843</v>
      </c>
      <c r="N41" s="60">
        <v>5699439</v>
      </c>
      <c r="O41" s="60">
        <v>1656643</v>
      </c>
      <c r="P41" s="60">
        <v>1656643</v>
      </c>
      <c r="Q41" s="60">
        <v>1415326</v>
      </c>
      <c r="R41" s="60">
        <v>4728612</v>
      </c>
      <c r="S41" s="60"/>
      <c r="T41" s="60"/>
      <c r="U41" s="60"/>
      <c r="V41" s="60"/>
      <c r="W41" s="60">
        <v>19201089</v>
      </c>
      <c r="X41" s="60">
        <v>15811497</v>
      </c>
      <c r="Y41" s="60">
        <v>3389592</v>
      </c>
      <c r="Z41" s="140">
        <v>21.44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165872548</v>
      </c>
      <c r="D48" s="168">
        <f>+D28+D32+D38+D42+D47</f>
        <v>0</v>
      </c>
      <c r="E48" s="169">
        <f t="shared" si="9"/>
        <v>207062401</v>
      </c>
      <c r="F48" s="73">
        <f t="shared" si="9"/>
        <v>183451385</v>
      </c>
      <c r="G48" s="73">
        <f t="shared" si="9"/>
        <v>12900148</v>
      </c>
      <c r="H48" s="73">
        <f t="shared" si="9"/>
        <v>12900148</v>
      </c>
      <c r="I48" s="73">
        <f t="shared" si="9"/>
        <v>12900148</v>
      </c>
      <c r="J48" s="73">
        <f t="shared" si="9"/>
        <v>38700444</v>
      </c>
      <c r="K48" s="73">
        <f t="shared" si="9"/>
        <v>13705658</v>
      </c>
      <c r="L48" s="73">
        <f t="shared" si="9"/>
        <v>13705658</v>
      </c>
      <c r="M48" s="73">
        <f t="shared" si="9"/>
        <v>19187409</v>
      </c>
      <c r="N48" s="73">
        <f t="shared" si="9"/>
        <v>46598725</v>
      </c>
      <c r="O48" s="73">
        <f t="shared" si="9"/>
        <v>16252873</v>
      </c>
      <c r="P48" s="73">
        <f t="shared" si="9"/>
        <v>16252873</v>
      </c>
      <c r="Q48" s="73">
        <f t="shared" si="9"/>
        <v>11456914</v>
      </c>
      <c r="R48" s="73">
        <f t="shared" si="9"/>
        <v>43962660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129261829</v>
      </c>
      <c r="X48" s="73">
        <f t="shared" si="9"/>
        <v>130248306</v>
      </c>
      <c r="Y48" s="73">
        <f t="shared" si="9"/>
        <v>-986477</v>
      </c>
      <c r="Z48" s="170">
        <f>+IF(X48&lt;&gt;0,+(Y48/X48)*100,0)</f>
        <v>-0.757381827292249</v>
      </c>
      <c r="AA48" s="168">
        <f>+AA28+AA32+AA38+AA42+AA47</f>
        <v>183451385</v>
      </c>
    </row>
    <row r="49" spans="1:27" ht="13.5">
      <c r="A49" s="148" t="s">
        <v>49</v>
      </c>
      <c r="B49" s="149"/>
      <c r="C49" s="171">
        <f aca="true" t="shared" si="10" ref="C49:Y49">+C25-C48</f>
        <v>-14774354</v>
      </c>
      <c r="D49" s="171">
        <f>+D25-D48</f>
        <v>0</v>
      </c>
      <c r="E49" s="172">
        <f t="shared" si="10"/>
        <v>-56813660</v>
      </c>
      <c r="F49" s="173">
        <f t="shared" si="10"/>
        <v>-27957700</v>
      </c>
      <c r="G49" s="173">
        <f t="shared" si="10"/>
        <v>-9759991</v>
      </c>
      <c r="H49" s="173">
        <f t="shared" si="10"/>
        <v>-9759991</v>
      </c>
      <c r="I49" s="173">
        <f t="shared" si="10"/>
        <v>-12681407</v>
      </c>
      <c r="J49" s="173">
        <f t="shared" si="10"/>
        <v>-32201389</v>
      </c>
      <c r="K49" s="173">
        <f t="shared" si="10"/>
        <v>-13486917</v>
      </c>
      <c r="L49" s="173">
        <f t="shared" si="10"/>
        <v>42637402</v>
      </c>
      <c r="M49" s="173">
        <f t="shared" si="10"/>
        <v>-18955089</v>
      </c>
      <c r="N49" s="173">
        <f t="shared" si="10"/>
        <v>10195396</v>
      </c>
      <c r="O49" s="173">
        <f t="shared" si="10"/>
        <v>-16014053</v>
      </c>
      <c r="P49" s="173">
        <f t="shared" si="10"/>
        <v>-16014053</v>
      </c>
      <c r="Q49" s="173">
        <f t="shared" si="10"/>
        <v>25960518</v>
      </c>
      <c r="R49" s="173">
        <f t="shared" si="10"/>
        <v>-6067588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-28073581</v>
      </c>
      <c r="X49" s="173">
        <f>IF(F25=F48,0,X25-X48)</f>
        <v>-4609359</v>
      </c>
      <c r="Y49" s="173">
        <f t="shared" si="10"/>
        <v>-23464222</v>
      </c>
      <c r="Z49" s="174">
        <f>+IF(X49&lt;&gt;0,+(Y49/X49)*100,0)</f>
        <v>509.0560748251546</v>
      </c>
      <c r="AA49" s="171">
        <f>+AA25-AA48</f>
        <v>-27957700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0</v>
      </c>
      <c r="D12" s="155">
        <v>0</v>
      </c>
      <c r="E12" s="156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/>
      <c r="Y12" s="60">
        <v>0</v>
      </c>
      <c r="Z12" s="140">
        <v>0</v>
      </c>
      <c r="AA12" s="155">
        <v>0</v>
      </c>
    </row>
    <row r="13" spans="1:27" ht="13.5">
      <c r="A13" s="181" t="s">
        <v>109</v>
      </c>
      <c r="B13" s="185"/>
      <c r="C13" s="155">
        <v>8619724</v>
      </c>
      <c r="D13" s="155">
        <v>0</v>
      </c>
      <c r="E13" s="156">
        <v>5008571</v>
      </c>
      <c r="F13" s="60">
        <v>7778332</v>
      </c>
      <c r="G13" s="60">
        <v>3100279</v>
      </c>
      <c r="H13" s="60">
        <v>3100279</v>
      </c>
      <c r="I13" s="60">
        <v>183847</v>
      </c>
      <c r="J13" s="60">
        <v>6384405</v>
      </c>
      <c r="K13" s="60">
        <v>183847</v>
      </c>
      <c r="L13" s="60">
        <v>52904</v>
      </c>
      <c r="M13" s="60">
        <v>133927</v>
      </c>
      <c r="N13" s="60">
        <v>370678</v>
      </c>
      <c r="O13" s="60">
        <v>63358</v>
      </c>
      <c r="P13" s="60">
        <v>63358</v>
      </c>
      <c r="Q13" s="60">
        <v>80583</v>
      </c>
      <c r="R13" s="60">
        <v>207299</v>
      </c>
      <c r="S13" s="60">
        <v>0</v>
      </c>
      <c r="T13" s="60">
        <v>0</v>
      </c>
      <c r="U13" s="60">
        <v>0</v>
      </c>
      <c r="V13" s="60">
        <v>0</v>
      </c>
      <c r="W13" s="60">
        <v>6962382</v>
      </c>
      <c r="X13" s="60">
        <v>8349975</v>
      </c>
      <c r="Y13" s="60">
        <v>-1387593</v>
      </c>
      <c r="Z13" s="140">
        <v>-16.62</v>
      </c>
      <c r="AA13" s="155">
        <v>7778332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/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139561508</v>
      </c>
      <c r="D19" s="155">
        <v>0</v>
      </c>
      <c r="E19" s="156">
        <v>142499000</v>
      </c>
      <c r="F19" s="60">
        <v>143499000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55800762</v>
      </c>
      <c r="M19" s="60">
        <v>0</v>
      </c>
      <c r="N19" s="60">
        <v>55800762</v>
      </c>
      <c r="O19" s="60">
        <v>2447000</v>
      </c>
      <c r="P19" s="60">
        <v>2447000</v>
      </c>
      <c r="Q19" s="60">
        <v>0</v>
      </c>
      <c r="R19" s="60">
        <v>4894000</v>
      </c>
      <c r="S19" s="60">
        <v>0</v>
      </c>
      <c r="T19" s="60">
        <v>0</v>
      </c>
      <c r="U19" s="60">
        <v>0</v>
      </c>
      <c r="V19" s="60">
        <v>0</v>
      </c>
      <c r="W19" s="60">
        <v>60694762</v>
      </c>
      <c r="X19" s="60">
        <v>134385000</v>
      </c>
      <c r="Y19" s="60">
        <v>-73690238</v>
      </c>
      <c r="Z19" s="140">
        <v>-54.84</v>
      </c>
      <c r="AA19" s="155">
        <v>143499000</v>
      </c>
    </row>
    <row r="20" spans="1:27" ht="13.5">
      <c r="A20" s="181" t="s">
        <v>35</v>
      </c>
      <c r="B20" s="185"/>
      <c r="C20" s="155">
        <v>2839055</v>
      </c>
      <c r="D20" s="155">
        <v>0</v>
      </c>
      <c r="E20" s="156">
        <v>2741170</v>
      </c>
      <c r="F20" s="54">
        <v>4216353</v>
      </c>
      <c r="G20" s="54">
        <v>39878</v>
      </c>
      <c r="H20" s="54">
        <v>39878</v>
      </c>
      <c r="I20" s="54">
        <v>34894</v>
      </c>
      <c r="J20" s="54">
        <v>114650</v>
      </c>
      <c r="K20" s="54">
        <v>34894</v>
      </c>
      <c r="L20" s="54">
        <v>489394</v>
      </c>
      <c r="M20" s="54">
        <v>98393</v>
      </c>
      <c r="N20" s="54">
        <v>622681</v>
      </c>
      <c r="O20" s="54">
        <v>-2271538</v>
      </c>
      <c r="P20" s="54">
        <v>-2271538</v>
      </c>
      <c r="Q20" s="54">
        <v>82849</v>
      </c>
      <c r="R20" s="54">
        <v>-4460227</v>
      </c>
      <c r="S20" s="54">
        <v>0</v>
      </c>
      <c r="T20" s="54">
        <v>0</v>
      </c>
      <c r="U20" s="54">
        <v>0</v>
      </c>
      <c r="V20" s="54">
        <v>0</v>
      </c>
      <c r="W20" s="54">
        <v>-3722896</v>
      </c>
      <c r="X20" s="54">
        <v>1212453</v>
      </c>
      <c r="Y20" s="54">
        <v>-4935349</v>
      </c>
      <c r="Z20" s="184">
        <v>-407.05</v>
      </c>
      <c r="AA20" s="130">
        <v>4216353</v>
      </c>
    </row>
    <row r="21" spans="1:27" ht="13.5">
      <c r="A21" s="181" t="s">
        <v>115</v>
      </c>
      <c r="B21" s="185"/>
      <c r="C21" s="155">
        <v>77907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151098194</v>
      </c>
      <c r="D22" s="188">
        <f>SUM(D5:D21)</f>
        <v>0</v>
      </c>
      <c r="E22" s="189">
        <f t="shared" si="0"/>
        <v>150248741</v>
      </c>
      <c r="F22" s="190">
        <f t="shared" si="0"/>
        <v>155493685</v>
      </c>
      <c r="G22" s="190">
        <f t="shared" si="0"/>
        <v>3140157</v>
      </c>
      <c r="H22" s="190">
        <f t="shared" si="0"/>
        <v>3140157</v>
      </c>
      <c r="I22" s="190">
        <f t="shared" si="0"/>
        <v>218741</v>
      </c>
      <c r="J22" s="190">
        <f t="shared" si="0"/>
        <v>6499055</v>
      </c>
      <c r="K22" s="190">
        <f t="shared" si="0"/>
        <v>218741</v>
      </c>
      <c r="L22" s="190">
        <f t="shared" si="0"/>
        <v>56343060</v>
      </c>
      <c r="M22" s="190">
        <f t="shared" si="0"/>
        <v>232320</v>
      </c>
      <c r="N22" s="190">
        <f t="shared" si="0"/>
        <v>56794121</v>
      </c>
      <c r="O22" s="190">
        <f t="shared" si="0"/>
        <v>238820</v>
      </c>
      <c r="P22" s="190">
        <f t="shared" si="0"/>
        <v>238820</v>
      </c>
      <c r="Q22" s="190">
        <f t="shared" si="0"/>
        <v>163432</v>
      </c>
      <c r="R22" s="190">
        <f t="shared" si="0"/>
        <v>641072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63934248</v>
      </c>
      <c r="X22" s="190">
        <f t="shared" si="0"/>
        <v>143947428</v>
      </c>
      <c r="Y22" s="190">
        <f t="shared" si="0"/>
        <v>-80013180</v>
      </c>
      <c r="Z22" s="191">
        <f>+IF(X22&lt;&gt;0,+(Y22/X22)*100,0)</f>
        <v>-55.58500149096099</v>
      </c>
      <c r="AA22" s="188">
        <f>SUM(AA5:AA21)</f>
        <v>155493685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70581802</v>
      </c>
      <c r="D25" s="155">
        <v>0</v>
      </c>
      <c r="E25" s="156">
        <v>87390400</v>
      </c>
      <c r="F25" s="60">
        <v>53686870</v>
      </c>
      <c r="G25" s="60">
        <v>7001598</v>
      </c>
      <c r="H25" s="60">
        <v>7001598</v>
      </c>
      <c r="I25" s="60">
        <v>7001598</v>
      </c>
      <c r="J25" s="60">
        <v>21004794</v>
      </c>
      <c r="K25" s="60">
        <v>6094894</v>
      </c>
      <c r="L25" s="60">
        <v>6094894</v>
      </c>
      <c r="M25" s="60">
        <v>6226114</v>
      </c>
      <c r="N25" s="60">
        <v>18415902</v>
      </c>
      <c r="O25" s="60">
        <v>6059739</v>
      </c>
      <c r="P25" s="60">
        <v>6059739</v>
      </c>
      <c r="Q25" s="60">
        <v>6123408</v>
      </c>
      <c r="R25" s="60">
        <v>18242886</v>
      </c>
      <c r="S25" s="60">
        <v>0</v>
      </c>
      <c r="T25" s="60">
        <v>0</v>
      </c>
      <c r="U25" s="60">
        <v>0</v>
      </c>
      <c r="V25" s="60">
        <v>0</v>
      </c>
      <c r="W25" s="60">
        <v>57663582</v>
      </c>
      <c r="X25" s="60">
        <v>56669175</v>
      </c>
      <c r="Y25" s="60">
        <v>994407</v>
      </c>
      <c r="Z25" s="140">
        <v>1.75</v>
      </c>
      <c r="AA25" s="155">
        <v>53686870</v>
      </c>
    </row>
    <row r="26" spans="1:27" ht="13.5">
      <c r="A26" s="183" t="s">
        <v>38</v>
      </c>
      <c r="B26" s="182"/>
      <c r="C26" s="155">
        <v>5983043</v>
      </c>
      <c r="D26" s="155">
        <v>0</v>
      </c>
      <c r="E26" s="156">
        <v>7586076</v>
      </c>
      <c r="F26" s="60">
        <v>7586076</v>
      </c>
      <c r="G26" s="60">
        <v>506336</v>
      </c>
      <c r="H26" s="60">
        <v>506336</v>
      </c>
      <c r="I26" s="60">
        <v>506336</v>
      </c>
      <c r="J26" s="60">
        <v>1519008</v>
      </c>
      <c r="K26" s="60">
        <v>513192</v>
      </c>
      <c r="L26" s="60">
        <v>513192</v>
      </c>
      <c r="M26" s="60">
        <v>508530</v>
      </c>
      <c r="N26" s="60">
        <v>1534914</v>
      </c>
      <c r="O26" s="60">
        <v>508530</v>
      </c>
      <c r="P26" s="60">
        <v>508530</v>
      </c>
      <c r="Q26" s="60">
        <v>530812</v>
      </c>
      <c r="R26" s="60">
        <v>1547872</v>
      </c>
      <c r="S26" s="60">
        <v>0</v>
      </c>
      <c r="T26" s="60">
        <v>0</v>
      </c>
      <c r="U26" s="60">
        <v>0</v>
      </c>
      <c r="V26" s="60">
        <v>0</v>
      </c>
      <c r="W26" s="60">
        <v>4601794</v>
      </c>
      <c r="X26" s="60">
        <v>5246847</v>
      </c>
      <c r="Y26" s="60">
        <v>-645053</v>
      </c>
      <c r="Z26" s="140">
        <v>-12.29</v>
      </c>
      <c r="AA26" s="155">
        <v>7586076</v>
      </c>
    </row>
    <row r="27" spans="1:27" ht="13.5">
      <c r="A27" s="183" t="s">
        <v>118</v>
      </c>
      <c r="B27" s="182"/>
      <c r="C27" s="155">
        <v>6269593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4306153</v>
      </c>
      <c r="D28" s="155">
        <v>0</v>
      </c>
      <c r="E28" s="156">
        <v>4799999</v>
      </c>
      <c r="F28" s="60">
        <v>4800000</v>
      </c>
      <c r="G28" s="60">
        <v>4332426</v>
      </c>
      <c r="H28" s="60">
        <v>4332426</v>
      </c>
      <c r="I28" s="60">
        <v>4332426</v>
      </c>
      <c r="J28" s="60">
        <v>12997278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12997278</v>
      </c>
      <c r="X28" s="60">
        <v>2778903</v>
      </c>
      <c r="Y28" s="60">
        <v>10218375</v>
      </c>
      <c r="Z28" s="140">
        <v>367.71</v>
      </c>
      <c r="AA28" s="155">
        <v>4800000</v>
      </c>
    </row>
    <row r="29" spans="1:27" ht="13.5">
      <c r="A29" s="183" t="s">
        <v>40</v>
      </c>
      <c r="B29" s="182"/>
      <c r="C29" s="155">
        <v>376180</v>
      </c>
      <c r="D29" s="155">
        <v>0</v>
      </c>
      <c r="E29" s="156">
        <v>4500000</v>
      </c>
      <c r="F29" s="60">
        <v>349546</v>
      </c>
      <c r="G29" s="60">
        <v>-17781657</v>
      </c>
      <c r="H29" s="60">
        <v>-17781657</v>
      </c>
      <c r="I29" s="60">
        <v>-17781657</v>
      </c>
      <c r="J29" s="60">
        <v>-53344971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-53344971</v>
      </c>
      <c r="X29" s="60">
        <v>4500000</v>
      </c>
      <c r="Y29" s="60">
        <v>-57844971</v>
      </c>
      <c r="Z29" s="140">
        <v>-1285.44</v>
      </c>
      <c r="AA29" s="155">
        <v>349546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2311900</v>
      </c>
      <c r="F31" s="60">
        <v>1617500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1739025</v>
      </c>
      <c r="Y31" s="60">
        <v>-1739025</v>
      </c>
      <c r="Z31" s="140">
        <v>-100</v>
      </c>
      <c r="AA31" s="155">
        <v>1617500</v>
      </c>
    </row>
    <row r="32" spans="1:27" ht="13.5">
      <c r="A32" s="183" t="s">
        <v>121</v>
      </c>
      <c r="B32" s="182"/>
      <c r="C32" s="155">
        <v>12040760</v>
      </c>
      <c r="D32" s="155">
        <v>0</v>
      </c>
      <c r="E32" s="156">
        <v>7520000</v>
      </c>
      <c r="F32" s="60">
        <v>9260700</v>
      </c>
      <c r="G32" s="60">
        <v>1323636</v>
      </c>
      <c r="H32" s="60">
        <v>1323636</v>
      </c>
      <c r="I32" s="60">
        <v>1323636</v>
      </c>
      <c r="J32" s="60">
        <v>3970908</v>
      </c>
      <c r="K32" s="60">
        <v>172333</v>
      </c>
      <c r="L32" s="60">
        <v>172333</v>
      </c>
      <c r="M32" s="60">
        <v>49882</v>
      </c>
      <c r="N32" s="60">
        <v>394548</v>
      </c>
      <c r="O32" s="60">
        <v>204291</v>
      </c>
      <c r="P32" s="60">
        <v>204291</v>
      </c>
      <c r="Q32" s="60">
        <v>170904</v>
      </c>
      <c r="R32" s="60">
        <v>579486</v>
      </c>
      <c r="S32" s="60">
        <v>0</v>
      </c>
      <c r="T32" s="60">
        <v>0</v>
      </c>
      <c r="U32" s="60">
        <v>0</v>
      </c>
      <c r="V32" s="60">
        <v>0</v>
      </c>
      <c r="W32" s="60">
        <v>4944942</v>
      </c>
      <c r="X32" s="60">
        <v>7063425</v>
      </c>
      <c r="Y32" s="60">
        <v>-2118483</v>
      </c>
      <c r="Z32" s="140">
        <v>-29.99</v>
      </c>
      <c r="AA32" s="155">
        <v>9260700</v>
      </c>
    </row>
    <row r="33" spans="1:27" ht="13.5">
      <c r="A33" s="183" t="s">
        <v>42</v>
      </c>
      <c r="B33" s="182"/>
      <c r="C33" s="155">
        <v>14621734</v>
      </c>
      <c r="D33" s="155">
        <v>0</v>
      </c>
      <c r="E33" s="156">
        <v>29483152</v>
      </c>
      <c r="F33" s="60">
        <v>29483152</v>
      </c>
      <c r="G33" s="60">
        <v>4719254</v>
      </c>
      <c r="H33" s="60">
        <v>4719254</v>
      </c>
      <c r="I33" s="60">
        <v>4719254</v>
      </c>
      <c r="J33" s="60">
        <v>14157762</v>
      </c>
      <c r="K33" s="60">
        <v>1153852</v>
      </c>
      <c r="L33" s="60">
        <v>1153852</v>
      </c>
      <c r="M33" s="60">
        <v>3546557</v>
      </c>
      <c r="N33" s="60">
        <v>5854261</v>
      </c>
      <c r="O33" s="60">
        <v>4450029</v>
      </c>
      <c r="P33" s="60">
        <v>4450029</v>
      </c>
      <c r="Q33" s="60">
        <v>849272</v>
      </c>
      <c r="R33" s="60">
        <v>9749330</v>
      </c>
      <c r="S33" s="60">
        <v>0</v>
      </c>
      <c r="T33" s="60">
        <v>0</v>
      </c>
      <c r="U33" s="60">
        <v>0</v>
      </c>
      <c r="V33" s="60">
        <v>0</v>
      </c>
      <c r="W33" s="60">
        <v>29761353</v>
      </c>
      <c r="X33" s="60">
        <v>5662053</v>
      </c>
      <c r="Y33" s="60">
        <v>24099300</v>
      </c>
      <c r="Z33" s="140">
        <v>425.63</v>
      </c>
      <c r="AA33" s="155">
        <v>29483152</v>
      </c>
    </row>
    <row r="34" spans="1:27" ht="13.5">
      <c r="A34" s="183" t="s">
        <v>43</v>
      </c>
      <c r="B34" s="182"/>
      <c r="C34" s="155">
        <v>51693283</v>
      </c>
      <c r="D34" s="155">
        <v>0</v>
      </c>
      <c r="E34" s="156">
        <v>63470874</v>
      </c>
      <c r="F34" s="60">
        <v>76667541</v>
      </c>
      <c r="G34" s="60">
        <v>12798555</v>
      </c>
      <c r="H34" s="60">
        <v>12798555</v>
      </c>
      <c r="I34" s="60">
        <v>12798555</v>
      </c>
      <c r="J34" s="60">
        <v>38395665</v>
      </c>
      <c r="K34" s="60">
        <v>5771387</v>
      </c>
      <c r="L34" s="60">
        <v>5771387</v>
      </c>
      <c r="M34" s="60">
        <v>8856326</v>
      </c>
      <c r="N34" s="60">
        <v>20399100</v>
      </c>
      <c r="O34" s="60">
        <v>5030284</v>
      </c>
      <c r="P34" s="60">
        <v>5030284</v>
      </c>
      <c r="Q34" s="60">
        <v>3782518</v>
      </c>
      <c r="R34" s="60">
        <v>13843086</v>
      </c>
      <c r="S34" s="60">
        <v>0</v>
      </c>
      <c r="T34" s="60">
        <v>0</v>
      </c>
      <c r="U34" s="60">
        <v>0</v>
      </c>
      <c r="V34" s="60">
        <v>0</v>
      </c>
      <c r="W34" s="60">
        <v>72637851</v>
      </c>
      <c r="X34" s="60">
        <v>44494497</v>
      </c>
      <c r="Y34" s="60">
        <v>28143354</v>
      </c>
      <c r="Z34" s="140">
        <v>63.25</v>
      </c>
      <c r="AA34" s="155">
        <v>76667541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165872548</v>
      </c>
      <c r="D36" s="188">
        <f>SUM(D25:D35)</f>
        <v>0</v>
      </c>
      <c r="E36" s="189">
        <f t="shared" si="1"/>
        <v>207062401</v>
      </c>
      <c r="F36" s="190">
        <f t="shared" si="1"/>
        <v>183451385</v>
      </c>
      <c r="G36" s="190">
        <f t="shared" si="1"/>
        <v>12900148</v>
      </c>
      <c r="H36" s="190">
        <f t="shared" si="1"/>
        <v>12900148</v>
      </c>
      <c r="I36" s="190">
        <f t="shared" si="1"/>
        <v>12900148</v>
      </c>
      <c r="J36" s="190">
        <f t="shared" si="1"/>
        <v>38700444</v>
      </c>
      <c r="K36" s="190">
        <f t="shared" si="1"/>
        <v>13705658</v>
      </c>
      <c r="L36" s="190">
        <f t="shared" si="1"/>
        <v>13705658</v>
      </c>
      <c r="M36" s="190">
        <f t="shared" si="1"/>
        <v>19187409</v>
      </c>
      <c r="N36" s="190">
        <f t="shared" si="1"/>
        <v>46598725</v>
      </c>
      <c r="O36" s="190">
        <f t="shared" si="1"/>
        <v>16252873</v>
      </c>
      <c r="P36" s="190">
        <f t="shared" si="1"/>
        <v>16252873</v>
      </c>
      <c r="Q36" s="190">
        <f t="shared" si="1"/>
        <v>11456914</v>
      </c>
      <c r="R36" s="190">
        <f t="shared" si="1"/>
        <v>43962660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129261829</v>
      </c>
      <c r="X36" s="190">
        <f t="shared" si="1"/>
        <v>128153925</v>
      </c>
      <c r="Y36" s="190">
        <f t="shared" si="1"/>
        <v>1107904</v>
      </c>
      <c r="Z36" s="191">
        <f>+IF(X36&lt;&gt;0,+(Y36/X36)*100,0)</f>
        <v>0.8645103924831019</v>
      </c>
      <c r="AA36" s="188">
        <f>SUM(AA25:AA35)</f>
        <v>183451385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-14774354</v>
      </c>
      <c r="D38" s="199">
        <f>+D22-D36</f>
        <v>0</v>
      </c>
      <c r="E38" s="200">
        <f t="shared" si="2"/>
        <v>-56813660</v>
      </c>
      <c r="F38" s="106">
        <f t="shared" si="2"/>
        <v>-27957700</v>
      </c>
      <c r="G38" s="106">
        <f t="shared" si="2"/>
        <v>-9759991</v>
      </c>
      <c r="H38" s="106">
        <f t="shared" si="2"/>
        <v>-9759991</v>
      </c>
      <c r="I38" s="106">
        <f t="shared" si="2"/>
        <v>-12681407</v>
      </c>
      <c r="J38" s="106">
        <f t="shared" si="2"/>
        <v>-32201389</v>
      </c>
      <c r="K38" s="106">
        <f t="shared" si="2"/>
        <v>-13486917</v>
      </c>
      <c r="L38" s="106">
        <f t="shared" si="2"/>
        <v>42637402</v>
      </c>
      <c r="M38" s="106">
        <f t="shared" si="2"/>
        <v>-18955089</v>
      </c>
      <c r="N38" s="106">
        <f t="shared" si="2"/>
        <v>10195396</v>
      </c>
      <c r="O38" s="106">
        <f t="shared" si="2"/>
        <v>-16014053</v>
      </c>
      <c r="P38" s="106">
        <f t="shared" si="2"/>
        <v>-16014053</v>
      </c>
      <c r="Q38" s="106">
        <f t="shared" si="2"/>
        <v>-11293482</v>
      </c>
      <c r="R38" s="106">
        <f t="shared" si="2"/>
        <v>-43321588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-65327581</v>
      </c>
      <c r="X38" s="106">
        <f>IF(F22=F36,0,X22-X36)</f>
        <v>15793503</v>
      </c>
      <c r="Y38" s="106">
        <f t="shared" si="2"/>
        <v>-81121084</v>
      </c>
      <c r="Z38" s="201">
        <f>+IF(X38&lt;&gt;0,+(Y38/X38)*100,0)</f>
        <v>-513.6357906159261</v>
      </c>
      <c r="AA38" s="199">
        <f>+AA22-AA36</f>
        <v>-27957700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37254000</v>
      </c>
      <c r="R39" s="60">
        <v>37254000</v>
      </c>
      <c r="S39" s="60">
        <v>0</v>
      </c>
      <c r="T39" s="60">
        <v>0</v>
      </c>
      <c r="U39" s="60">
        <v>0</v>
      </c>
      <c r="V39" s="60">
        <v>0</v>
      </c>
      <c r="W39" s="60">
        <v>37254000</v>
      </c>
      <c r="X39" s="60"/>
      <c r="Y39" s="60">
        <v>37254000</v>
      </c>
      <c r="Z39" s="140">
        <v>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-14774354</v>
      </c>
      <c r="D42" s="206">
        <f>SUM(D38:D41)</f>
        <v>0</v>
      </c>
      <c r="E42" s="207">
        <f t="shared" si="3"/>
        <v>-56813660</v>
      </c>
      <c r="F42" s="88">
        <f t="shared" si="3"/>
        <v>-27957700</v>
      </c>
      <c r="G42" s="88">
        <f t="shared" si="3"/>
        <v>-9759991</v>
      </c>
      <c r="H42" s="88">
        <f t="shared" si="3"/>
        <v>-9759991</v>
      </c>
      <c r="I42" s="88">
        <f t="shared" si="3"/>
        <v>-12681407</v>
      </c>
      <c r="J42" s="88">
        <f t="shared" si="3"/>
        <v>-32201389</v>
      </c>
      <c r="K42" s="88">
        <f t="shared" si="3"/>
        <v>-13486917</v>
      </c>
      <c r="L42" s="88">
        <f t="shared" si="3"/>
        <v>42637402</v>
      </c>
      <c r="M42" s="88">
        <f t="shared" si="3"/>
        <v>-18955089</v>
      </c>
      <c r="N42" s="88">
        <f t="shared" si="3"/>
        <v>10195396</v>
      </c>
      <c r="O42" s="88">
        <f t="shared" si="3"/>
        <v>-16014053</v>
      </c>
      <c r="P42" s="88">
        <f t="shared" si="3"/>
        <v>-16014053</v>
      </c>
      <c r="Q42" s="88">
        <f t="shared" si="3"/>
        <v>25960518</v>
      </c>
      <c r="R42" s="88">
        <f t="shared" si="3"/>
        <v>-6067588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-28073581</v>
      </c>
      <c r="X42" s="88">
        <f t="shared" si="3"/>
        <v>15793503</v>
      </c>
      <c r="Y42" s="88">
        <f t="shared" si="3"/>
        <v>-43867084</v>
      </c>
      <c r="Z42" s="208">
        <f>+IF(X42&lt;&gt;0,+(Y42/X42)*100,0)</f>
        <v>-277.75398529382625</v>
      </c>
      <c r="AA42" s="206">
        <f>SUM(AA38:AA41)</f>
        <v>-27957700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-14774354</v>
      </c>
      <c r="D44" s="210">
        <f>+D42-D43</f>
        <v>0</v>
      </c>
      <c r="E44" s="211">
        <f t="shared" si="4"/>
        <v>-56813660</v>
      </c>
      <c r="F44" s="77">
        <f t="shared" si="4"/>
        <v>-27957700</v>
      </c>
      <c r="G44" s="77">
        <f t="shared" si="4"/>
        <v>-9759991</v>
      </c>
      <c r="H44" s="77">
        <f t="shared" si="4"/>
        <v>-9759991</v>
      </c>
      <c r="I44" s="77">
        <f t="shared" si="4"/>
        <v>-12681407</v>
      </c>
      <c r="J44" s="77">
        <f t="shared" si="4"/>
        <v>-32201389</v>
      </c>
      <c r="K44" s="77">
        <f t="shared" si="4"/>
        <v>-13486917</v>
      </c>
      <c r="L44" s="77">
        <f t="shared" si="4"/>
        <v>42637402</v>
      </c>
      <c r="M44" s="77">
        <f t="shared" si="4"/>
        <v>-18955089</v>
      </c>
      <c r="N44" s="77">
        <f t="shared" si="4"/>
        <v>10195396</v>
      </c>
      <c r="O44" s="77">
        <f t="shared" si="4"/>
        <v>-16014053</v>
      </c>
      <c r="P44" s="77">
        <f t="shared" si="4"/>
        <v>-16014053</v>
      </c>
      <c r="Q44" s="77">
        <f t="shared" si="4"/>
        <v>25960518</v>
      </c>
      <c r="R44" s="77">
        <f t="shared" si="4"/>
        <v>-6067588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-28073581</v>
      </c>
      <c r="X44" s="77">
        <f t="shared" si="4"/>
        <v>15793503</v>
      </c>
      <c r="Y44" s="77">
        <f t="shared" si="4"/>
        <v>-43867084</v>
      </c>
      <c r="Z44" s="212">
        <f>+IF(X44&lt;&gt;0,+(Y44/X44)*100,0)</f>
        <v>-277.75398529382625</v>
      </c>
      <c r="AA44" s="210">
        <f>+AA42-AA43</f>
        <v>-27957700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-14774354</v>
      </c>
      <c r="D46" s="206">
        <f>SUM(D44:D45)</f>
        <v>0</v>
      </c>
      <c r="E46" s="207">
        <f t="shared" si="5"/>
        <v>-56813660</v>
      </c>
      <c r="F46" s="88">
        <f t="shared" si="5"/>
        <v>-27957700</v>
      </c>
      <c r="G46" s="88">
        <f t="shared" si="5"/>
        <v>-9759991</v>
      </c>
      <c r="H46" s="88">
        <f t="shared" si="5"/>
        <v>-9759991</v>
      </c>
      <c r="I46" s="88">
        <f t="shared" si="5"/>
        <v>-12681407</v>
      </c>
      <c r="J46" s="88">
        <f t="shared" si="5"/>
        <v>-32201389</v>
      </c>
      <c r="K46" s="88">
        <f t="shared" si="5"/>
        <v>-13486917</v>
      </c>
      <c r="L46" s="88">
        <f t="shared" si="5"/>
        <v>42637402</v>
      </c>
      <c r="M46" s="88">
        <f t="shared" si="5"/>
        <v>-18955089</v>
      </c>
      <c r="N46" s="88">
        <f t="shared" si="5"/>
        <v>10195396</v>
      </c>
      <c r="O46" s="88">
        <f t="shared" si="5"/>
        <v>-16014053</v>
      </c>
      <c r="P46" s="88">
        <f t="shared" si="5"/>
        <v>-16014053</v>
      </c>
      <c r="Q46" s="88">
        <f t="shared" si="5"/>
        <v>25960518</v>
      </c>
      <c r="R46" s="88">
        <f t="shared" si="5"/>
        <v>-6067588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-28073581</v>
      </c>
      <c r="X46" s="88">
        <f t="shared" si="5"/>
        <v>15793503</v>
      </c>
      <c r="Y46" s="88">
        <f t="shared" si="5"/>
        <v>-43867084</v>
      </c>
      <c r="Z46" s="208">
        <f>+IF(X46&lt;&gt;0,+(Y46/X46)*100,0)</f>
        <v>-277.75398529382625</v>
      </c>
      <c r="AA46" s="206">
        <f>SUM(AA44:AA45)</f>
        <v>-27957700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-14774354</v>
      </c>
      <c r="D48" s="217">
        <f>SUM(D46:D47)</f>
        <v>0</v>
      </c>
      <c r="E48" s="218">
        <f t="shared" si="6"/>
        <v>-56813660</v>
      </c>
      <c r="F48" s="219">
        <f t="shared" si="6"/>
        <v>-27957700</v>
      </c>
      <c r="G48" s="219">
        <f t="shared" si="6"/>
        <v>-9759991</v>
      </c>
      <c r="H48" s="220">
        <f t="shared" si="6"/>
        <v>-9759991</v>
      </c>
      <c r="I48" s="220">
        <f t="shared" si="6"/>
        <v>-12681407</v>
      </c>
      <c r="J48" s="220">
        <f t="shared" si="6"/>
        <v>-32201389</v>
      </c>
      <c r="K48" s="220">
        <f t="shared" si="6"/>
        <v>-13486917</v>
      </c>
      <c r="L48" s="220">
        <f t="shared" si="6"/>
        <v>42637402</v>
      </c>
      <c r="M48" s="219">
        <f t="shared" si="6"/>
        <v>-18955089</v>
      </c>
      <c r="N48" s="219">
        <f t="shared" si="6"/>
        <v>10195396</v>
      </c>
      <c r="O48" s="220">
        <f t="shared" si="6"/>
        <v>-16014053</v>
      </c>
      <c r="P48" s="220">
        <f t="shared" si="6"/>
        <v>-16014053</v>
      </c>
      <c r="Q48" s="220">
        <f t="shared" si="6"/>
        <v>25960518</v>
      </c>
      <c r="R48" s="220">
        <f t="shared" si="6"/>
        <v>-6067588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-28073581</v>
      </c>
      <c r="X48" s="220">
        <f t="shared" si="6"/>
        <v>15793503</v>
      </c>
      <c r="Y48" s="220">
        <f t="shared" si="6"/>
        <v>-43867084</v>
      </c>
      <c r="Z48" s="221">
        <f>+IF(X48&lt;&gt;0,+(Y48/X48)*100,0)</f>
        <v>-277.75398529382625</v>
      </c>
      <c r="AA48" s="222">
        <f>SUM(AA46:AA47)</f>
        <v>-27957700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3844139</v>
      </c>
      <c r="D5" s="153">
        <f>SUM(D6:D8)</f>
        <v>0</v>
      </c>
      <c r="E5" s="154">
        <f t="shared" si="0"/>
        <v>3460000</v>
      </c>
      <c r="F5" s="100">
        <f t="shared" si="0"/>
        <v>1800000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91693</v>
      </c>
      <c r="L5" s="100">
        <f t="shared" si="0"/>
        <v>32898</v>
      </c>
      <c r="M5" s="100">
        <f t="shared" si="0"/>
        <v>10533</v>
      </c>
      <c r="N5" s="100">
        <f t="shared" si="0"/>
        <v>135124</v>
      </c>
      <c r="O5" s="100">
        <f t="shared" si="0"/>
        <v>84101</v>
      </c>
      <c r="P5" s="100">
        <f t="shared" si="0"/>
        <v>84101</v>
      </c>
      <c r="Q5" s="100">
        <f t="shared" si="0"/>
        <v>0</v>
      </c>
      <c r="R5" s="100">
        <f t="shared" si="0"/>
        <v>168202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303326</v>
      </c>
      <c r="X5" s="100">
        <f t="shared" si="0"/>
        <v>300000</v>
      </c>
      <c r="Y5" s="100">
        <f t="shared" si="0"/>
        <v>3326</v>
      </c>
      <c r="Z5" s="137">
        <f>+IF(X5&lt;&gt;0,+(Y5/X5)*100,0)</f>
        <v>1.1086666666666667</v>
      </c>
      <c r="AA5" s="153">
        <f>SUM(AA6:AA8)</f>
        <v>1800000</v>
      </c>
    </row>
    <row r="6" spans="1:27" ht="13.5">
      <c r="A6" s="138" t="s">
        <v>75</v>
      </c>
      <c r="B6" s="136"/>
      <c r="C6" s="155">
        <v>3844139</v>
      </c>
      <c r="D6" s="155"/>
      <c r="E6" s="156">
        <v>3460000</v>
      </c>
      <c r="F6" s="60">
        <v>550000</v>
      </c>
      <c r="G6" s="60"/>
      <c r="H6" s="60"/>
      <c r="I6" s="60"/>
      <c r="J6" s="60"/>
      <c r="K6" s="60">
        <v>4453</v>
      </c>
      <c r="L6" s="60">
        <v>25819</v>
      </c>
      <c r="M6" s="60">
        <v>1200</v>
      </c>
      <c r="N6" s="60">
        <v>31472</v>
      </c>
      <c r="O6" s="60"/>
      <c r="P6" s="60"/>
      <c r="Q6" s="60"/>
      <c r="R6" s="60"/>
      <c r="S6" s="60"/>
      <c r="T6" s="60"/>
      <c r="U6" s="60"/>
      <c r="V6" s="60"/>
      <c r="W6" s="60">
        <v>31472</v>
      </c>
      <c r="X6" s="60"/>
      <c r="Y6" s="60">
        <v>31472</v>
      </c>
      <c r="Z6" s="140"/>
      <c r="AA6" s="62">
        <v>550000</v>
      </c>
    </row>
    <row r="7" spans="1:27" ht="13.5">
      <c r="A7" s="138" t="s">
        <v>76</v>
      </c>
      <c r="B7" s="136"/>
      <c r="C7" s="157"/>
      <c r="D7" s="157"/>
      <c r="E7" s="158"/>
      <c r="F7" s="159">
        <v>700000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>
        <v>700000</v>
      </c>
    </row>
    <row r="8" spans="1:27" ht="13.5">
      <c r="A8" s="138" t="s">
        <v>77</v>
      </c>
      <c r="B8" s="136"/>
      <c r="C8" s="155"/>
      <c r="D8" s="155"/>
      <c r="E8" s="156"/>
      <c r="F8" s="60">
        <v>550000</v>
      </c>
      <c r="G8" s="60"/>
      <c r="H8" s="60"/>
      <c r="I8" s="60"/>
      <c r="J8" s="60"/>
      <c r="K8" s="60">
        <v>87240</v>
      </c>
      <c r="L8" s="60">
        <v>7079</v>
      </c>
      <c r="M8" s="60">
        <v>9333</v>
      </c>
      <c r="N8" s="60">
        <v>103652</v>
      </c>
      <c r="O8" s="60">
        <v>84101</v>
      </c>
      <c r="P8" s="60">
        <v>84101</v>
      </c>
      <c r="Q8" s="60"/>
      <c r="R8" s="60">
        <v>168202</v>
      </c>
      <c r="S8" s="60"/>
      <c r="T8" s="60"/>
      <c r="U8" s="60"/>
      <c r="V8" s="60"/>
      <c r="W8" s="60">
        <v>271854</v>
      </c>
      <c r="X8" s="60">
        <v>300000</v>
      </c>
      <c r="Y8" s="60">
        <v>-28146</v>
      </c>
      <c r="Z8" s="140">
        <v>-9.38</v>
      </c>
      <c r="AA8" s="62">
        <v>550000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1500000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5041</v>
      </c>
      <c r="P9" s="100">
        <f t="shared" si="1"/>
        <v>5041</v>
      </c>
      <c r="Q9" s="100">
        <f t="shared" si="1"/>
        <v>0</v>
      </c>
      <c r="R9" s="100">
        <f t="shared" si="1"/>
        <v>10082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10082</v>
      </c>
      <c r="X9" s="100">
        <f t="shared" si="1"/>
        <v>0</v>
      </c>
      <c r="Y9" s="100">
        <f t="shared" si="1"/>
        <v>10082</v>
      </c>
      <c r="Z9" s="137">
        <f>+IF(X9&lt;&gt;0,+(Y9/X9)*100,0)</f>
        <v>0</v>
      </c>
      <c r="AA9" s="102">
        <f>SUM(AA10:AA14)</f>
        <v>1500000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>
        <v>1500000</v>
      </c>
      <c r="G12" s="60"/>
      <c r="H12" s="60"/>
      <c r="I12" s="60"/>
      <c r="J12" s="60"/>
      <c r="K12" s="60"/>
      <c r="L12" s="60"/>
      <c r="M12" s="60"/>
      <c r="N12" s="60"/>
      <c r="O12" s="60">
        <v>5041</v>
      </c>
      <c r="P12" s="60">
        <v>5041</v>
      </c>
      <c r="Q12" s="60"/>
      <c r="R12" s="60">
        <v>10082</v>
      </c>
      <c r="S12" s="60"/>
      <c r="T12" s="60"/>
      <c r="U12" s="60"/>
      <c r="V12" s="60"/>
      <c r="W12" s="60">
        <v>10082</v>
      </c>
      <c r="X12" s="60"/>
      <c r="Y12" s="60">
        <v>10082</v>
      </c>
      <c r="Z12" s="140"/>
      <c r="AA12" s="62">
        <v>1500000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2785000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02">
        <f>SUM(AA16:AA18)</f>
        <v>2785000</v>
      </c>
    </row>
    <row r="16" spans="1:27" ht="13.5">
      <c r="A16" s="138" t="s">
        <v>85</v>
      </c>
      <c r="B16" s="136"/>
      <c r="C16" s="155"/>
      <c r="D16" s="155"/>
      <c r="E16" s="156"/>
      <c r="F16" s="60">
        <v>2635000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>
        <v>2635000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>
        <v>150000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>
        <v>150000</v>
      </c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2625000</v>
      </c>
      <c r="Y19" s="100">
        <f t="shared" si="3"/>
        <v>-2625000</v>
      </c>
      <c r="Z19" s="137">
        <f>+IF(X19&lt;&gt;0,+(Y19/X19)*100,0)</f>
        <v>-100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>
        <v>2625000</v>
      </c>
      <c r="Y22" s="159">
        <v>-2625000</v>
      </c>
      <c r="Z22" s="141">
        <v>-100</v>
      </c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3844139</v>
      </c>
      <c r="D25" s="217">
        <f>+D5+D9+D15+D19+D24</f>
        <v>0</v>
      </c>
      <c r="E25" s="230">
        <f t="shared" si="4"/>
        <v>3460000</v>
      </c>
      <c r="F25" s="219">
        <f t="shared" si="4"/>
        <v>6085000</v>
      </c>
      <c r="G25" s="219">
        <f t="shared" si="4"/>
        <v>0</v>
      </c>
      <c r="H25" s="219">
        <f t="shared" si="4"/>
        <v>0</v>
      </c>
      <c r="I25" s="219">
        <f t="shared" si="4"/>
        <v>0</v>
      </c>
      <c r="J25" s="219">
        <f t="shared" si="4"/>
        <v>0</v>
      </c>
      <c r="K25" s="219">
        <f t="shared" si="4"/>
        <v>91693</v>
      </c>
      <c r="L25" s="219">
        <f t="shared" si="4"/>
        <v>32898</v>
      </c>
      <c r="M25" s="219">
        <f t="shared" si="4"/>
        <v>10533</v>
      </c>
      <c r="N25" s="219">
        <f t="shared" si="4"/>
        <v>135124</v>
      </c>
      <c r="O25" s="219">
        <f t="shared" si="4"/>
        <v>89142</v>
      </c>
      <c r="P25" s="219">
        <f t="shared" si="4"/>
        <v>89142</v>
      </c>
      <c r="Q25" s="219">
        <f t="shared" si="4"/>
        <v>0</v>
      </c>
      <c r="R25" s="219">
        <f t="shared" si="4"/>
        <v>178284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313408</v>
      </c>
      <c r="X25" s="219">
        <f t="shared" si="4"/>
        <v>2925000</v>
      </c>
      <c r="Y25" s="219">
        <f t="shared" si="4"/>
        <v>-2611592</v>
      </c>
      <c r="Z25" s="231">
        <f>+IF(X25&lt;&gt;0,+(Y25/X25)*100,0)</f>
        <v>-89.28519658119657</v>
      </c>
      <c r="AA25" s="232">
        <f>+AA5+AA9+AA15+AA19+AA24</f>
        <v>6085000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155"/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0</v>
      </c>
      <c r="F32" s="77">
        <f t="shared" si="5"/>
        <v>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0</v>
      </c>
      <c r="X32" s="77">
        <f t="shared" si="5"/>
        <v>0</v>
      </c>
      <c r="Y32" s="77">
        <f t="shared" si="5"/>
        <v>0</v>
      </c>
      <c r="Z32" s="212">
        <f>+IF(X32&lt;&gt;0,+(Y32/X32)*100,0)</f>
        <v>0</v>
      </c>
      <c r="AA32" s="79">
        <f>SUM(AA28:AA31)</f>
        <v>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3844139</v>
      </c>
      <c r="D35" s="155"/>
      <c r="E35" s="156">
        <v>3460000</v>
      </c>
      <c r="F35" s="60">
        <v>6085000</v>
      </c>
      <c r="G35" s="60"/>
      <c r="H35" s="60"/>
      <c r="I35" s="60"/>
      <c r="J35" s="60"/>
      <c r="K35" s="60">
        <v>91693</v>
      </c>
      <c r="L35" s="60">
        <v>32898</v>
      </c>
      <c r="M35" s="60">
        <v>10533</v>
      </c>
      <c r="N35" s="60">
        <v>135124</v>
      </c>
      <c r="O35" s="60">
        <v>89142</v>
      </c>
      <c r="P35" s="60">
        <v>89142</v>
      </c>
      <c r="Q35" s="60"/>
      <c r="R35" s="60">
        <v>178284</v>
      </c>
      <c r="S35" s="60"/>
      <c r="T35" s="60"/>
      <c r="U35" s="60"/>
      <c r="V35" s="60"/>
      <c r="W35" s="60">
        <v>313408</v>
      </c>
      <c r="X35" s="60"/>
      <c r="Y35" s="60">
        <v>313408</v>
      </c>
      <c r="Z35" s="140"/>
      <c r="AA35" s="62">
        <v>6085000</v>
      </c>
    </row>
    <row r="36" spans="1:27" ht="13.5">
      <c r="A36" s="238" t="s">
        <v>139</v>
      </c>
      <c r="B36" s="149"/>
      <c r="C36" s="222">
        <f aca="true" t="shared" si="6" ref="C36:Y36">SUM(C32:C35)</f>
        <v>3844139</v>
      </c>
      <c r="D36" s="222">
        <f>SUM(D32:D35)</f>
        <v>0</v>
      </c>
      <c r="E36" s="218">
        <f t="shared" si="6"/>
        <v>3460000</v>
      </c>
      <c r="F36" s="220">
        <f t="shared" si="6"/>
        <v>6085000</v>
      </c>
      <c r="G36" s="220">
        <f t="shared" si="6"/>
        <v>0</v>
      </c>
      <c r="H36" s="220">
        <f t="shared" si="6"/>
        <v>0</v>
      </c>
      <c r="I36" s="220">
        <f t="shared" si="6"/>
        <v>0</v>
      </c>
      <c r="J36" s="220">
        <f t="shared" si="6"/>
        <v>0</v>
      </c>
      <c r="K36" s="220">
        <f t="shared" si="6"/>
        <v>91693</v>
      </c>
      <c r="L36" s="220">
        <f t="shared" si="6"/>
        <v>32898</v>
      </c>
      <c r="M36" s="220">
        <f t="shared" si="6"/>
        <v>10533</v>
      </c>
      <c r="N36" s="220">
        <f t="shared" si="6"/>
        <v>135124</v>
      </c>
      <c r="O36" s="220">
        <f t="shared" si="6"/>
        <v>89142</v>
      </c>
      <c r="P36" s="220">
        <f t="shared" si="6"/>
        <v>89142</v>
      </c>
      <c r="Q36" s="220">
        <f t="shared" si="6"/>
        <v>0</v>
      </c>
      <c r="R36" s="220">
        <f t="shared" si="6"/>
        <v>178284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313408</v>
      </c>
      <c r="X36" s="220">
        <f t="shared" si="6"/>
        <v>0</v>
      </c>
      <c r="Y36" s="220">
        <f t="shared" si="6"/>
        <v>313408</v>
      </c>
      <c r="Z36" s="221">
        <f>+IF(X36&lt;&gt;0,+(Y36/X36)*100,0)</f>
        <v>0</v>
      </c>
      <c r="AA36" s="239">
        <f>SUM(AA32:AA35)</f>
        <v>6085000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137384477</v>
      </c>
      <c r="D6" s="155"/>
      <c r="E6" s="59"/>
      <c r="F6" s="60"/>
      <c r="G6" s="60">
        <v>43297620</v>
      </c>
      <c r="H6" s="60">
        <v>43297620</v>
      </c>
      <c r="I6" s="60">
        <v>14874906</v>
      </c>
      <c r="J6" s="60">
        <v>14874906</v>
      </c>
      <c r="K6" s="60">
        <v>14874906</v>
      </c>
      <c r="L6" s="60">
        <v>14874906</v>
      </c>
      <c r="M6" s="60">
        <v>17777155</v>
      </c>
      <c r="N6" s="60">
        <v>17777155</v>
      </c>
      <c r="O6" s="60">
        <v>15939743</v>
      </c>
      <c r="P6" s="60">
        <v>15939743</v>
      </c>
      <c r="Q6" s="60">
        <v>25273695</v>
      </c>
      <c r="R6" s="60">
        <v>25273695</v>
      </c>
      <c r="S6" s="60"/>
      <c r="T6" s="60"/>
      <c r="U6" s="60"/>
      <c r="V6" s="60"/>
      <c r="W6" s="60">
        <v>25273695</v>
      </c>
      <c r="X6" s="60"/>
      <c r="Y6" s="60">
        <v>25273695</v>
      </c>
      <c r="Z6" s="140"/>
      <c r="AA6" s="62"/>
    </row>
    <row r="7" spans="1:27" ht="13.5">
      <c r="A7" s="249" t="s">
        <v>144</v>
      </c>
      <c r="B7" s="182"/>
      <c r="C7" s="155"/>
      <c r="D7" s="155"/>
      <c r="E7" s="59">
        <v>64109493</v>
      </c>
      <c r="F7" s="60">
        <v>64109493</v>
      </c>
      <c r="G7" s="60">
        <v>10000000</v>
      </c>
      <c r="H7" s="60">
        <v>10000000</v>
      </c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48082120</v>
      </c>
      <c r="Y7" s="60">
        <v>-48082120</v>
      </c>
      <c r="Z7" s="140">
        <v>-100</v>
      </c>
      <c r="AA7" s="62">
        <v>64109493</v>
      </c>
    </row>
    <row r="8" spans="1:27" ht="13.5">
      <c r="A8" s="249" t="s">
        <v>145</v>
      </c>
      <c r="B8" s="182"/>
      <c r="C8" s="155">
        <v>629156</v>
      </c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249" t="s">
        <v>146</v>
      </c>
      <c r="B9" s="182"/>
      <c r="C9" s="155">
        <v>3889098</v>
      </c>
      <c r="D9" s="155"/>
      <c r="E9" s="59">
        <v>9361656</v>
      </c>
      <c r="F9" s="60">
        <v>9361656</v>
      </c>
      <c r="G9" s="60">
        <v>-732</v>
      </c>
      <c r="H9" s="60">
        <v>-732</v>
      </c>
      <c r="I9" s="60">
        <v>-532</v>
      </c>
      <c r="J9" s="60">
        <v>-532</v>
      </c>
      <c r="K9" s="60">
        <v>-532</v>
      </c>
      <c r="L9" s="60">
        <v>-532</v>
      </c>
      <c r="M9" s="60">
        <v>-532</v>
      </c>
      <c r="N9" s="60">
        <v>-532</v>
      </c>
      <c r="O9" s="60">
        <v>-532</v>
      </c>
      <c r="P9" s="60">
        <v>-532</v>
      </c>
      <c r="Q9" s="60">
        <v>-532</v>
      </c>
      <c r="R9" s="60">
        <v>-532</v>
      </c>
      <c r="S9" s="60"/>
      <c r="T9" s="60"/>
      <c r="U9" s="60"/>
      <c r="V9" s="60"/>
      <c r="W9" s="60">
        <v>-532</v>
      </c>
      <c r="X9" s="60">
        <v>7021242</v>
      </c>
      <c r="Y9" s="60">
        <v>-7021774</v>
      </c>
      <c r="Z9" s="140">
        <v>-100.01</v>
      </c>
      <c r="AA9" s="62">
        <v>9361656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>
        <v>-60512066</v>
      </c>
      <c r="F11" s="60">
        <v>-60512066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-45384050</v>
      </c>
      <c r="Y11" s="60">
        <v>45384050</v>
      </c>
      <c r="Z11" s="140">
        <v>-100</v>
      </c>
      <c r="AA11" s="62">
        <v>-60512066</v>
      </c>
    </row>
    <row r="12" spans="1:27" ht="13.5">
      <c r="A12" s="250" t="s">
        <v>56</v>
      </c>
      <c r="B12" s="251"/>
      <c r="C12" s="168">
        <f aca="true" t="shared" si="0" ref="C12:Y12">SUM(C6:C11)</f>
        <v>141902731</v>
      </c>
      <c r="D12" s="168">
        <f>SUM(D6:D11)</f>
        <v>0</v>
      </c>
      <c r="E12" s="72">
        <f t="shared" si="0"/>
        <v>12959083</v>
      </c>
      <c r="F12" s="73">
        <f t="shared" si="0"/>
        <v>12959083</v>
      </c>
      <c r="G12" s="73">
        <f t="shared" si="0"/>
        <v>53296888</v>
      </c>
      <c r="H12" s="73">
        <f t="shared" si="0"/>
        <v>53296888</v>
      </c>
      <c r="I12" s="73">
        <f t="shared" si="0"/>
        <v>14874374</v>
      </c>
      <c r="J12" s="73">
        <f t="shared" si="0"/>
        <v>14874374</v>
      </c>
      <c r="K12" s="73">
        <f t="shared" si="0"/>
        <v>14874374</v>
      </c>
      <c r="L12" s="73">
        <f t="shared" si="0"/>
        <v>14874374</v>
      </c>
      <c r="M12" s="73">
        <f t="shared" si="0"/>
        <v>17776623</v>
      </c>
      <c r="N12" s="73">
        <f t="shared" si="0"/>
        <v>17776623</v>
      </c>
      <c r="O12" s="73">
        <f t="shared" si="0"/>
        <v>15939211</v>
      </c>
      <c r="P12" s="73">
        <f t="shared" si="0"/>
        <v>15939211</v>
      </c>
      <c r="Q12" s="73">
        <f t="shared" si="0"/>
        <v>25273163</v>
      </c>
      <c r="R12" s="73">
        <f t="shared" si="0"/>
        <v>25273163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25273163</v>
      </c>
      <c r="X12" s="73">
        <f t="shared" si="0"/>
        <v>9719312</v>
      </c>
      <c r="Y12" s="73">
        <f t="shared" si="0"/>
        <v>15553851</v>
      </c>
      <c r="Z12" s="170">
        <f>+IF(X12&lt;&gt;0,+(Y12/X12)*100,0)</f>
        <v>160.03037046243603</v>
      </c>
      <c r="AA12" s="74">
        <f>SUM(AA6:AA11)</f>
        <v>12959083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31103174</v>
      </c>
      <c r="D19" s="155"/>
      <c r="E19" s="59">
        <v>34131714</v>
      </c>
      <c r="F19" s="60">
        <v>34131714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>
        <v>25598786</v>
      </c>
      <c r="Y19" s="60">
        <v>-25598786</v>
      </c>
      <c r="Z19" s="140">
        <v>-100</v>
      </c>
      <c r="AA19" s="62">
        <v>34131714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181164</v>
      </c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31284338</v>
      </c>
      <c r="D24" s="168">
        <f>SUM(D15:D23)</f>
        <v>0</v>
      </c>
      <c r="E24" s="76">
        <f t="shared" si="1"/>
        <v>34131714</v>
      </c>
      <c r="F24" s="77">
        <f t="shared" si="1"/>
        <v>34131714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25598786</v>
      </c>
      <c r="Y24" s="77">
        <f t="shared" si="1"/>
        <v>-25598786</v>
      </c>
      <c r="Z24" s="212">
        <f>+IF(X24&lt;&gt;0,+(Y24/X24)*100,0)</f>
        <v>-100</v>
      </c>
      <c r="AA24" s="79">
        <f>SUM(AA15:AA23)</f>
        <v>34131714</v>
      </c>
    </row>
    <row r="25" spans="1:27" ht="13.5">
      <c r="A25" s="250" t="s">
        <v>159</v>
      </c>
      <c r="B25" s="251"/>
      <c r="C25" s="168">
        <f aca="true" t="shared" si="2" ref="C25:Y25">+C12+C24</f>
        <v>173187069</v>
      </c>
      <c r="D25" s="168">
        <f>+D12+D24</f>
        <v>0</v>
      </c>
      <c r="E25" s="72">
        <f t="shared" si="2"/>
        <v>47090797</v>
      </c>
      <c r="F25" s="73">
        <f t="shared" si="2"/>
        <v>47090797</v>
      </c>
      <c r="G25" s="73">
        <f t="shared" si="2"/>
        <v>53296888</v>
      </c>
      <c r="H25" s="73">
        <f t="shared" si="2"/>
        <v>53296888</v>
      </c>
      <c r="I25" s="73">
        <f t="shared" si="2"/>
        <v>14874374</v>
      </c>
      <c r="J25" s="73">
        <f t="shared" si="2"/>
        <v>14874374</v>
      </c>
      <c r="K25" s="73">
        <f t="shared" si="2"/>
        <v>14874374</v>
      </c>
      <c r="L25" s="73">
        <f t="shared" si="2"/>
        <v>14874374</v>
      </c>
      <c r="M25" s="73">
        <f t="shared" si="2"/>
        <v>17776623</v>
      </c>
      <c r="N25" s="73">
        <f t="shared" si="2"/>
        <v>17776623</v>
      </c>
      <c r="O25" s="73">
        <f t="shared" si="2"/>
        <v>15939211</v>
      </c>
      <c r="P25" s="73">
        <f t="shared" si="2"/>
        <v>15939211</v>
      </c>
      <c r="Q25" s="73">
        <f t="shared" si="2"/>
        <v>25273163</v>
      </c>
      <c r="R25" s="73">
        <f t="shared" si="2"/>
        <v>25273163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25273163</v>
      </c>
      <c r="X25" s="73">
        <f t="shared" si="2"/>
        <v>35318098</v>
      </c>
      <c r="Y25" s="73">
        <f t="shared" si="2"/>
        <v>-10044935</v>
      </c>
      <c r="Z25" s="170">
        <f>+IF(X25&lt;&gt;0,+(Y25/X25)*100,0)</f>
        <v>-28.441324898073507</v>
      </c>
      <c r="AA25" s="74">
        <f>+AA12+AA24</f>
        <v>47090797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>
        <v>73814</v>
      </c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2644883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29327316</v>
      </c>
      <c r="D32" s="155"/>
      <c r="E32" s="59">
        <v>18824087</v>
      </c>
      <c r="F32" s="60">
        <v>18824087</v>
      </c>
      <c r="G32" s="60">
        <v>8961729</v>
      </c>
      <c r="H32" s="60">
        <v>8961729</v>
      </c>
      <c r="I32" s="60">
        <v>935219</v>
      </c>
      <c r="J32" s="60">
        <v>935219</v>
      </c>
      <c r="K32" s="60">
        <v>935219</v>
      </c>
      <c r="L32" s="60">
        <v>935219</v>
      </c>
      <c r="M32" s="60">
        <v>784924</v>
      </c>
      <c r="N32" s="60">
        <v>784924</v>
      </c>
      <c r="O32" s="60">
        <v>446042</v>
      </c>
      <c r="P32" s="60">
        <v>446042</v>
      </c>
      <c r="Q32" s="60">
        <v>362562</v>
      </c>
      <c r="R32" s="60">
        <v>362562</v>
      </c>
      <c r="S32" s="60"/>
      <c r="T32" s="60"/>
      <c r="U32" s="60"/>
      <c r="V32" s="60"/>
      <c r="W32" s="60">
        <v>362562</v>
      </c>
      <c r="X32" s="60">
        <v>14118065</v>
      </c>
      <c r="Y32" s="60">
        <v>-13755503</v>
      </c>
      <c r="Z32" s="140">
        <v>-97.43</v>
      </c>
      <c r="AA32" s="62">
        <v>18824087</v>
      </c>
    </row>
    <row r="33" spans="1:27" ht="13.5">
      <c r="A33" s="249" t="s">
        <v>165</v>
      </c>
      <c r="B33" s="182"/>
      <c r="C33" s="155"/>
      <c r="D33" s="155"/>
      <c r="E33" s="59">
        <v>6034374</v>
      </c>
      <c r="F33" s="60">
        <v>6034374</v>
      </c>
      <c r="G33" s="60">
        <v>-860137</v>
      </c>
      <c r="H33" s="60">
        <v>-860137</v>
      </c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4525781</v>
      </c>
      <c r="Y33" s="60">
        <v>-4525781</v>
      </c>
      <c r="Z33" s="140">
        <v>-100</v>
      </c>
      <c r="AA33" s="62">
        <v>6034374</v>
      </c>
    </row>
    <row r="34" spans="1:27" ht="13.5">
      <c r="A34" s="250" t="s">
        <v>58</v>
      </c>
      <c r="B34" s="251"/>
      <c r="C34" s="168">
        <f aca="true" t="shared" si="3" ref="C34:Y34">SUM(C29:C33)</f>
        <v>32046013</v>
      </c>
      <c r="D34" s="168">
        <f>SUM(D29:D33)</f>
        <v>0</v>
      </c>
      <c r="E34" s="72">
        <f t="shared" si="3"/>
        <v>24858461</v>
      </c>
      <c r="F34" s="73">
        <f t="shared" si="3"/>
        <v>24858461</v>
      </c>
      <c r="G34" s="73">
        <f t="shared" si="3"/>
        <v>8101592</v>
      </c>
      <c r="H34" s="73">
        <f t="shared" si="3"/>
        <v>8101592</v>
      </c>
      <c r="I34" s="73">
        <f t="shared" si="3"/>
        <v>935219</v>
      </c>
      <c r="J34" s="73">
        <f t="shared" si="3"/>
        <v>935219</v>
      </c>
      <c r="K34" s="73">
        <f t="shared" si="3"/>
        <v>935219</v>
      </c>
      <c r="L34" s="73">
        <f t="shared" si="3"/>
        <v>935219</v>
      </c>
      <c r="M34" s="73">
        <f t="shared" si="3"/>
        <v>784924</v>
      </c>
      <c r="N34" s="73">
        <f t="shared" si="3"/>
        <v>784924</v>
      </c>
      <c r="O34" s="73">
        <f t="shared" si="3"/>
        <v>446042</v>
      </c>
      <c r="P34" s="73">
        <f t="shared" si="3"/>
        <v>446042</v>
      </c>
      <c r="Q34" s="73">
        <f t="shared" si="3"/>
        <v>362562</v>
      </c>
      <c r="R34" s="73">
        <f t="shared" si="3"/>
        <v>362562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362562</v>
      </c>
      <c r="X34" s="73">
        <f t="shared" si="3"/>
        <v>18643846</v>
      </c>
      <c r="Y34" s="73">
        <f t="shared" si="3"/>
        <v>-18281284</v>
      </c>
      <c r="Z34" s="170">
        <f>+IF(X34&lt;&gt;0,+(Y34/X34)*100,0)</f>
        <v>-98.05532613817985</v>
      </c>
      <c r="AA34" s="74">
        <f>SUM(AA29:AA33)</f>
        <v>24858461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>
        <v>172404</v>
      </c>
      <c r="H37" s="60">
        <v>172404</v>
      </c>
      <c r="I37" s="60">
        <v>102531</v>
      </c>
      <c r="J37" s="60">
        <v>102531</v>
      </c>
      <c r="K37" s="60">
        <v>102531</v>
      </c>
      <c r="L37" s="60">
        <v>102531</v>
      </c>
      <c r="M37" s="60">
        <v>77316</v>
      </c>
      <c r="N37" s="60">
        <v>77316</v>
      </c>
      <c r="O37" s="60">
        <v>117007</v>
      </c>
      <c r="P37" s="60">
        <v>117007</v>
      </c>
      <c r="Q37" s="60">
        <v>154661</v>
      </c>
      <c r="R37" s="60">
        <v>154661</v>
      </c>
      <c r="S37" s="60"/>
      <c r="T37" s="60"/>
      <c r="U37" s="60"/>
      <c r="V37" s="60"/>
      <c r="W37" s="60">
        <v>154661</v>
      </c>
      <c r="X37" s="60"/>
      <c r="Y37" s="60">
        <v>154661</v>
      </c>
      <c r="Z37" s="140"/>
      <c r="AA37" s="62"/>
    </row>
    <row r="38" spans="1:27" ht="13.5">
      <c r="A38" s="249" t="s">
        <v>165</v>
      </c>
      <c r="B38" s="182"/>
      <c r="C38" s="155">
        <v>15165003</v>
      </c>
      <c r="D38" s="155"/>
      <c r="E38" s="59">
        <v>15651103</v>
      </c>
      <c r="F38" s="60">
        <v>15651103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11738327</v>
      </c>
      <c r="Y38" s="60">
        <v>-11738327</v>
      </c>
      <c r="Z38" s="140">
        <v>-100</v>
      </c>
      <c r="AA38" s="62">
        <v>15651103</v>
      </c>
    </row>
    <row r="39" spans="1:27" ht="13.5">
      <c r="A39" s="250" t="s">
        <v>59</v>
      </c>
      <c r="B39" s="253"/>
      <c r="C39" s="168">
        <f aca="true" t="shared" si="4" ref="C39:Y39">SUM(C37:C38)</f>
        <v>15165003</v>
      </c>
      <c r="D39" s="168">
        <f>SUM(D37:D38)</f>
        <v>0</v>
      </c>
      <c r="E39" s="76">
        <f t="shared" si="4"/>
        <v>15651103</v>
      </c>
      <c r="F39" s="77">
        <f t="shared" si="4"/>
        <v>15651103</v>
      </c>
      <c r="G39" s="77">
        <f t="shared" si="4"/>
        <v>172404</v>
      </c>
      <c r="H39" s="77">
        <f t="shared" si="4"/>
        <v>172404</v>
      </c>
      <c r="I39" s="77">
        <f t="shared" si="4"/>
        <v>102531</v>
      </c>
      <c r="J39" s="77">
        <f t="shared" si="4"/>
        <v>102531</v>
      </c>
      <c r="K39" s="77">
        <f t="shared" si="4"/>
        <v>102531</v>
      </c>
      <c r="L39" s="77">
        <f t="shared" si="4"/>
        <v>102531</v>
      </c>
      <c r="M39" s="77">
        <f t="shared" si="4"/>
        <v>77316</v>
      </c>
      <c r="N39" s="77">
        <f t="shared" si="4"/>
        <v>77316</v>
      </c>
      <c r="O39" s="77">
        <f t="shared" si="4"/>
        <v>117007</v>
      </c>
      <c r="P39" s="77">
        <f t="shared" si="4"/>
        <v>117007</v>
      </c>
      <c r="Q39" s="77">
        <f t="shared" si="4"/>
        <v>154661</v>
      </c>
      <c r="R39" s="77">
        <f t="shared" si="4"/>
        <v>154661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154661</v>
      </c>
      <c r="X39" s="77">
        <f t="shared" si="4"/>
        <v>11738327</v>
      </c>
      <c r="Y39" s="77">
        <f t="shared" si="4"/>
        <v>-11583666</v>
      </c>
      <c r="Z39" s="212">
        <f>+IF(X39&lt;&gt;0,+(Y39/X39)*100,0)</f>
        <v>-98.68242723175116</v>
      </c>
      <c r="AA39" s="79">
        <f>SUM(AA37:AA38)</f>
        <v>15651103</v>
      </c>
    </row>
    <row r="40" spans="1:27" ht="13.5">
      <c r="A40" s="250" t="s">
        <v>167</v>
      </c>
      <c r="B40" s="251"/>
      <c r="C40" s="168">
        <f aca="true" t="shared" si="5" ref="C40:Y40">+C34+C39</f>
        <v>47211016</v>
      </c>
      <c r="D40" s="168">
        <f>+D34+D39</f>
        <v>0</v>
      </c>
      <c r="E40" s="72">
        <f t="shared" si="5"/>
        <v>40509564</v>
      </c>
      <c r="F40" s="73">
        <f t="shared" si="5"/>
        <v>40509564</v>
      </c>
      <c r="G40" s="73">
        <f t="shared" si="5"/>
        <v>8273996</v>
      </c>
      <c r="H40" s="73">
        <f t="shared" si="5"/>
        <v>8273996</v>
      </c>
      <c r="I40" s="73">
        <f t="shared" si="5"/>
        <v>1037750</v>
      </c>
      <c r="J40" s="73">
        <f t="shared" si="5"/>
        <v>1037750</v>
      </c>
      <c r="K40" s="73">
        <f t="shared" si="5"/>
        <v>1037750</v>
      </c>
      <c r="L40" s="73">
        <f t="shared" si="5"/>
        <v>1037750</v>
      </c>
      <c r="M40" s="73">
        <f t="shared" si="5"/>
        <v>862240</v>
      </c>
      <c r="N40" s="73">
        <f t="shared" si="5"/>
        <v>862240</v>
      </c>
      <c r="O40" s="73">
        <f t="shared" si="5"/>
        <v>563049</v>
      </c>
      <c r="P40" s="73">
        <f t="shared" si="5"/>
        <v>563049</v>
      </c>
      <c r="Q40" s="73">
        <f t="shared" si="5"/>
        <v>517223</v>
      </c>
      <c r="R40" s="73">
        <f t="shared" si="5"/>
        <v>517223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517223</v>
      </c>
      <c r="X40" s="73">
        <f t="shared" si="5"/>
        <v>30382173</v>
      </c>
      <c r="Y40" s="73">
        <f t="shared" si="5"/>
        <v>-29864950</v>
      </c>
      <c r="Z40" s="170">
        <f>+IF(X40&lt;&gt;0,+(Y40/X40)*100,0)</f>
        <v>-98.29761024664036</v>
      </c>
      <c r="AA40" s="74">
        <f>+AA34+AA39</f>
        <v>40509564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125976053</v>
      </c>
      <c r="D42" s="257">
        <f>+D25-D40</f>
        <v>0</v>
      </c>
      <c r="E42" s="258">
        <f t="shared" si="6"/>
        <v>6581233</v>
      </c>
      <c r="F42" s="259">
        <f t="shared" si="6"/>
        <v>6581233</v>
      </c>
      <c r="G42" s="259">
        <f t="shared" si="6"/>
        <v>45022892</v>
      </c>
      <c r="H42" s="259">
        <f t="shared" si="6"/>
        <v>45022892</v>
      </c>
      <c r="I42" s="259">
        <f t="shared" si="6"/>
        <v>13836624</v>
      </c>
      <c r="J42" s="259">
        <f t="shared" si="6"/>
        <v>13836624</v>
      </c>
      <c r="K42" s="259">
        <f t="shared" si="6"/>
        <v>13836624</v>
      </c>
      <c r="L42" s="259">
        <f t="shared" si="6"/>
        <v>13836624</v>
      </c>
      <c r="M42" s="259">
        <f t="shared" si="6"/>
        <v>16914383</v>
      </c>
      <c r="N42" s="259">
        <f t="shared" si="6"/>
        <v>16914383</v>
      </c>
      <c r="O42" s="259">
        <f t="shared" si="6"/>
        <v>15376162</v>
      </c>
      <c r="P42" s="259">
        <f t="shared" si="6"/>
        <v>15376162</v>
      </c>
      <c r="Q42" s="259">
        <f t="shared" si="6"/>
        <v>24755940</v>
      </c>
      <c r="R42" s="259">
        <f t="shared" si="6"/>
        <v>24755940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24755940</v>
      </c>
      <c r="X42" s="259">
        <f t="shared" si="6"/>
        <v>4935925</v>
      </c>
      <c r="Y42" s="259">
        <f t="shared" si="6"/>
        <v>19820015</v>
      </c>
      <c r="Z42" s="260">
        <f>+IF(X42&lt;&gt;0,+(Y42/X42)*100,0)</f>
        <v>401.54611344378213</v>
      </c>
      <c r="AA42" s="261">
        <f>+AA25-AA40</f>
        <v>6581233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110389171</v>
      </c>
      <c r="D45" s="155"/>
      <c r="E45" s="59">
        <v>-9884978</v>
      </c>
      <c r="F45" s="60">
        <v>-9884978</v>
      </c>
      <c r="G45" s="60">
        <v>45022892</v>
      </c>
      <c r="H45" s="60">
        <v>45022892</v>
      </c>
      <c r="I45" s="60">
        <v>13836624</v>
      </c>
      <c r="J45" s="60">
        <v>13836624</v>
      </c>
      <c r="K45" s="60">
        <v>13836624</v>
      </c>
      <c r="L45" s="60">
        <v>13836624</v>
      </c>
      <c r="M45" s="60">
        <v>16914383</v>
      </c>
      <c r="N45" s="60">
        <v>16914383</v>
      </c>
      <c r="O45" s="60">
        <v>15376162</v>
      </c>
      <c r="P45" s="60">
        <v>15376162</v>
      </c>
      <c r="Q45" s="60">
        <v>24755940</v>
      </c>
      <c r="R45" s="60">
        <v>24755940</v>
      </c>
      <c r="S45" s="60"/>
      <c r="T45" s="60"/>
      <c r="U45" s="60"/>
      <c r="V45" s="60"/>
      <c r="W45" s="60">
        <v>24755940</v>
      </c>
      <c r="X45" s="60">
        <v>-7413734</v>
      </c>
      <c r="Y45" s="60">
        <v>32169674</v>
      </c>
      <c r="Z45" s="139">
        <v>-433.92</v>
      </c>
      <c r="AA45" s="62">
        <v>-9884978</v>
      </c>
    </row>
    <row r="46" spans="1:27" ht="13.5">
      <c r="A46" s="249" t="s">
        <v>171</v>
      </c>
      <c r="B46" s="182"/>
      <c r="C46" s="155">
        <v>15586882</v>
      </c>
      <c r="D46" s="155"/>
      <c r="E46" s="59">
        <v>16466211</v>
      </c>
      <c r="F46" s="60">
        <v>16466211</v>
      </c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12349658</v>
      </c>
      <c r="Y46" s="60">
        <v>-12349658</v>
      </c>
      <c r="Z46" s="139">
        <v>-100</v>
      </c>
      <c r="AA46" s="62">
        <v>16466211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125976053</v>
      </c>
      <c r="D48" s="217">
        <f>SUM(D45:D47)</f>
        <v>0</v>
      </c>
      <c r="E48" s="264">
        <f t="shared" si="7"/>
        <v>6581233</v>
      </c>
      <c r="F48" s="219">
        <f t="shared" si="7"/>
        <v>6581233</v>
      </c>
      <c r="G48" s="219">
        <f t="shared" si="7"/>
        <v>45022892</v>
      </c>
      <c r="H48" s="219">
        <f t="shared" si="7"/>
        <v>45022892</v>
      </c>
      <c r="I48" s="219">
        <f t="shared" si="7"/>
        <v>13836624</v>
      </c>
      <c r="J48" s="219">
        <f t="shared" si="7"/>
        <v>13836624</v>
      </c>
      <c r="K48" s="219">
        <f t="shared" si="7"/>
        <v>13836624</v>
      </c>
      <c r="L48" s="219">
        <f t="shared" si="7"/>
        <v>13836624</v>
      </c>
      <c r="M48" s="219">
        <f t="shared" si="7"/>
        <v>16914383</v>
      </c>
      <c r="N48" s="219">
        <f t="shared" si="7"/>
        <v>16914383</v>
      </c>
      <c r="O48" s="219">
        <f t="shared" si="7"/>
        <v>15376162</v>
      </c>
      <c r="P48" s="219">
        <f t="shared" si="7"/>
        <v>15376162</v>
      </c>
      <c r="Q48" s="219">
        <f t="shared" si="7"/>
        <v>24755940</v>
      </c>
      <c r="R48" s="219">
        <f t="shared" si="7"/>
        <v>24755940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24755940</v>
      </c>
      <c r="X48" s="219">
        <f t="shared" si="7"/>
        <v>4935924</v>
      </c>
      <c r="Y48" s="219">
        <f t="shared" si="7"/>
        <v>19820016</v>
      </c>
      <c r="Z48" s="265">
        <f>+IF(X48&lt;&gt;0,+(Y48/X48)*100,0)</f>
        <v>401.5462150551751</v>
      </c>
      <c r="AA48" s="232">
        <f>SUM(AA45:AA47)</f>
        <v>6581233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2839055</v>
      </c>
      <c r="D6" s="155"/>
      <c r="E6" s="59">
        <v>2741000</v>
      </c>
      <c r="F6" s="60">
        <v>3191931</v>
      </c>
      <c r="G6" s="60">
        <v>488809</v>
      </c>
      <c r="H6" s="60">
        <v>134717</v>
      </c>
      <c r="I6" s="60">
        <v>34894</v>
      </c>
      <c r="J6" s="60">
        <v>658420</v>
      </c>
      <c r="K6" s="60">
        <v>134717</v>
      </c>
      <c r="L6" s="60">
        <v>134717</v>
      </c>
      <c r="M6" s="60">
        <v>98393</v>
      </c>
      <c r="N6" s="60">
        <v>367827</v>
      </c>
      <c r="O6" s="60">
        <v>-2271538</v>
      </c>
      <c r="P6" s="60">
        <v>572454</v>
      </c>
      <c r="Q6" s="60">
        <v>82849</v>
      </c>
      <c r="R6" s="60">
        <v>-1616235</v>
      </c>
      <c r="S6" s="60"/>
      <c r="T6" s="60"/>
      <c r="U6" s="60"/>
      <c r="V6" s="60"/>
      <c r="W6" s="60">
        <v>-589988</v>
      </c>
      <c r="X6" s="60">
        <v>1595965</v>
      </c>
      <c r="Y6" s="60">
        <v>-2185953</v>
      </c>
      <c r="Z6" s="140">
        <v>-136.97</v>
      </c>
      <c r="AA6" s="62">
        <v>3191931</v>
      </c>
    </row>
    <row r="7" spans="1:27" ht="13.5">
      <c r="A7" s="249" t="s">
        <v>178</v>
      </c>
      <c r="B7" s="182"/>
      <c r="C7" s="155">
        <v>139561508</v>
      </c>
      <c r="D7" s="155"/>
      <c r="E7" s="59">
        <v>142499000</v>
      </c>
      <c r="F7" s="60">
        <v>142499000</v>
      </c>
      <c r="G7" s="60">
        <v>55697000</v>
      </c>
      <c r="H7" s="60">
        <v>1334000</v>
      </c>
      <c r="I7" s="60"/>
      <c r="J7" s="60">
        <v>57031000</v>
      </c>
      <c r="K7" s="60"/>
      <c r="L7" s="60">
        <v>44015000</v>
      </c>
      <c r="M7" s="60"/>
      <c r="N7" s="60">
        <v>44015000</v>
      </c>
      <c r="O7" s="60">
        <v>2447000</v>
      </c>
      <c r="P7" s="60"/>
      <c r="Q7" s="60">
        <v>37254000</v>
      </c>
      <c r="R7" s="60">
        <v>39701000</v>
      </c>
      <c r="S7" s="60"/>
      <c r="T7" s="60"/>
      <c r="U7" s="60"/>
      <c r="V7" s="60"/>
      <c r="W7" s="60">
        <v>140747000</v>
      </c>
      <c r="X7" s="60">
        <v>114878762</v>
      </c>
      <c r="Y7" s="60">
        <v>25868238</v>
      </c>
      <c r="Z7" s="140">
        <v>22.52</v>
      </c>
      <c r="AA7" s="62">
        <v>142499000</v>
      </c>
    </row>
    <row r="8" spans="1:27" ht="13.5">
      <c r="A8" s="249" t="s">
        <v>179</v>
      </c>
      <c r="B8" s="182"/>
      <c r="C8" s="155"/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249" t="s">
        <v>180</v>
      </c>
      <c r="B9" s="182"/>
      <c r="C9" s="155">
        <v>8619724</v>
      </c>
      <c r="D9" s="155"/>
      <c r="E9" s="59">
        <v>5008571</v>
      </c>
      <c r="F9" s="60">
        <v>1257345</v>
      </c>
      <c r="G9" s="60">
        <v>106724</v>
      </c>
      <c r="H9" s="60">
        <v>927775</v>
      </c>
      <c r="I9" s="60">
        <v>183847</v>
      </c>
      <c r="J9" s="60">
        <v>1218346</v>
      </c>
      <c r="K9" s="60">
        <v>927775</v>
      </c>
      <c r="L9" s="60">
        <v>927775</v>
      </c>
      <c r="M9" s="60">
        <v>133927</v>
      </c>
      <c r="N9" s="60">
        <v>1989477</v>
      </c>
      <c r="O9" s="60">
        <v>63358</v>
      </c>
      <c r="P9" s="60">
        <v>3488139</v>
      </c>
      <c r="Q9" s="60">
        <v>80583</v>
      </c>
      <c r="R9" s="60">
        <v>3632080</v>
      </c>
      <c r="S9" s="60"/>
      <c r="T9" s="60"/>
      <c r="U9" s="60"/>
      <c r="V9" s="60"/>
      <c r="W9" s="60">
        <v>6839903</v>
      </c>
      <c r="X9" s="60">
        <v>628672</v>
      </c>
      <c r="Y9" s="60">
        <v>6211231</v>
      </c>
      <c r="Z9" s="140">
        <v>987.99</v>
      </c>
      <c r="AA9" s="62">
        <v>1257345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-137692591</v>
      </c>
      <c r="D12" s="155"/>
      <c r="E12" s="59">
        <v>-173079000</v>
      </c>
      <c r="F12" s="60">
        <v>-183752202</v>
      </c>
      <c r="G12" s="60">
        <v>-10084630</v>
      </c>
      <c r="H12" s="60">
        <v>-13110208</v>
      </c>
      <c r="I12" s="60">
        <v>-12551808</v>
      </c>
      <c r="J12" s="60">
        <v>-35746646</v>
      </c>
      <c r="K12" s="60">
        <v>-13110208</v>
      </c>
      <c r="L12" s="60">
        <v>-13110208</v>
      </c>
      <c r="M12" s="60">
        <v>-15601997</v>
      </c>
      <c r="N12" s="60">
        <v>-41822413</v>
      </c>
      <c r="O12" s="60">
        <v>-11803115</v>
      </c>
      <c r="P12" s="60">
        <v>-9693628</v>
      </c>
      <c r="Q12" s="60">
        <v>-10607642</v>
      </c>
      <c r="R12" s="60">
        <v>-32104385</v>
      </c>
      <c r="S12" s="60"/>
      <c r="T12" s="60"/>
      <c r="U12" s="60"/>
      <c r="V12" s="60"/>
      <c r="W12" s="60">
        <v>-109673444</v>
      </c>
      <c r="X12" s="60">
        <v>-76987261</v>
      </c>
      <c r="Y12" s="60">
        <v>-32686183</v>
      </c>
      <c r="Z12" s="140">
        <v>42.46</v>
      </c>
      <c r="AA12" s="62">
        <v>-183752202</v>
      </c>
    </row>
    <row r="13" spans="1:27" ht="13.5">
      <c r="A13" s="249" t="s">
        <v>40</v>
      </c>
      <c r="B13" s="182"/>
      <c r="C13" s="155">
        <v>-376180</v>
      </c>
      <c r="D13" s="155"/>
      <c r="E13" s="59">
        <v>-4500000</v>
      </c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42</v>
      </c>
      <c r="B14" s="182"/>
      <c r="C14" s="155">
        <v>-14621734</v>
      </c>
      <c r="D14" s="155"/>
      <c r="E14" s="59">
        <v>-29483000</v>
      </c>
      <c r="F14" s="60">
        <v>-44283153</v>
      </c>
      <c r="G14" s="60">
        <v>-3149577</v>
      </c>
      <c r="H14" s="60">
        <v>-629117</v>
      </c>
      <c r="I14" s="60">
        <v>-1153852</v>
      </c>
      <c r="J14" s="60">
        <v>-4932546</v>
      </c>
      <c r="K14" s="60">
        <v>-629117</v>
      </c>
      <c r="L14" s="60">
        <v>-629117</v>
      </c>
      <c r="M14" s="60">
        <v>-3546557</v>
      </c>
      <c r="N14" s="60">
        <v>-4804791</v>
      </c>
      <c r="O14" s="60">
        <v>-4450029</v>
      </c>
      <c r="P14" s="60">
        <v>-487008</v>
      </c>
      <c r="Q14" s="60">
        <v>-849272</v>
      </c>
      <c r="R14" s="60">
        <v>-5786309</v>
      </c>
      <c r="S14" s="60"/>
      <c r="T14" s="60"/>
      <c r="U14" s="60"/>
      <c r="V14" s="60"/>
      <c r="W14" s="60">
        <v>-15523646</v>
      </c>
      <c r="X14" s="60">
        <v>-12243250</v>
      </c>
      <c r="Y14" s="60">
        <v>-3280396</v>
      </c>
      <c r="Z14" s="140">
        <v>26.79</v>
      </c>
      <c r="AA14" s="62">
        <v>-44283153</v>
      </c>
    </row>
    <row r="15" spans="1:27" ht="13.5">
      <c r="A15" s="250" t="s">
        <v>184</v>
      </c>
      <c r="B15" s="251"/>
      <c r="C15" s="168">
        <f aca="true" t="shared" si="0" ref="C15:Y15">SUM(C6:C14)</f>
        <v>-1670218</v>
      </c>
      <c r="D15" s="168">
        <f>SUM(D6:D14)</f>
        <v>0</v>
      </c>
      <c r="E15" s="72">
        <f t="shared" si="0"/>
        <v>-56813429</v>
      </c>
      <c r="F15" s="73">
        <f t="shared" si="0"/>
        <v>-81087079</v>
      </c>
      <c r="G15" s="73">
        <f t="shared" si="0"/>
        <v>43058326</v>
      </c>
      <c r="H15" s="73">
        <f t="shared" si="0"/>
        <v>-11342833</v>
      </c>
      <c r="I15" s="73">
        <f t="shared" si="0"/>
        <v>-13486919</v>
      </c>
      <c r="J15" s="73">
        <f t="shared" si="0"/>
        <v>18228574</v>
      </c>
      <c r="K15" s="73">
        <f t="shared" si="0"/>
        <v>-12676833</v>
      </c>
      <c r="L15" s="73">
        <f t="shared" si="0"/>
        <v>31338167</v>
      </c>
      <c r="M15" s="73">
        <f t="shared" si="0"/>
        <v>-18916234</v>
      </c>
      <c r="N15" s="73">
        <f t="shared" si="0"/>
        <v>-254900</v>
      </c>
      <c r="O15" s="73">
        <f t="shared" si="0"/>
        <v>-16014324</v>
      </c>
      <c r="P15" s="73">
        <f t="shared" si="0"/>
        <v>-6120043</v>
      </c>
      <c r="Q15" s="73">
        <f t="shared" si="0"/>
        <v>25960518</v>
      </c>
      <c r="R15" s="73">
        <f t="shared" si="0"/>
        <v>3826151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21799825</v>
      </c>
      <c r="X15" s="73">
        <f t="shared" si="0"/>
        <v>27872888</v>
      </c>
      <c r="Y15" s="73">
        <f t="shared" si="0"/>
        <v>-6073063</v>
      </c>
      <c r="Z15" s="170">
        <f>+IF(X15&lt;&gt;0,+(Y15/X15)*100,0)</f>
        <v>-21.788423933680644</v>
      </c>
      <c r="AA15" s="74">
        <f>SUM(AA6:AA14)</f>
        <v>-81087079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196000</v>
      </c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-3844139</v>
      </c>
      <c r="D24" s="155"/>
      <c r="E24" s="59">
        <v>-6085000</v>
      </c>
      <c r="F24" s="60">
        <v>-6085001</v>
      </c>
      <c r="G24" s="60"/>
      <c r="H24" s="60"/>
      <c r="I24" s="60">
        <v>-91693</v>
      </c>
      <c r="J24" s="60">
        <v>-91693</v>
      </c>
      <c r="K24" s="60"/>
      <c r="L24" s="60"/>
      <c r="M24" s="60">
        <v>-10533</v>
      </c>
      <c r="N24" s="60">
        <v>-10533</v>
      </c>
      <c r="O24" s="60">
        <v>-89142</v>
      </c>
      <c r="P24" s="60">
        <v>-194630</v>
      </c>
      <c r="Q24" s="60"/>
      <c r="R24" s="60">
        <v>-283772</v>
      </c>
      <c r="S24" s="60"/>
      <c r="T24" s="60"/>
      <c r="U24" s="60"/>
      <c r="V24" s="60"/>
      <c r="W24" s="60">
        <v>-385998</v>
      </c>
      <c r="X24" s="60">
        <v>-504209</v>
      </c>
      <c r="Y24" s="60">
        <v>118211</v>
      </c>
      <c r="Z24" s="140">
        <v>-23.44</v>
      </c>
      <c r="AA24" s="62">
        <v>-6085001</v>
      </c>
    </row>
    <row r="25" spans="1:27" ht="13.5">
      <c r="A25" s="250" t="s">
        <v>191</v>
      </c>
      <c r="B25" s="251"/>
      <c r="C25" s="168">
        <f aca="true" t="shared" si="1" ref="C25:Y25">SUM(C19:C24)</f>
        <v>-3648139</v>
      </c>
      <c r="D25" s="168">
        <f>SUM(D19:D24)</f>
        <v>0</v>
      </c>
      <c r="E25" s="72">
        <f t="shared" si="1"/>
        <v>-6085000</v>
      </c>
      <c r="F25" s="73">
        <f t="shared" si="1"/>
        <v>-6085001</v>
      </c>
      <c r="G25" s="73">
        <f t="shared" si="1"/>
        <v>0</v>
      </c>
      <c r="H25" s="73">
        <f t="shared" si="1"/>
        <v>0</v>
      </c>
      <c r="I25" s="73">
        <f t="shared" si="1"/>
        <v>-91693</v>
      </c>
      <c r="J25" s="73">
        <f t="shared" si="1"/>
        <v>-91693</v>
      </c>
      <c r="K25" s="73">
        <f t="shared" si="1"/>
        <v>0</v>
      </c>
      <c r="L25" s="73">
        <f t="shared" si="1"/>
        <v>0</v>
      </c>
      <c r="M25" s="73">
        <f t="shared" si="1"/>
        <v>-10533</v>
      </c>
      <c r="N25" s="73">
        <f t="shared" si="1"/>
        <v>-10533</v>
      </c>
      <c r="O25" s="73">
        <f t="shared" si="1"/>
        <v>-89142</v>
      </c>
      <c r="P25" s="73">
        <f t="shared" si="1"/>
        <v>-194630</v>
      </c>
      <c r="Q25" s="73">
        <f t="shared" si="1"/>
        <v>0</v>
      </c>
      <c r="R25" s="73">
        <f t="shared" si="1"/>
        <v>-283772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-385998</v>
      </c>
      <c r="X25" s="73">
        <f t="shared" si="1"/>
        <v>-504209</v>
      </c>
      <c r="Y25" s="73">
        <f t="shared" si="1"/>
        <v>118211</v>
      </c>
      <c r="Z25" s="170">
        <f>+IF(X25&lt;&gt;0,+(Y25/X25)*100,0)</f>
        <v>-23.44484132572009</v>
      </c>
      <c r="AA25" s="74">
        <f>SUM(AA19:AA24)</f>
        <v>-6085001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-17781655</v>
      </c>
      <c r="D33" s="155"/>
      <c r="E33" s="59"/>
      <c r="F33" s="60">
        <v>-3649546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-3649546</v>
      </c>
      <c r="Y33" s="60">
        <v>3649546</v>
      </c>
      <c r="Z33" s="140">
        <v>-100</v>
      </c>
      <c r="AA33" s="62">
        <v>-3649546</v>
      </c>
    </row>
    <row r="34" spans="1:27" ht="13.5">
      <c r="A34" s="250" t="s">
        <v>197</v>
      </c>
      <c r="B34" s="251"/>
      <c r="C34" s="168">
        <f aca="true" t="shared" si="2" ref="C34:Y34">SUM(C29:C33)</f>
        <v>-17781655</v>
      </c>
      <c r="D34" s="168">
        <f>SUM(D29:D33)</f>
        <v>0</v>
      </c>
      <c r="E34" s="72">
        <f t="shared" si="2"/>
        <v>0</v>
      </c>
      <c r="F34" s="73">
        <f t="shared" si="2"/>
        <v>-3649546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-3649546</v>
      </c>
      <c r="Y34" s="73">
        <f t="shared" si="2"/>
        <v>3649546</v>
      </c>
      <c r="Z34" s="170">
        <f>+IF(X34&lt;&gt;0,+(Y34/X34)*100,0)</f>
        <v>-100</v>
      </c>
      <c r="AA34" s="74">
        <f>SUM(AA29:AA33)</f>
        <v>-3649546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-23100012</v>
      </c>
      <c r="D36" s="153">
        <f>+D15+D25+D34</f>
        <v>0</v>
      </c>
      <c r="E36" s="99">
        <f t="shared" si="3"/>
        <v>-62898429</v>
      </c>
      <c r="F36" s="100">
        <f t="shared" si="3"/>
        <v>-90821626</v>
      </c>
      <c r="G36" s="100">
        <f t="shared" si="3"/>
        <v>43058326</v>
      </c>
      <c r="H36" s="100">
        <f t="shared" si="3"/>
        <v>-11342833</v>
      </c>
      <c r="I36" s="100">
        <f t="shared" si="3"/>
        <v>-13578612</v>
      </c>
      <c r="J36" s="100">
        <f t="shared" si="3"/>
        <v>18136881</v>
      </c>
      <c r="K36" s="100">
        <f t="shared" si="3"/>
        <v>-12676833</v>
      </c>
      <c r="L36" s="100">
        <f t="shared" si="3"/>
        <v>31338167</v>
      </c>
      <c r="M36" s="100">
        <f t="shared" si="3"/>
        <v>-18926767</v>
      </c>
      <c r="N36" s="100">
        <f t="shared" si="3"/>
        <v>-265433</v>
      </c>
      <c r="O36" s="100">
        <f t="shared" si="3"/>
        <v>-16103466</v>
      </c>
      <c r="P36" s="100">
        <f t="shared" si="3"/>
        <v>-6314673</v>
      </c>
      <c r="Q36" s="100">
        <f t="shared" si="3"/>
        <v>25960518</v>
      </c>
      <c r="R36" s="100">
        <f t="shared" si="3"/>
        <v>3542379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21413827</v>
      </c>
      <c r="X36" s="100">
        <f t="shared" si="3"/>
        <v>23719133</v>
      </c>
      <c r="Y36" s="100">
        <f t="shared" si="3"/>
        <v>-2305306</v>
      </c>
      <c r="Z36" s="137">
        <f>+IF(X36&lt;&gt;0,+(Y36/X36)*100,0)</f>
        <v>-9.719183243333557</v>
      </c>
      <c r="AA36" s="102">
        <f>+AA15+AA25+AA34</f>
        <v>-90821626</v>
      </c>
    </row>
    <row r="37" spans="1:27" ht="13.5">
      <c r="A37" s="249" t="s">
        <v>199</v>
      </c>
      <c r="B37" s="182"/>
      <c r="C37" s="153">
        <v>160410675</v>
      </c>
      <c r="D37" s="153"/>
      <c r="E37" s="99">
        <v>83651000</v>
      </c>
      <c r="F37" s="100">
        <v>137336000</v>
      </c>
      <c r="G37" s="100">
        <v>139476317</v>
      </c>
      <c r="H37" s="100">
        <v>182534643</v>
      </c>
      <c r="I37" s="100">
        <v>171191810</v>
      </c>
      <c r="J37" s="100">
        <v>139476317</v>
      </c>
      <c r="K37" s="100">
        <v>157613198</v>
      </c>
      <c r="L37" s="100">
        <v>144936365</v>
      </c>
      <c r="M37" s="100">
        <v>176274532</v>
      </c>
      <c r="N37" s="100">
        <v>157613198</v>
      </c>
      <c r="O37" s="100">
        <v>157347765</v>
      </c>
      <c r="P37" s="100">
        <v>141244299</v>
      </c>
      <c r="Q37" s="100">
        <v>134929626</v>
      </c>
      <c r="R37" s="100">
        <v>157347765</v>
      </c>
      <c r="S37" s="100"/>
      <c r="T37" s="100"/>
      <c r="U37" s="100"/>
      <c r="V37" s="100"/>
      <c r="W37" s="100">
        <v>139476317</v>
      </c>
      <c r="X37" s="100">
        <v>137336000</v>
      </c>
      <c r="Y37" s="100">
        <v>2140317</v>
      </c>
      <c r="Z37" s="137">
        <v>1.56</v>
      </c>
      <c r="AA37" s="102">
        <v>137336000</v>
      </c>
    </row>
    <row r="38" spans="1:27" ht="13.5">
      <c r="A38" s="269" t="s">
        <v>200</v>
      </c>
      <c r="B38" s="256"/>
      <c r="C38" s="257">
        <v>137310663</v>
      </c>
      <c r="D38" s="257"/>
      <c r="E38" s="258">
        <v>20752571</v>
      </c>
      <c r="F38" s="259">
        <v>46514374</v>
      </c>
      <c r="G38" s="259">
        <v>182534643</v>
      </c>
      <c r="H38" s="259">
        <v>171191810</v>
      </c>
      <c r="I38" s="259">
        <v>157613198</v>
      </c>
      <c r="J38" s="259">
        <v>157613198</v>
      </c>
      <c r="K38" s="259">
        <v>144936365</v>
      </c>
      <c r="L38" s="259">
        <v>176274532</v>
      </c>
      <c r="M38" s="259">
        <v>157347765</v>
      </c>
      <c r="N38" s="259">
        <v>157347765</v>
      </c>
      <c r="O38" s="259">
        <v>141244299</v>
      </c>
      <c r="P38" s="259">
        <v>134929626</v>
      </c>
      <c r="Q38" s="259">
        <v>160890144</v>
      </c>
      <c r="R38" s="259">
        <v>160890144</v>
      </c>
      <c r="S38" s="259"/>
      <c r="T38" s="259"/>
      <c r="U38" s="259"/>
      <c r="V38" s="259"/>
      <c r="W38" s="259">
        <v>160890144</v>
      </c>
      <c r="X38" s="259">
        <v>161055133</v>
      </c>
      <c r="Y38" s="259">
        <v>-164989</v>
      </c>
      <c r="Z38" s="260">
        <v>-0.1</v>
      </c>
      <c r="AA38" s="261">
        <v>46514374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3844139</v>
      </c>
      <c r="D5" s="200">
        <f t="shared" si="0"/>
        <v>0</v>
      </c>
      <c r="E5" s="106">
        <f t="shared" si="0"/>
        <v>3460000</v>
      </c>
      <c r="F5" s="106">
        <f t="shared" si="0"/>
        <v>6085000</v>
      </c>
      <c r="G5" s="106">
        <f t="shared" si="0"/>
        <v>0</v>
      </c>
      <c r="H5" s="106">
        <f t="shared" si="0"/>
        <v>0</v>
      </c>
      <c r="I5" s="106">
        <f t="shared" si="0"/>
        <v>0</v>
      </c>
      <c r="J5" s="106">
        <f t="shared" si="0"/>
        <v>0</v>
      </c>
      <c r="K5" s="106">
        <f t="shared" si="0"/>
        <v>91693</v>
      </c>
      <c r="L5" s="106">
        <f t="shared" si="0"/>
        <v>32898</v>
      </c>
      <c r="M5" s="106">
        <f t="shared" si="0"/>
        <v>10533</v>
      </c>
      <c r="N5" s="106">
        <f t="shared" si="0"/>
        <v>135124</v>
      </c>
      <c r="O5" s="106">
        <f t="shared" si="0"/>
        <v>89142</v>
      </c>
      <c r="P5" s="106">
        <f t="shared" si="0"/>
        <v>89142</v>
      </c>
      <c r="Q5" s="106">
        <f t="shared" si="0"/>
        <v>0</v>
      </c>
      <c r="R5" s="106">
        <f t="shared" si="0"/>
        <v>178284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313408</v>
      </c>
      <c r="X5" s="106">
        <f t="shared" si="0"/>
        <v>4563750</v>
      </c>
      <c r="Y5" s="106">
        <f t="shared" si="0"/>
        <v>-4250342</v>
      </c>
      <c r="Z5" s="201">
        <f>+IF(X5&lt;&gt;0,+(Y5/X5)*100,0)</f>
        <v>-93.13266502328129</v>
      </c>
      <c r="AA5" s="199">
        <f>SUM(AA11:AA18)</f>
        <v>6085000</v>
      </c>
    </row>
    <row r="6" spans="1:27" ht="13.5">
      <c r="A6" s="291" t="s">
        <v>204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0</v>
      </c>
      <c r="Y11" s="295">
        <f t="shared" si="1"/>
        <v>0</v>
      </c>
      <c r="Z11" s="296">
        <f>+IF(X11&lt;&gt;0,+(Y11/X11)*100,0)</f>
        <v>0</v>
      </c>
      <c r="AA11" s="297">
        <f>SUM(AA6:AA10)</f>
        <v>0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3844139</v>
      </c>
      <c r="D15" s="156"/>
      <c r="E15" s="60">
        <v>3460000</v>
      </c>
      <c r="F15" s="60">
        <v>6085000</v>
      </c>
      <c r="G15" s="60"/>
      <c r="H15" s="60"/>
      <c r="I15" s="60"/>
      <c r="J15" s="60"/>
      <c r="K15" s="60">
        <v>91693</v>
      </c>
      <c r="L15" s="60">
        <v>32898</v>
      </c>
      <c r="M15" s="60">
        <v>10533</v>
      </c>
      <c r="N15" s="60">
        <v>135124</v>
      </c>
      <c r="O15" s="60">
        <v>89142</v>
      </c>
      <c r="P15" s="60">
        <v>89142</v>
      </c>
      <c r="Q15" s="60"/>
      <c r="R15" s="60">
        <v>178284</v>
      </c>
      <c r="S15" s="60"/>
      <c r="T15" s="60"/>
      <c r="U15" s="60"/>
      <c r="V15" s="60"/>
      <c r="W15" s="60">
        <v>313408</v>
      </c>
      <c r="X15" s="60">
        <v>4563750</v>
      </c>
      <c r="Y15" s="60">
        <v>-4250342</v>
      </c>
      <c r="Z15" s="140">
        <v>-93.13</v>
      </c>
      <c r="AA15" s="155">
        <v>6085000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0</v>
      </c>
      <c r="F41" s="295">
        <f t="shared" si="6"/>
        <v>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0</v>
      </c>
      <c r="Y41" s="295">
        <f t="shared" si="6"/>
        <v>0</v>
      </c>
      <c r="Z41" s="296">
        <f t="shared" si="5"/>
        <v>0</v>
      </c>
      <c r="AA41" s="297">
        <f>SUM(AA36:AA40)</f>
        <v>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3844139</v>
      </c>
      <c r="D45" s="129">
        <f t="shared" si="7"/>
        <v>0</v>
      </c>
      <c r="E45" s="54">
        <f t="shared" si="7"/>
        <v>3460000</v>
      </c>
      <c r="F45" s="54">
        <f t="shared" si="7"/>
        <v>6085000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91693</v>
      </c>
      <c r="L45" s="54">
        <f t="shared" si="7"/>
        <v>32898</v>
      </c>
      <c r="M45" s="54">
        <f t="shared" si="7"/>
        <v>10533</v>
      </c>
      <c r="N45" s="54">
        <f t="shared" si="7"/>
        <v>135124</v>
      </c>
      <c r="O45" s="54">
        <f t="shared" si="7"/>
        <v>89142</v>
      </c>
      <c r="P45" s="54">
        <f t="shared" si="7"/>
        <v>89142</v>
      </c>
      <c r="Q45" s="54">
        <f t="shared" si="7"/>
        <v>0</v>
      </c>
      <c r="R45" s="54">
        <f t="shared" si="7"/>
        <v>178284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313408</v>
      </c>
      <c r="X45" s="54">
        <f t="shared" si="7"/>
        <v>4563750</v>
      </c>
      <c r="Y45" s="54">
        <f t="shared" si="7"/>
        <v>-4250342</v>
      </c>
      <c r="Z45" s="184">
        <f t="shared" si="5"/>
        <v>-93.13266502328129</v>
      </c>
      <c r="AA45" s="130">
        <f t="shared" si="8"/>
        <v>6085000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3844139</v>
      </c>
      <c r="D49" s="218">
        <f t="shared" si="9"/>
        <v>0</v>
      </c>
      <c r="E49" s="220">
        <f t="shared" si="9"/>
        <v>3460000</v>
      </c>
      <c r="F49" s="220">
        <f t="shared" si="9"/>
        <v>6085000</v>
      </c>
      <c r="G49" s="220">
        <f t="shared" si="9"/>
        <v>0</v>
      </c>
      <c r="H49" s="220">
        <f t="shared" si="9"/>
        <v>0</v>
      </c>
      <c r="I49" s="220">
        <f t="shared" si="9"/>
        <v>0</v>
      </c>
      <c r="J49" s="220">
        <f t="shared" si="9"/>
        <v>0</v>
      </c>
      <c r="K49" s="220">
        <f t="shared" si="9"/>
        <v>91693</v>
      </c>
      <c r="L49" s="220">
        <f t="shared" si="9"/>
        <v>32898</v>
      </c>
      <c r="M49" s="220">
        <f t="shared" si="9"/>
        <v>10533</v>
      </c>
      <c r="N49" s="220">
        <f t="shared" si="9"/>
        <v>135124</v>
      </c>
      <c r="O49" s="220">
        <f t="shared" si="9"/>
        <v>89142</v>
      </c>
      <c r="P49" s="220">
        <f t="shared" si="9"/>
        <v>89142</v>
      </c>
      <c r="Q49" s="220">
        <f t="shared" si="9"/>
        <v>0</v>
      </c>
      <c r="R49" s="220">
        <f t="shared" si="9"/>
        <v>178284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313408</v>
      </c>
      <c r="X49" s="220">
        <f t="shared" si="9"/>
        <v>4563750</v>
      </c>
      <c r="Y49" s="220">
        <f t="shared" si="9"/>
        <v>-4250342</v>
      </c>
      <c r="Z49" s="221">
        <f t="shared" si="5"/>
        <v>-93.13266502328129</v>
      </c>
      <c r="AA49" s="222">
        <f>SUM(AA41:AA48)</f>
        <v>6085000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2711900</v>
      </c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124327</v>
      </c>
      <c r="H68" s="60">
        <v>139267</v>
      </c>
      <c r="I68" s="60">
        <v>94325</v>
      </c>
      <c r="J68" s="60">
        <v>357919</v>
      </c>
      <c r="K68" s="60">
        <v>94325</v>
      </c>
      <c r="L68" s="60">
        <v>157635</v>
      </c>
      <c r="M68" s="60">
        <v>90732</v>
      </c>
      <c r="N68" s="60">
        <v>342692</v>
      </c>
      <c r="O68" s="60">
        <v>238843</v>
      </c>
      <c r="P68" s="60">
        <v>238843</v>
      </c>
      <c r="Q68" s="60">
        <v>147611</v>
      </c>
      <c r="R68" s="60">
        <v>625297</v>
      </c>
      <c r="S68" s="60"/>
      <c r="T68" s="60"/>
      <c r="U68" s="60"/>
      <c r="V68" s="60"/>
      <c r="W68" s="60">
        <v>1325908</v>
      </c>
      <c r="X68" s="60"/>
      <c r="Y68" s="60">
        <v>1325908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2711900</v>
      </c>
      <c r="F69" s="220">
        <f t="shared" si="12"/>
        <v>0</v>
      </c>
      <c r="G69" s="220">
        <f t="shared" si="12"/>
        <v>124327</v>
      </c>
      <c r="H69" s="220">
        <f t="shared" si="12"/>
        <v>139267</v>
      </c>
      <c r="I69" s="220">
        <f t="shared" si="12"/>
        <v>94325</v>
      </c>
      <c r="J69" s="220">
        <f t="shared" si="12"/>
        <v>357919</v>
      </c>
      <c r="K69" s="220">
        <f t="shared" si="12"/>
        <v>94325</v>
      </c>
      <c r="L69" s="220">
        <f t="shared" si="12"/>
        <v>157635</v>
      </c>
      <c r="M69" s="220">
        <f t="shared" si="12"/>
        <v>90732</v>
      </c>
      <c r="N69" s="220">
        <f t="shared" si="12"/>
        <v>342692</v>
      </c>
      <c r="O69" s="220">
        <f t="shared" si="12"/>
        <v>238843</v>
      </c>
      <c r="P69" s="220">
        <f t="shared" si="12"/>
        <v>238843</v>
      </c>
      <c r="Q69" s="220">
        <f t="shared" si="12"/>
        <v>147611</v>
      </c>
      <c r="R69" s="220">
        <f t="shared" si="12"/>
        <v>625297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1325908</v>
      </c>
      <c r="X69" s="220">
        <f t="shared" si="12"/>
        <v>0</v>
      </c>
      <c r="Y69" s="220">
        <f t="shared" si="12"/>
        <v>1325908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14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3844139</v>
      </c>
      <c r="D40" s="344">
        <f t="shared" si="9"/>
        <v>0</v>
      </c>
      <c r="E40" s="343">
        <f t="shared" si="9"/>
        <v>3460000</v>
      </c>
      <c r="F40" s="345">
        <f t="shared" si="9"/>
        <v>6085000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91693</v>
      </c>
      <c r="L40" s="343">
        <f t="shared" si="9"/>
        <v>32898</v>
      </c>
      <c r="M40" s="343">
        <f t="shared" si="9"/>
        <v>10533</v>
      </c>
      <c r="N40" s="345">
        <f t="shared" si="9"/>
        <v>135124</v>
      </c>
      <c r="O40" s="345">
        <f t="shared" si="9"/>
        <v>89142</v>
      </c>
      <c r="P40" s="343">
        <f t="shared" si="9"/>
        <v>89142</v>
      </c>
      <c r="Q40" s="343">
        <f t="shared" si="9"/>
        <v>0</v>
      </c>
      <c r="R40" s="345">
        <f t="shared" si="9"/>
        <v>178284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313408</v>
      </c>
      <c r="X40" s="343">
        <f t="shared" si="9"/>
        <v>4563750</v>
      </c>
      <c r="Y40" s="345">
        <f t="shared" si="9"/>
        <v>-4250342</v>
      </c>
      <c r="Z40" s="336">
        <f>+IF(X40&lt;&gt;0,+(Y40/X40)*100,0)</f>
        <v>-93.13266502328129</v>
      </c>
      <c r="AA40" s="350">
        <f>SUM(AA41:AA49)</f>
        <v>6085000</v>
      </c>
    </row>
    <row r="41" spans="1:27" ht="13.5">
      <c r="A41" s="361" t="s">
        <v>247</v>
      </c>
      <c r="B41" s="142"/>
      <c r="C41" s="362">
        <v>2688155</v>
      </c>
      <c r="D41" s="363"/>
      <c r="E41" s="362">
        <v>2200000</v>
      </c>
      <c r="F41" s="364">
        <v>700000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525000</v>
      </c>
      <c r="Y41" s="364">
        <v>-525000</v>
      </c>
      <c r="Z41" s="365">
        <v>-100</v>
      </c>
      <c r="AA41" s="366">
        <v>700000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1500000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1125000</v>
      </c>
      <c r="Y42" s="53">
        <f t="shared" si="10"/>
        <v>-1125000</v>
      </c>
      <c r="Z42" s="94">
        <f>+IF(X42&lt;&gt;0,+(Y42/X42)*100,0)</f>
        <v>-100</v>
      </c>
      <c r="AA42" s="95">
        <f>+AA62</f>
        <v>1500000</v>
      </c>
    </row>
    <row r="43" spans="1:27" ht="13.5">
      <c r="A43" s="361" t="s">
        <v>249</v>
      </c>
      <c r="B43" s="136"/>
      <c r="C43" s="275">
        <v>21000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>
        <v>5041</v>
      </c>
      <c r="P43" s="305">
        <v>5041</v>
      </c>
      <c r="Q43" s="305"/>
      <c r="R43" s="370">
        <v>10082</v>
      </c>
      <c r="S43" s="370"/>
      <c r="T43" s="305"/>
      <c r="U43" s="305"/>
      <c r="V43" s="370"/>
      <c r="W43" s="370">
        <v>10082</v>
      </c>
      <c r="X43" s="305"/>
      <c r="Y43" s="370">
        <v>10082</v>
      </c>
      <c r="Z43" s="371"/>
      <c r="AA43" s="303"/>
    </row>
    <row r="44" spans="1:27" ht="13.5">
      <c r="A44" s="361" t="s">
        <v>250</v>
      </c>
      <c r="B44" s="136"/>
      <c r="C44" s="60">
        <v>598182</v>
      </c>
      <c r="D44" s="368"/>
      <c r="E44" s="54">
        <v>1260000</v>
      </c>
      <c r="F44" s="53">
        <v>1260000</v>
      </c>
      <c r="G44" s="53"/>
      <c r="H44" s="54"/>
      <c r="I44" s="54"/>
      <c r="J44" s="53"/>
      <c r="K44" s="53">
        <v>91693</v>
      </c>
      <c r="L44" s="54">
        <v>32898</v>
      </c>
      <c r="M44" s="54">
        <v>10533</v>
      </c>
      <c r="N44" s="53">
        <v>135124</v>
      </c>
      <c r="O44" s="53">
        <v>84101</v>
      </c>
      <c r="P44" s="54">
        <v>84101</v>
      </c>
      <c r="Q44" s="54"/>
      <c r="R44" s="53">
        <v>168202</v>
      </c>
      <c r="S44" s="53"/>
      <c r="T44" s="54"/>
      <c r="U44" s="54"/>
      <c r="V44" s="53"/>
      <c r="W44" s="53">
        <v>303326</v>
      </c>
      <c r="X44" s="54">
        <v>945000</v>
      </c>
      <c r="Y44" s="53">
        <v>-641674</v>
      </c>
      <c r="Z44" s="94">
        <v>-67.9</v>
      </c>
      <c r="AA44" s="95">
        <v>1260000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225080</v>
      </c>
      <c r="D48" s="368"/>
      <c r="E48" s="54"/>
      <c r="F48" s="53">
        <v>2625000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1968750</v>
      </c>
      <c r="Y48" s="53">
        <v>-1968750</v>
      </c>
      <c r="Z48" s="94">
        <v>-100</v>
      </c>
      <c r="AA48" s="95">
        <v>2625000</v>
      </c>
    </row>
    <row r="49" spans="1:27" ht="13.5">
      <c r="A49" s="361" t="s">
        <v>93</v>
      </c>
      <c r="B49" s="136"/>
      <c r="C49" s="54">
        <v>311722</v>
      </c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3844139</v>
      </c>
      <c r="D60" s="346">
        <f t="shared" si="14"/>
        <v>0</v>
      </c>
      <c r="E60" s="219">
        <f t="shared" si="14"/>
        <v>3460000</v>
      </c>
      <c r="F60" s="264">
        <f t="shared" si="14"/>
        <v>6085000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91693</v>
      </c>
      <c r="L60" s="219">
        <f t="shared" si="14"/>
        <v>32898</v>
      </c>
      <c r="M60" s="219">
        <f t="shared" si="14"/>
        <v>10533</v>
      </c>
      <c r="N60" s="264">
        <f t="shared" si="14"/>
        <v>135124</v>
      </c>
      <c r="O60" s="264">
        <f t="shared" si="14"/>
        <v>89142</v>
      </c>
      <c r="P60" s="219">
        <f t="shared" si="14"/>
        <v>89142</v>
      </c>
      <c r="Q60" s="219">
        <f t="shared" si="14"/>
        <v>0</v>
      </c>
      <c r="R60" s="264">
        <f t="shared" si="14"/>
        <v>178284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313408</v>
      </c>
      <c r="X60" s="219">
        <f t="shared" si="14"/>
        <v>4563750</v>
      </c>
      <c r="Y60" s="264">
        <f t="shared" si="14"/>
        <v>-4250342</v>
      </c>
      <c r="Z60" s="337">
        <f>+IF(X60&lt;&gt;0,+(Y60/X60)*100,0)</f>
        <v>-93.13266502328129</v>
      </c>
      <c r="AA60" s="232">
        <f>+AA57+AA54+AA51+AA40+AA37+AA34+AA22+AA5</f>
        <v>6085000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1500000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1125000</v>
      </c>
      <c r="Y62" s="349">
        <f t="shared" si="15"/>
        <v>-1125000</v>
      </c>
      <c r="Z62" s="338">
        <f>+IF(X62&lt;&gt;0,+(Y62/X62)*100,0)</f>
        <v>-100</v>
      </c>
      <c r="AA62" s="351">
        <f>SUM(AA63:AA66)</f>
        <v>1500000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>
        <v>1500000</v>
      </c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>
        <v>1125000</v>
      </c>
      <c r="Y64" s="59">
        <v>-1125000</v>
      </c>
      <c r="Z64" s="61">
        <v>-100</v>
      </c>
      <c r="AA64" s="62">
        <v>1500000</v>
      </c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2015-05-11T08:27:20Z</dcterms:created>
  <dcterms:modified xsi:type="dcterms:W3CDTF">2015-05-11T08:27:24Z</dcterms:modified>
  <cp:category/>
  <cp:version/>
  <cp:contentType/>
  <cp:contentStatus/>
</cp:coreProperties>
</file>