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<sst xmlns="http://schemas.openxmlformats.org/spreadsheetml/2006/main" count="855" uniqueCount="302">
  <si>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iLembe(DC29) - Table C1 Schedule Quarterly Budget Statement Summary for 3rd Quarter ended 31 March 2015 (Figures Finalised as at 2015/05/07)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</si>
  <si>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</si>
  <si>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</si>
  <si>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</si>
  <si>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</si>
  <si>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</si>
  <si>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</si>
  <si>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</si>
  <si>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</si>
  <si>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</si>
  <si>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</si>
  <si>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</si>
  <si>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</si>
  <si>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</si>
  <si>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</si>
  <si>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</si>
  <si>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</si>
  <si>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</si>
  <si>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</si>
  <si>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</si>
  <si>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</si>
  <si>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</si>
  <si>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</si>
  <si>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</si>
  <si>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</si>
  <si>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</si>
  <si>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</si>
  <si>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</si>
  <si>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</si>
  <si>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</si>
  <si>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</si>
  <si>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</si>
  <si>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</si>
  <si>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</si>
  <si>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</si>
  <si>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</si>
  <si>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</si>
  <si>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</si>
  <si>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</si>
  <si>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</si>
  <si>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</si>
  <si>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</si>
  <si>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</si>
  <si>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</si>
  <si>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</si>
  <si>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</si>
  <si>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</si>
  <si>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</si>
  <si>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</si>
  <si>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</si>
  <si>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</si>
  <si>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</si>
  <si>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</si>
  <si>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</si>
  <si>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</si>
  <si>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</si>
  <si>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</si>
  <si>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</si>
  <si>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</si>
  <si>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</si>
  <si>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</si>
  <si>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</si>
  <si>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</si>
  <si>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</si>
  <si>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</si>
  <si>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</si>
  <si>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</si>
  <si>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</si>
  <si>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</si>
  <si>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</si>
  <si>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iLembe(DC29) - Table C2 Quarterly Budget Statement - Financial Performance (standard classification) for 3rd Quarter ended 31 March 2015 (Figures Finalised as at 2015/05/07)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</si>
  <si>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</si>
  <si>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</si>
  <si>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</si>
  <si>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</si>
  <si>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</si>
  <si>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</si>
  <si>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</si>
  <si>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</si>
  <si>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</si>
  <si>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</si>
  <si>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</si>
  <si>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</si>
  <si>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</si>
  <si>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</si>
  <si>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</si>
  <si>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</si>
  <si>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</si>
  <si>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</si>
  <si>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</si>
  <si>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</si>
  <si>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</si>
  <si>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</si>
  <si>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</si>
  <si>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</si>
  <si>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</si>
  <si>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</si>
  <si>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</si>
  <si>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</si>
  <si>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</si>
  <si>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iLembe(DC29) - Table C4 Quarterly Budget Statement - Financial Performance (revenue and expenditure) for 3rd Quarter ended 31 March 2015 (Figures Finalised as at 2015/05/07)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</si>
  <si>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</si>
  <si>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</si>
  <si>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</si>
  <si>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</si>
  <si>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</si>
  <si>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</si>
  <si>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</si>
  <si>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</si>
  <si>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</si>
  <si>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</si>
  <si>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</si>
  <si>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</si>
  <si>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</si>
  <si>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</si>
  <si>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</si>
  <si>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</si>
  <si>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</si>
  <si>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</si>
  <si>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</si>
  <si>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</si>
  <si>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</si>
  <si>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</si>
  <si>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</si>
  <si>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</si>
  <si>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</si>
  <si>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</si>
  <si>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</si>
  <si>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</si>
  <si>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iLembe(DC29) - Table C5 Quarterly Budget Statement - Capital Expenditure by Standard Classification and Funding for 3rd Quarter ended 31 March 2015 (Figures Finalised as at 2015/05/07)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</si>
  <si>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</si>
  <si>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</si>
  <si>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</si>
  <si>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</si>
  <si>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</si>
  <si>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</si>
  <si>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</si>
  <si>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</si>
  <si>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</si>
  <si>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</si>
  <si>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iLembe(DC29) - Table C6 Quarterly Budget Statement - Financial Position for 3rd Quarter ended 31 March 2015 (Figures Finalised as at 2015/05/07)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</si>
  <si>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</si>
  <si>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</si>
  <si>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</si>
  <si>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</si>
  <si>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</si>
  <si>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</si>
  <si>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</si>
  <si>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</si>
  <si>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</si>
  <si>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</si>
  <si>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</si>
  <si>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</si>
  <si>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</si>
  <si>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</si>
  <si>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</si>
  <si>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</si>
  <si>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</si>
  <si>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</si>
  <si>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</si>
  <si>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</si>
  <si>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</si>
  <si>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</si>
  <si>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</si>
  <si>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</si>
  <si>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</si>
  <si>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</si>
  <si>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</si>
  <si>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</si>
  <si>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</si>
  <si>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</si>
  <si>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</si>
  <si>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</si>
  <si>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</si>
  <si>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iLembe(DC29) - Table C7 Quarterly Budget Statement - Cash Flows for 3rd Quarter ended 31 March 2015 (Figures Finalised as at 2015/05/07)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</si>
  <si>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</si>
  <si>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</si>
  <si>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</si>
  <si>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</si>
  <si>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</si>
  <si>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</si>
  <si>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</si>
  <si>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</si>
  <si>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</si>
  <si>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</si>
  <si>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</si>
  <si>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</si>
  <si>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</si>
  <si>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</si>
  <si>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</si>
  <si>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</si>
  <si>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</si>
  <si>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</si>
  <si>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</si>
  <si>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</si>
  <si>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</si>
  <si>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</si>
  <si>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</si>
  <si>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</si>
  <si>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</si>
  <si>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</si>
  <si>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iLembe(DC29) - Table C9 Quarterly Budget Statement - Capital Expenditure by Asset Clas for 3rd Quarter ended 31 March 2015 (Figures Finalised as at 2015/05/07)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</si>
  <si>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</si>
  <si>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</si>
  <si>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</si>
  <si>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</si>
  <si>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</si>
  <si>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</si>
  <si>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</si>
  <si>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</si>
  <si>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</si>
  <si>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</si>
  <si>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</si>
  <si>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</si>
  <si>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</si>
  <si>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</si>
  <si>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</si>
  <si>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</si>
  <si>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</si>
  <si>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</si>
  <si>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</si>
  <si>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</si>
  <si>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</si>
  <si>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</si>
  <si>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</si>
  <si>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</si>
  <si>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iLembe(DC29) - Table SC13a Quarterly Budget Statement - Capital Expenditure on New Assets by Asset Class for 3rd Quarter ended 31 March 2015 (Figures Finalised as at 2015/05/07)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</si>
  <si>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</si>
  <si>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</si>
  <si>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</si>
  <si>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</si>
  <si>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</si>
  <si>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</si>
  <si>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</si>
  <si>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</si>
  <si>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</si>
  <si>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</si>
  <si>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</si>
  <si>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</si>
  <si>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</si>
  <si>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</si>
  <si>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</si>
  <si>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</si>
  <si>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</si>
  <si>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</si>
  <si>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</si>
  <si>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</si>
  <si>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</si>
  <si>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</si>
  <si>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</si>
  <si>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</si>
  <si>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</si>
  <si>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</si>
  <si>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</si>
  <si>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</si>
  <si>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</si>
  <si>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</si>
  <si>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</si>
  <si>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</si>
  <si>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</si>
  <si>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</si>
  <si>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</si>
  <si>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iLembe(DC29) - Table SC13B Quarterly Budget Statement - Capital Expenditure on Renewal of existing assets by Asset Class for 3rd Quarter ended 31 March 2015 (Figures Finalised as at 2015/05/07)</t>
  </si>
  <si>
    <t>Capital Expenditure on Renewal of Existing Assets by Asset Class/Sub-class</t>
  </si>
  <si>
    <t>Total Capital Expenditure on Renewal of Existing Assets</t>
  </si>
  <si>
    <t>Kwazulu-Natal: iLembe(DC29) - Table SC13C Quarterly Budget Statement - Repairs and Maintenance Expenditure by Asset Class for 3rd Quarter ended 31 March 2015 (Figures Finalised as at 2015/05/07)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</si>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</sst>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0</v>
      </c>
      <c r="C5" s="19">
        <v>0</v>
      </c>
      <c r="D5" s="59">
        <v>0</v>
      </c>
      <c r="E5" s="60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/>
      <c r="X5" s="60">
        <v>0</v>
      </c>
      <c r="Y5" s="61">
        <v>0</v>
      </c>
      <c r="Z5" s="62">
        <v>0</v>
      </c>
    </row>
    <row r="6" spans="1:26" ht="13.5">
      <c r="A6" s="58" t="s">
        <v>32</v>
      </c>
      <c r="B6" s="19">
        <v>102904759</v>
      </c>
      <c r="C6" s="19">
        <v>0</v>
      </c>
      <c r="D6" s="59">
        <v>269659536</v>
      </c>
      <c r="E6" s="60">
        <v>178909420</v>
      </c>
      <c r="F6" s="60">
        <v>11323402</v>
      </c>
      <c r="G6" s="60">
        <v>14229573</v>
      </c>
      <c r="H6" s="60">
        <v>12425721</v>
      </c>
      <c r="I6" s="60">
        <v>37978696</v>
      </c>
      <c r="J6" s="60">
        <v>12305800</v>
      </c>
      <c r="K6" s="60">
        <v>12529618</v>
      </c>
      <c r="L6" s="60">
        <v>12360281</v>
      </c>
      <c r="M6" s="60">
        <v>37195699</v>
      </c>
      <c r="N6" s="60">
        <v>13729834</v>
      </c>
      <c r="O6" s="60">
        <v>11920802</v>
      </c>
      <c r="P6" s="60">
        <v>12477649</v>
      </c>
      <c r="Q6" s="60">
        <v>38128285</v>
      </c>
      <c r="R6" s="60">
        <v>0</v>
      </c>
      <c r="S6" s="60">
        <v>0</v>
      </c>
      <c r="T6" s="60">
        <v>0</v>
      </c>
      <c r="U6" s="60">
        <v>0</v>
      </c>
      <c r="V6" s="60">
        <v>113302680</v>
      </c>
      <c r="W6" s="60">
        <v>202244652</v>
      </c>
      <c r="X6" s="60">
        <v>-88941972</v>
      </c>
      <c r="Y6" s="61">
        <v>-43.98</v>
      </c>
      <c r="Z6" s="62">
        <v>178909420</v>
      </c>
    </row>
    <row r="7" spans="1:26" ht="13.5">
      <c r="A7" s="58" t="s">
        <v>33</v>
      </c>
      <c r="B7" s="19">
        <v>4455424</v>
      </c>
      <c r="C7" s="19">
        <v>0</v>
      </c>
      <c r="D7" s="59">
        <v>10563699</v>
      </c>
      <c r="E7" s="60">
        <v>4131540</v>
      </c>
      <c r="F7" s="60">
        <v>126206</v>
      </c>
      <c r="G7" s="60">
        <v>389255</v>
      </c>
      <c r="H7" s="60">
        <v>567068</v>
      </c>
      <c r="I7" s="60">
        <v>1082529</v>
      </c>
      <c r="J7" s="60">
        <v>459887</v>
      </c>
      <c r="K7" s="60">
        <v>316318</v>
      </c>
      <c r="L7" s="60">
        <v>213817</v>
      </c>
      <c r="M7" s="60">
        <v>990022</v>
      </c>
      <c r="N7" s="60">
        <v>219889</v>
      </c>
      <c r="O7" s="60">
        <v>181945</v>
      </c>
      <c r="P7" s="60">
        <v>99768</v>
      </c>
      <c r="Q7" s="60">
        <v>501602</v>
      </c>
      <c r="R7" s="60">
        <v>0</v>
      </c>
      <c r="S7" s="60">
        <v>0</v>
      </c>
      <c r="T7" s="60">
        <v>0</v>
      </c>
      <c r="U7" s="60">
        <v>0</v>
      </c>
      <c r="V7" s="60">
        <v>2574153</v>
      </c>
      <c r="W7" s="60">
        <v>7922772</v>
      </c>
      <c r="X7" s="60">
        <v>-5348619</v>
      </c>
      <c r="Y7" s="61">
        <v>-67.51</v>
      </c>
      <c r="Z7" s="62">
        <v>4131540</v>
      </c>
    </row>
    <row r="8" spans="1:26" ht="13.5">
      <c r="A8" s="58" t="s">
        <v>34</v>
      </c>
      <c r="B8" s="19">
        <v>293770832</v>
      </c>
      <c r="C8" s="19">
        <v>0</v>
      </c>
      <c r="D8" s="59">
        <v>332550337</v>
      </c>
      <c r="E8" s="60">
        <v>358674151</v>
      </c>
      <c r="F8" s="60">
        <v>114976001</v>
      </c>
      <c r="G8" s="60">
        <v>196869</v>
      </c>
      <c r="H8" s="60">
        <v>2124081</v>
      </c>
      <c r="I8" s="60">
        <v>117296951</v>
      </c>
      <c r="J8" s="60">
        <v>8973187</v>
      </c>
      <c r="K8" s="60">
        <v>111671009</v>
      </c>
      <c r="L8" s="60">
        <v>-7094244</v>
      </c>
      <c r="M8" s="60">
        <v>113549952</v>
      </c>
      <c r="N8" s="60">
        <v>5804825</v>
      </c>
      <c r="O8" s="60">
        <v>2371941</v>
      </c>
      <c r="P8" s="60">
        <v>82390135</v>
      </c>
      <c r="Q8" s="60">
        <v>90566901</v>
      </c>
      <c r="R8" s="60">
        <v>0</v>
      </c>
      <c r="S8" s="60">
        <v>0</v>
      </c>
      <c r="T8" s="60">
        <v>0</v>
      </c>
      <c r="U8" s="60">
        <v>0</v>
      </c>
      <c r="V8" s="60">
        <v>321413804</v>
      </c>
      <c r="W8" s="60">
        <v>328050336</v>
      </c>
      <c r="X8" s="60">
        <v>-6636532</v>
      </c>
      <c r="Y8" s="61">
        <v>-2.02</v>
      </c>
      <c r="Z8" s="62">
        <v>358674151</v>
      </c>
    </row>
    <row r="9" spans="1:26" ht="13.5">
      <c r="A9" s="58" t="s">
        <v>35</v>
      </c>
      <c r="B9" s="19">
        <v>50135520</v>
      </c>
      <c r="C9" s="19">
        <v>0</v>
      </c>
      <c r="D9" s="59">
        <v>41100835</v>
      </c>
      <c r="E9" s="60">
        <v>39389172</v>
      </c>
      <c r="F9" s="60">
        <v>1183639</v>
      </c>
      <c r="G9" s="60">
        <v>1482363</v>
      </c>
      <c r="H9" s="60">
        <v>1542924</v>
      </c>
      <c r="I9" s="60">
        <v>4208926</v>
      </c>
      <c r="J9" s="60">
        <v>1282249</v>
      </c>
      <c r="K9" s="60">
        <v>2454977</v>
      </c>
      <c r="L9" s="60">
        <v>3864980</v>
      </c>
      <c r="M9" s="60">
        <v>7602206</v>
      </c>
      <c r="N9" s="60">
        <v>3382140</v>
      </c>
      <c r="O9" s="60">
        <v>2518200</v>
      </c>
      <c r="P9" s="60">
        <v>1807917</v>
      </c>
      <c r="Q9" s="60">
        <v>7708257</v>
      </c>
      <c r="R9" s="60">
        <v>0</v>
      </c>
      <c r="S9" s="60">
        <v>0</v>
      </c>
      <c r="T9" s="60">
        <v>0</v>
      </c>
      <c r="U9" s="60">
        <v>0</v>
      </c>
      <c r="V9" s="60">
        <v>19519389</v>
      </c>
      <c r="W9" s="60">
        <v>30825621</v>
      </c>
      <c r="X9" s="60">
        <v>-11306232</v>
      </c>
      <c r="Y9" s="61">
        <v>-36.68</v>
      </c>
      <c r="Z9" s="62">
        <v>39389172</v>
      </c>
    </row>
    <row r="10" spans="1:26" ht="25.5">
      <c r="A10" s="63" t="s">
        <v>277</v>
      </c>
      <c r="B10" s="64">
        <f>SUM(B5:B9)</f>
        <v>451266535</v>
      </c>
      <c r="C10" s="64">
        <f>SUM(C5:C9)</f>
        <v>0</v>
      </c>
      <c r="D10" s="65">
        <f aca="true" t="shared" si="0" ref="D10:Z10">SUM(D5:D9)</f>
        <v>653874407</v>
      </c>
      <c r="E10" s="66">
        <f t="shared" si="0"/>
        <v>581104283</v>
      </c>
      <c r="F10" s="66">
        <f t="shared" si="0"/>
        <v>127609248</v>
      </c>
      <c r="G10" s="66">
        <f t="shared" si="0"/>
        <v>16298060</v>
      </c>
      <c r="H10" s="66">
        <f t="shared" si="0"/>
        <v>16659794</v>
      </c>
      <c r="I10" s="66">
        <f t="shared" si="0"/>
        <v>160567102</v>
      </c>
      <c r="J10" s="66">
        <f t="shared" si="0"/>
        <v>23021123</v>
      </c>
      <c r="K10" s="66">
        <f t="shared" si="0"/>
        <v>126971922</v>
      </c>
      <c r="L10" s="66">
        <f t="shared" si="0"/>
        <v>9344834</v>
      </c>
      <c r="M10" s="66">
        <f t="shared" si="0"/>
        <v>159337879</v>
      </c>
      <c r="N10" s="66">
        <f t="shared" si="0"/>
        <v>23136688</v>
      </c>
      <c r="O10" s="66">
        <f t="shared" si="0"/>
        <v>16992888</v>
      </c>
      <c r="P10" s="66">
        <f t="shared" si="0"/>
        <v>96775469</v>
      </c>
      <c r="Q10" s="66">
        <f t="shared" si="0"/>
        <v>136905045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456810026</v>
      </c>
      <c r="W10" s="66">
        <f t="shared" si="0"/>
        <v>569043381</v>
      </c>
      <c r="X10" s="66">
        <f t="shared" si="0"/>
        <v>-112233355</v>
      </c>
      <c r="Y10" s="67">
        <f>+IF(W10&lt;&gt;0,(X10/W10)*100,0)</f>
        <v>-19.723163250360347</v>
      </c>
      <c r="Z10" s="68">
        <f t="shared" si="0"/>
        <v>581104283</v>
      </c>
    </row>
    <row r="11" spans="1:26" ht="13.5">
      <c r="A11" s="58" t="s">
        <v>37</v>
      </c>
      <c r="B11" s="19">
        <v>140132414</v>
      </c>
      <c r="C11" s="19">
        <v>0</v>
      </c>
      <c r="D11" s="59">
        <v>165653572</v>
      </c>
      <c r="E11" s="60">
        <v>168805727</v>
      </c>
      <c r="F11" s="60">
        <v>14716836</v>
      </c>
      <c r="G11" s="60">
        <v>12344558</v>
      </c>
      <c r="H11" s="60">
        <v>11695398</v>
      </c>
      <c r="I11" s="60">
        <v>38756792</v>
      </c>
      <c r="J11" s="60">
        <v>11826421</v>
      </c>
      <c r="K11" s="60">
        <v>19146145</v>
      </c>
      <c r="L11" s="60">
        <v>17535677</v>
      </c>
      <c r="M11" s="60">
        <v>48508243</v>
      </c>
      <c r="N11" s="60">
        <v>11111063</v>
      </c>
      <c r="O11" s="60">
        <v>12169266</v>
      </c>
      <c r="P11" s="60">
        <v>12057526</v>
      </c>
      <c r="Q11" s="60">
        <v>35337855</v>
      </c>
      <c r="R11" s="60">
        <v>0</v>
      </c>
      <c r="S11" s="60">
        <v>0</v>
      </c>
      <c r="T11" s="60">
        <v>0</v>
      </c>
      <c r="U11" s="60">
        <v>0</v>
      </c>
      <c r="V11" s="60">
        <v>122602890</v>
      </c>
      <c r="W11" s="60">
        <v>124240176</v>
      </c>
      <c r="X11" s="60">
        <v>-1637286</v>
      </c>
      <c r="Y11" s="61">
        <v>-1.32</v>
      </c>
      <c r="Z11" s="62">
        <v>168805727</v>
      </c>
    </row>
    <row r="12" spans="1:26" ht="13.5">
      <c r="A12" s="58" t="s">
        <v>38</v>
      </c>
      <c r="B12" s="19">
        <v>7093680</v>
      </c>
      <c r="C12" s="19">
        <v>0</v>
      </c>
      <c r="D12" s="59">
        <v>8089333</v>
      </c>
      <c r="E12" s="60">
        <v>8089333</v>
      </c>
      <c r="F12" s="60">
        <v>551306</v>
      </c>
      <c r="G12" s="60">
        <v>608434</v>
      </c>
      <c r="H12" s="60">
        <v>601089</v>
      </c>
      <c r="I12" s="60">
        <v>1760829</v>
      </c>
      <c r="J12" s="60">
        <v>603810</v>
      </c>
      <c r="K12" s="60">
        <v>622136</v>
      </c>
      <c r="L12" s="60">
        <v>819326</v>
      </c>
      <c r="M12" s="60">
        <v>2045272</v>
      </c>
      <c r="N12" s="60">
        <v>590898</v>
      </c>
      <c r="O12" s="60">
        <v>597823</v>
      </c>
      <c r="P12" s="60">
        <v>614557</v>
      </c>
      <c r="Q12" s="60">
        <v>1803278</v>
      </c>
      <c r="R12" s="60">
        <v>0</v>
      </c>
      <c r="S12" s="60">
        <v>0</v>
      </c>
      <c r="T12" s="60">
        <v>0</v>
      </c>
      <c r="U12" s="60">
        <v>0</v>
      </c>
      <c r="V12" s="60">
        <v>5609379</v>
      </c>
      <c r="W12" s="60">
        <v>6066999</v>
      </c>
      <c r="X12" s="60">
        <v>-457620</v>
      </c>
      <c r="Y12" s="61">
        <v>-7.54</v>
      </c>
      <c r="Z12" s="62">
        <v>8089333</v>
      </c>
    </row>
    <row r="13" spans="1:26" ht="13.5">
      <c r="A13" s="58" t="s">
        <v>278</v>
      </c>
      <c r="B13" s="19">
        <v>341515030</v>
      </c>
      <c r="C13" s="19">
        <v>0</v>
      </c>
      <c r="D13" s="59">
        <v>26926976</v>
      </c>
      <c r="E13" s="60">
        <v>48960423</v>
      </c>
      <c r="F13" s="60">
        <v>2181415</v>
      </c>
      <c r="G13" s="60">
        <v>2181415</v>
      </c>
      <c r="H13" s="60">
        <v>10408637</v>
      </c>
      <c r="I13" s="60">
        <v>14771467</v>
      </c>
      <c r="J13" s="60">
        <v>3978593</v>
      </c>
      <c r="K13" s="60">
        <v>906145</v>
      </c>
      <c r="L13" s="60">
        <v>782034</v>
      </c>
      <c r="M13" s="60">
        <v>5666772</v>
      </c>
      <c r="N13" s="60">
        <v>1409961</v>
      </c>
      <c r="O13" s="60">
        <v>16020314</v>
      </c>
      <c r="P13" s="60">
        <v>4269652</v>
      </c>
      <c r="Q13" s="60">
        <v>21699927</v>
      </c>
      <c r="R13" s="60">
        <v>0</v>
      </c>
      <c r="S13" s="60">
        <v>0</v>
      </c>
      <c r="T13" s="60">
        <v>0</v>
      </c>
      <c r="U13" s="60">
        <v>0</v>
      </c>
      <c r="V13" s="60">
        <v>42138166</v>
      </c>
      <c r="W13" s="60">
        <v>20007729</v>
      </c>
      <c r="X13" s="60">
        <v>22130437</v>
      </c>
      <c r="Y13" s="61">
        <v>110.61</v>
      </c>
      <c r="Z13" s="62">
        <v>48960423</v>
      </c>
    </row>
    <row r="14" spans="1:26" ht="13.5">
      <c r="A14" s="58" t="s">
        <v>40</v>
      </c>
      <c r="B14" s="19">
        <v>9266946</v>
      </c>
      <c r="C14" s="19">
        <v>0</v>
      </c>
      <c r="D14" s="59">
        <v>11728622</v>
      </c>
      <c r="E14" s="60">
        <v>11728622</v>
      </c>
      <c r="F14" s="60">
        <v>0</v>
      </c>
      <c r="G14" s="60">
        <v>0</v>
      </c>
      <c r="H14" s="60">
        <v>3411552</v>
      </c>
      <c r="I14" s="60">
        <v>3411552</v>
      </c>
      <c r="J14" s="60">
        <v>5483</v>
      </c>
      <c r="K14" s="60">
        <v>0</v>
      </c>
      <c r="L14" s="60">
        <v>805315</v>
      </c>
      <c r="M14" s="60">
        <v>810798</v>
      </c>
      <c r="N14" s="60">
        <v>68613</v>
      </c>
      <c r="O14" s="60">
        <v>0</v>
      </c>
      <c r="P14" s="60">
        <v>4967043</v>
      </c>
      <c r="Q14" s="60">
        <v>5035656</v>
      </c>
      <c r="R14" s="60">
        <v>0</v>
      </c>
      <c r="S14" s="60">
        <v>0</v>
      </c>
      <c r="T14" s="60">
        <v>0</v>
      </c>
      <c r="U14" s="60">
        <v>0</v>
      </c>
      <c r="V14" s="60">
        <v>9258006</v>
      </c>
      <c r="W14" s="60">
        <v>10058049</v>
      </c>
      <c r="X14" s="60">
        <v>-800043</v>
      </c>
      <c r="Y14" s="61">
        <v>-7.95</v>
      </c>
      <c r="Z14" s="62">
        <v>11728622</v>
      </c>
    </row>
    <row r="15" spans="1:26" ht="13.5">
      <c r="A15" s="58" t="s">
        <v>41</v>
      </c>
      <c r="B15" s="19">
        <v>72296236</v>
      </c>
      <c r="C15" s="19">
        <v>0</v>
      </c>
      <c r="D15" s="59">
        <v>40927871</v>
      </c>
      <c r="E15" s="60">
        <v>78472273</v>
      </c>
      <c r="F15" s="60">
        <v>5860478</v>
      </c>
      <c r="G15" s="60">
        <v>6977293</v>
      </c>
      <c r="H15" s="60">
        <v>6824169</v>
      </c>
      <c r="I15" s="60">
        <v>19661940</v>
      </c>
      <c r="J15" s="60">
        <v>4169678</v>
      </c>
      <c r="K15" s="60">
        <v>7834450</v>
      </c>
      <c r="L15" s="60">
        <v>5494504</v>
      </c>
      <c r="M15" s="60">
        <v>17498632</v>
      </c>
      <c r="N15" s="60">
        <v>2834113</v>
      </c>
      <c r="O15" s="60">
        <v>9575285</v>
      </c>
      <c r="P15" s="60">
        <v>5470460</v>
      </c>
      <c r="Q15" s="60">
        <v>17879858</v>
      </c>
      <c r="R15" s="60">
        <v>0</v>
      </c>
      <c r="S15" s="60">
        <v>0</v>
      </c>
      <c r="T15" s="60">
        <v>0</v>
      </c>
      <c r="U15" s="60">
        <v>0</v>
      </c>
      <c r="V15" s="60">
        <v>55040430</v>
      </c>
      <c r="W15" s="60">
        <v>30695904</v>
      </c>
      <c r="X15" s="60">
        <v>24344526</v>
      </c>
      <c r="Y15" s="61">
        <v>79.31</v>
      </c>
      <c r="Z15" s="62">
        <v>78472273</v>
      </c>
    </row>
    <row r="16" spans="1:26" ht="13.5">
      <c r="A16" s="69" t="s">
        <v>42</v>
      </c>
      <c r="B16" s="19">
        <v>32068030</v>
      </c>
      <c r="C16" s="19">
        <v>0</v>
      </c>
      <c r="D16" s="59">
        <v>37885537</v>
      </c>
      <c r="E16" s="60">
        <v>42013185</v>
      </c>
      <c r="F16" s="60">
        <v>721367</v>
      </c>
      <c r="G16" s="60">
        <v>604770</v>
      </c>
      <c r="H16" s="60">
        <v>2814599</v>
      </c>
      <c r="I16" s="60">
        <v>4140736</v>
      </c>
      <c r="J16" s="60">
        <v>9206312</v>
      </c>
      <c r="K16" s="60">
        <v>5184798</v>
      </c>
      <c r="L16" s="60">
        <v>3313953</v>
      </c>
      <c r="M16" s="60">
        <v>17705063</v>
      </c>
      <c r="N16" s="60">
        <v>6409467</v>
      </c>
      <c r="O16" s="60">
        <v>2551363</v>
      </c>
      <c r="P16" s="60">
        <v>5318149</v>
      </c>
      <c r="Q16" s="60">
        <v>14278979</v>
      </c>
      <c r="R16" s="60">
        <v>0</v>
      </c>
      <c r="S16" s="60">
        <v>0</v>
      </c>
      <c r="T16" s="60">
        <v>0</v>
      </c>
      <c r="U16" s="60">
        <v>0</v>
      </c>
      <c r="V16" s="60">
        <v>36124778</v>
      </c>
      <c r="W16" s="60">
        <v>27684207</v>
      </c>
      <c r="X16" s="60">
        <v>8440571</v>
      </c>
      <c r="Y16" s="61">
        <v>30.49</v>
      </c>
      <c r="Z16" s="62">
        <v>42013185</v>
      </c>
    </row>
    <row r="17" spans="1:26" ht="13.5">
      <c r="A17" s="58" t="s">
        <v>43</v>
      </c>
      <c r="B17" s="19">
        <v>197788855</v>
      </c>
      <c r="C17" s="19">
        <v>0</v>
      </c>
      <c r="D17" s="59">
        <v>254275385</v>
      </c>
      <c r="E17" s="60">
        <v>277497544</v>
      </c>
      <c r="F17" s="60">
        <v>15073419</v>
      </c>
      <c r="G17" s="60">
        <v>27580024</v>
      </c>
      <c r="H17" s="60">
        <v>16486589</v>
      </c>
      <c r="I17" s="60">
        <v>59140032</v>
      </c>
      <c r="J17" s="60">
        <v>17162662</v>
      </c>
      <c r="K17" s="60">
        <v>26777672</v>
      </c>
      <c r="L17" s="60">
        <v>16276557</v>
      </c>
      <c r="M17" s="60">
        <v>60216891</v>
      </c>
      <c r="N17" s="60">
        <v>17805425</v>
      </c>
      <c r="O17" s="60">
        <v>7233845</v>
      </c>
      <c r="P17" s="60">
        <v>9591201</v>
      </c>
      <c r="Q17" s="60">
        <v>34630471</v>
      </c>
      <c r="R17" s="60">
        <v>0</v>
      </c>
      <c r="S17" s="60">
        <v>0</v>
      </c>
      <c r="T17" s="60">
        <v>0</v>
      </c>
      <c r="U17" s="60">
        <v>0</v>
      </c>
      <c r="V17" s="60">
        <v>153987394</v>
      </c>
      <c r="W17" s="60">
        <v>189559224</v>
      </c>
      <c r="X17" s="60">
        <v>-35571830</v>
      </c>
      <c r="Y17" s="61">
        <v>-18.77</v>
      </c>
      <c r="Z17" s="62">
        <v>277497544</v>
      </c>
    </row>
    <row r="18" spans="1:26" ht="13.5">
      <c r="A18" s="70" t="s">
        <v>44</v>
      </c>
      <c r="B18" s="71">
        <f>SUM(B11:B17)</f>
        <v>800161191</v>
      </c>
      <c r="C18" s="71">
        <f>SUM(C11:C17)</f>
        <v>0</v>
      </c>
      <c r="D18" s="72">
        <f aca="true" t="shared" si="1" ref="D18:Z18">SUM(D11:D17)</f>
        <v>545487296</v>
      </c>
      <c r="E18" s="73">
        <f t="shared" si="1"/>
        <v>635567107</v>
      </c>
      <c r="F18" s="73">
        <f t="shared" si="1"/>
        <v>39104821</v>
      </c>
      <c r="G18" s="73">
        <f t="shared" si="1"/>
        <v>50296494</v>
      </c>
      <c r="H18" s="73">
        <f t="shared" si="1"/>
        <v>52242033</v>
      </c>
      <c r="I18" s="73">
        <f t="shared" si="1"/>
        <v>141643348</v>
      </c>
      <c r="J18" s="73">
        <f t="shared" si="1"/>
        <v>46952959</v>
      </c>
      <c r="K18" s="73">
        <f t="shared" si="1"/>
        <v>60471346</v>
      </c>
      <c r="L18" s="73">
        <f t="shared" si="1"/>
        <v>45027366</v>
      </c>
      <c r="M18" s="73">
        <f t="shared" si="1"/>
        <v>152451671</v>
      </c>
      <c r="N18" s="73">
        <f t="shared" si="1"/>
        <v>40229540</v>
      </c>
      <c r="O18" s="73">
        <f t="shared" si="1"/>
        <v>48147896</v>
      </c>
      <c r="P18" s="73">
        <f t="shared" si="1"/>
        <v>42288588</v>
      </c>
      <c r="Q18" s="73">
        <f t="shared" si="1"/>
        <v>130666024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424761043</v>
      </c>
      <c r="W18" s="73">
        <f t="shared" si="1"/>
        <v>408312288</v>
      </c>
      <c r="X18" s="73">
        <f t="shared" si="1"/>
        <v>16448755</v>
      </c>
      <c r="Y18" s="67">
        <f>+IF(W18&lt;&gt;0,(X18/W18)*100,0)</f>
        <v>4.028474156525997</v>
      </c>
      <c r="Z18" s="74">
        <f t="shared" si="1"/>
        <v>635567107</v>
      </c>
    </row>
    <row r="19" spans="1:26" ht="13.5">
      <c r="A19" s="70" t="s">
        <v>45</v>
      </c>
      <c r="B19" s="75">
        <f>+B10-B18</f>
        <v>-348894656</v>
      </c>
      <c r="C19" s="75">
        <f>+C10-C18</f>
        <v>0</v>
      </c>
      <c r="D19" s="76">
        <f aca="true" t="shared" si="2" ref="D19:Z19">+D10-D18</f>
        <v>108387111</v>
      </c>
      <c r="E19" s="77">
        <f t="shared" si="2"/>
        <v>-54462824</v>
      </c>
      <c r="F19" s="77">
        <f t="shared" si="2"/>
        <v>88504427</v>
      </c>
      <c r="G19" s="77">
        <f t="shared" si="2"/>
        <v>-33998434</v>
      </c>
      <c r="H19" s="77">
        <f t="shared" si="2"/>
        <v>-35582239</v>
      </c>
      <c r="I19" s="77">
        <f t="shared" si="2"/>
        <v>18923754</v>
      </c>
      <c r="J19" s="77">
        <f t="shared" si="2"/>
        <v>-23931836</v>
      </c>
      <c r="K19" s="77">
        <f t="shared" si="2"/>
        <v>66500576</v>
      </c>
      <c r="L19" s="77">
        <f t="shared" si="2"/>
        <v>-35682532</v>
      </c>
      <c r="M19" s="77">
        <f t="shared" si="2"/>
        <v>6886208</v>
      </c>
      <c r="N19" s="77">
        <f t="shared" si="2"/>
        <v>-17092852</v>
      </c>
      <c r="O19" s="77">
        <f t="shared" si="2"/>
        <v>-31155008</v>
      </c>
      <c r="P19" s="77">
        <f t="shared" si="2"/>
        <v>54486881</v>
      </c>
      <c r="Q19" s="77">
        <f t="shared" si="2"/>
        <v>6239021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32048983</v>
      </c>
      <c r="W19" s="77">
        <f>IF(E10=E18,0,W10-W18)</f>
        <v>160731093</v>
      </c>
      <c r="X19" s="77">
        <f t="shared" si="2"/>
        <v>-128682110</v>
      </c>
      <c r="Y19" s="78">
        <f>+IF(W19&lt;&gt;0,(X19/W19)*100,0)</f>
        <v>-80.06049582453845</v>
      </c>
      <c r="Z19" s="79">
        <f t="shared" si="2"/>
        <v>-54462824</v>
      </c>
    </row>
    <row r="20" spans="1:26" ht="13.5">
      <c r="A20" s="58" t="s">
        <v>46</v>
      </c>
      <c r="B20" s="19">
        <v>276521776</v>
      </c>
      <c r="C20" s="19">
        <v>0</v>
      </c>
      <c r="D20" s="59">
        <v>306688000</v>
      </c>
      <c r="E20" s="60">
        <v>342993674</v>
      </c>
      <c r="F20" s="60">
        <v>0</v>
      </c>
      <c r="G20" s="60">
        <v>27017209</v>
      </c>
      <c r="H20" s="60">
        <v>18033445</v>
      </c>
      <c r="I20" s="60">
        <v>45050654</v>
      </c>
      <c r="J20" s="60">
        <v>27249494</v>
      </c>
      <c r="K20" s="60">
        <v>18226524</v>
      </c>
      <c r="L20" s="60">
        <v>16886890</v>
      </c>
      <c r="M20" s="60">
        <v>62362908</v>
      </c>
      <c r="N20" s="60">
        <v>23595401</v>
      </c>
      <c r="O20" s="60">
        <v>39232627</v>
      </c>
      <c r="P20" s="60">
        <v>26848384</v>
      </c>
      <c r="Q20" s="60">
        <v>89676412</v>
      </c>
      <c r="R20" s="60">
        <v>0</v>
      </c>
      <c r="S20" s="60">
        <v>0</v>
      </c>
      <c r="T20" s="60">
        <v>0</v>
      </c>
      <c r="U20" s="60">
        <v>0</v>
      </c>
      <c r="V20" s="60">
        <v>197089974</v>
      </c>
      <c r="W20" s="60">
        <v>210188000</v>
      </c>
      <c r="X20" s="60">
        <v>-13098026</v>
      </c>
      <c r="Y20" s="61">
        <v>-6.23</v>
      </c>
      <c r="Z20" s="62">
        <v>342993674</v>
      </c>
    </row>
    <row r="21" spans="1:26" ht="13.5">
      <c r="A21" s="58" t="s">
        <v>279</v>
      </c>
      <c r="B21" s="80">
        <v>0</v>
      </c>
      <c r="C21" s="80">
        <v>0</v>
      </c>
      <c r="D21" s="81">
        <v>20000000</v>
      </c>
      <c r="E21" s="82">
        <v>20000000</v>
      </c>
      <c r="F21" s="82">
        <v>0</v>
      </c>
      <c r="G21" s="82">
        <v>3096291</v>
      </c>
      <c r="H21" s="82">
        <v>11537189</v>
      </c>
      <c r="I21" s="82">
        <v>14633480</v>
      </c>
      <c r="J21" s="82">
        <v>0</v>
      </c>
      <c r="K21" s="82">
        <v>0</v>
      </c>
      <c r="L21" s="82">
        <v>0</v>
      </c>
      <c r="M21" s="82">
        <v>0</v>
      </c>
      <c r="N21" s="82">
        <v>5154457</v>
      </c>
      <c r="O21" s="82">
        <v>-2328582</v>
      </c>
      <c r="P21" s="82">
        <v>460414</v>
      </c>
      <c r="Q21" s="82">
        <v>3286289</v>
      </c>
      <c r="R21" s="82">
        <v>0</v>
      </c>
      <c r="S21" s="82">
        <v>0</v>
      </c>
      <c r="T21" s="82">
        <v>0</v>
      </c>
      <c r="U21" s="82">
        <v>0</v>
      </c>
      <c r="V21" s="82">
        <v>17919769</v>
      </c>
      <c r="W21" s="82">
        <v>90000003</v>
      </c>
      <c r="X21" s="82">
        <v>-72080234</v>
      </c>
      <c r="Y21" s="83">
        <v>-80.09</v>
      </c>
      <c r="Z21" s="84">
        <v>20000000</v>
      </c>
    </row>
    <row r="22" spans="1:26" ht="25.5">
      <c r="A22" s="85" t="s">
        <v>280</v>
      </c>
      <c r="B22" s="86">
        <f>SUM(B19:B21)</f>
        <v>-72372880</v>
      </c>
      <c r="C22" s="86">
        <f>SUM(C19:C21)</f>
        <v>0</v>
      </c>
      <c r="D22" s="87">
        <f aca="true" t="shared" si="3" ref="D22:Z22">SUM(D19:D21)</f>
        <v>435075111</v>
      </c>
      <c r="E22" s="88">
        <f t="shared" si="3"/>
        <v>308530850</v>
      </c>
      <c r="F22" s="88">
        <f t="shared" si="3"/>
        <v>88504427</v>
      </c>
      <c r="G22" s="88">
        <f t="shared" si="3"/>
        <v>-3884934</v>
      </c>
      <c r="H22" s="88">
        <f t="shared" si="3"/>
        <v>-6011605</v>
      </c>
      <c r="I22" s="88">
        <f t="shared" si="3"/>
        <v>78607888</v>
      </c>
      <c r="J22" s="88">
        <f t="shared" si="3"/>
        <v>3317658</v>
      </c>
      <c r="K22" s="88">
        <f t="shared" si="3"/>
        <v>84727100</v>
      </c>
      <c r="L22" s="88">
        <f t="shared" si="3"/>
        <v>-18795642</v>
      </c>
      <c r="M22" s="88">
        <f t="shared" si="3"/>
        <v>69249116</v>
      </c>
      <c r="N22" s="88">
        <f t="shared" si="3"/>
        <v>11657006</v>
      </c>
      <c r="O22" s="88">
        <f t="shared" si="3"/>
        <v>5749037</v>
      </c>
      <c r="P22" s="88">
        <f t="shared" si="3"/>
        <v>81795679</v>
      </c>
      <c r="Q22" s="88">
        <f t="shared" si="3"/>
        <v>99201722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247058726</v>
      </c>
      <c r="W22" s="88">
        <f t="shared" si="3"/>
        <v>460919096</v>
      </c>
      <c r="X22" s="88">
        <f t="shared" si="3"/>
        <v>-213860370</v>
      </c>
      <c r="Y22" s="89">
        <f>+IF(W22&lt;&gt;0,(X22/W22)*100,0)</f>
        <v>-46.39867860888106</v>
      </c>
      <c r="Z22" s="90">
        <f t="shared" si="3"/>
        <v>308530850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-72372880</v>
      </c>
      <c r="C24" s="75">
        <f>SUM(C22:C23)</f>
        <v>0</v>
      </c>
      <c r="D24" s="76">
        <f aca="true" t="shared" si="4" ref="D24:Z24">SUM(D22:D23)</f>
        <v>435075111</v>
      </c>
      <c r="E24" s="77">
        <f t="shared" si="4"/>
        <v>308530850</v>
      </c>
      <c r="F24" s="77">
        <f t="shared" si="4"/>
        <v>88504427</v>
      </c>
      <c r="G24" s="77">
        <f t="shared" si="4"/>
        <v>-3884934</v>
      </c>
      <c r="H24" s="77">
        <f t="shared" si="4"/>
        <v>-6011605</v>
      </c>
      <c r="I24" s="77">
        <f t="shared" si="4"/>
        <v>78607888</v>
      </c>
      <c r="J24" s="77">
        <f t="shared" si="4"/>
        <v>3317658</v>
      </c>
      <c r="K24" s="77">
        <f t="shared" si="4"/>
        <v>84727100</v>
      </c>
      <c r="L24" s="77">
        <f t="shared" si="4"/>
        <v>-18795642</v>
      </c>
      <c r="M24" s="77">
        <f t="shared" si="4"/>
        <v>69249116</v>
      </c>
      <c r="N24" s="77">
        <f t="shared" si="4"/>
        <v>11657006</v>
      </c>
      <c r="O24" s="77">
        <f t="shared" si="4"/>
        <v>5749037</v>
      </c>
      <c r="P24" s="77">
        <f t="shared" si="4"/>
        <v>81795679</v>
      </c>
      <c r="Q24" s="77">
        <f t="shared" si="4"/>
        <v>99201722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247058726</v>
      </c>
      <c r="W24" s="77">
        <f t="shared" si="4"/>
        <v>460919096</v>
      </c>
      <c r="X24" s="77">
        <f t="shared" si="4"/>
        <v>-213860370</v>
      </c>
      <c r="Y24" s="78">
        <f>+IF(W24&lt;&gt;0,(X24/W24)*100,0)</f>
        <v>-46.39867860888106</v>
      </c>
      <c r="Z24" s="79">
        <f t="shared" si="4"/>
        <v>308530850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298668000</v>
      </c>
      <c r="C27" s="22">
        <v>0</v>
      </c>
      <c r="D27" s="99">
        <v>310764421</v>
      </c>
      <c r="E27" s="100">
        <v>334886198</v>
      </c>
      <c r="F27" s="100">
        <v>12055258</v>
      </c>
      <c r="G27" s="100">
        <v>25011575</v>
      </c>
      <c r="H27" s="100">
        <v>18859310</v>
      </c>
      <c r="I27" s="100">
        <v>55926143</v>
      </c>
      <c r="J27" s="100">
        <v>29884507</v>
      </c>
      <c r="K27" s="100">
        <v>20366941</v>
      </c>
      <c r="L27" s="100">
        <v>23591532</v>
      </c>
      <c r="M27" s="100">
        <v>73842980</v>
      </c>
      <c r="N27" s="100">
        <v>27032945</v>
      </c>
      <c r="O27" s="100">
        <v>36157598</v>
      </c>
      <c r="P27" s="100">
        <v>30105966</v>
      </c>
      <c r="Q27" s="100">
        <v>93296509</v>
      </c>
      <c r="R27" s="100">
        <v>0</v>
      </c>
      <c r="S27" s="100">
        <v>0</v>
      </c>
      <c r="T27" s="100">
        <v>0</v>
      </c>
      <c r="U27" s="100">
        <v>0</v>
      </c>
      <c r="V27" s="100">
        <v>223065632</v>
      </c>
      <c r="W27" s="100">
        <v>251164649</v>
      </c>
      <c r="X27" s="100">
        <v>-28099017</v>
      </c>
      <c r="Y27" s="101">
        <v>-11.19</v>
      </c>
      <c r="Z27" s="102">
        <v>334886198</v>
      </c>
    </row>
    <row r="28" spans="1:26" ht="13.5">
      <c r="A28" s="103" t="s">
        <v>46</v>
      </c>
      <c r="B28" s="19">
        <v>191042367</v>
      </c>
      <c r="C28" s="19">
        <v>0</v>
      </c>
      <c r="D28" s="59">
        <v>207621053</v>
      </c>
      <c r="E28" s="60">
        <v>229543331</v>
      </c>
      <c r="F28" s="60">
        <v>7676844</v>
      </c>
      <c r="G28" s="60">
        <v>12545511</v>
      </c>
      <c r="H28" s="60">
        <v>15950526</v>
      </c>
      <c r="I28" s="60">
        <v>36172881</v>
      </c>
      <c r="J28" s="60">
        <v>18180629</v>
      </c>
      <c r="K28" s="60">
        <v>17108387</v>
      </c>
      <c r="L28" s="60">
        <v>20110576</v>
      </c>
      <c r="M28" s="60">
        <v>55399592</v>
      </c>
      <c r="N28" s="60">
        <v>17317755</v>
      </c>
      <c r="O28" s="60">
        <v>17001674</v>
      </c>
      <c r="P28" s="60">
        <v>17952656</v>
      </c>
      <c r="Q28" s="60">
        <v>52272085</v>
      </c>
      <c r="R28" s="60">
        <v>0</v>
      </c>
      <c r="S28" s="60">
        <v>0</v>
      </c>
      <c r="T28" s="60">
        <v>0</v>
      </c>
      <c r="U28" s="60">
        <v>0</v>
      </c>
      <c r="V28" s="60">
        <v>143844558</v>
      </c>
      <c r="W28" s="60">
        <v>172157498</v>
      </c>
      <c r="X28" s="60">
        <v>-28312940</v>
      </c>
      <c r="Y28" s="61">
        <v>-16.45</v>
      </c>
      <c r="Z28" s="62">
        <v>229543331</v>
      </c>
    </row>
    <row r="29" spans="1:26" ht="13.5">
      <c r="A29" s="58" t="s">
        <v>282</v>
      </c>
      <c r="B29" s="19">
        <v>74887716</v>
      </c>
      <c r="C29" s="19">
        <v>0</v>
      </c>
      <c r="D29" s="59">
        <v>78947368</v>
      </c>
      <c r="E29" s="60">
        <v>78947369</v>
      </c>
      <c r="F29" s="60">
        <v>3551703</v>
      </c>
      <c r="G29" s="60">
        <v>11145384</v>
      </c>
      <c r="H29" s="60">
        <v>2356422</v>
      </c>
      <c r="I29" s="60">
        <v>17053509</v>
      </c>
      <c r="J29" s="60">
        <v>8423197</v>
      </c>
      <c r="K29" s="60">
        <v>975745</v>
      </c>
      <c r="L29" s="60">
        <v>1926417</v>
      </c>
      <c r="M29" s="60">
        <v>11325359</v>
      </c>
      <c r="N29" s="60">
        <v>5859673</v>
      </c>
      <c r="O29" s="60">
        <v>16160392</v>
      </c>
      <c r="P29" s="60">
        <v>8825257</v>
      </c>
      <c r="Q29" s="60">
        <v>30845322</v>
      </c>
      <c r="R29" s="60">
        <v>0</v>
      </c>
      <c r="S29" s="60">
        <v>0</v>
      </c>
      <c r="T29" s="60">
        <v>0</v>
      </c>
      <c r="U29" s="60">
        <v>0</v>
      </c>
      <c r="V29" s="60">
        <v>59224190</v>
      </c>
      <c r="W29" s="60">
        <v>59210527</v>
      </c>
      <c r="X29" s="60">
        <v>13663</v>
      </c>
      <c r="Y29" s="61">
        <v>0.02</v>
      </c>
      <c r="Z29" s="62">
        <v>78947369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32737917</v>
      </c>
      <c r="C31" s="19">
        <v>0</v>
      </c>
      <c r="D31" s="59">
        <v>24196000</v>
      </c>
      <c r="E31" s="60">
        <v>26395498</v>
      </c>
      <c r="F31" s="60">
        <v>826711</v>
      </c>
      <c r="G31" s="60">
        <v>1320680</v>
      </c>
      <c r="H31" s="60">
        <v>552363</v>
      </c>
      <c r="I31" s="60">
        <v>2699754</v>
      </c>
      <c r="J31" s="60">
        <v>3280681</v>
      </c>
      <c r="K31" s="60">
        <v>2282809</v>
      </c>
      <c r="L31" s="60">
        <v>1554539</v>
      </c>
      <c r="M31" s="60">
        <v>7118029</v>
      </c>
      <c r="N31" s="60">
        <v>3855517</v>
      </c>
      <c r="O31" s="60">
        <v>2995532</v>
      </c>
      <c r="P31" s="60">
        <v>3328053</v>
      </c>
      <c r="Q31" s="60">
        <v>10179102</v>
      </c>
      <c r="R31" s="60">
        <v>0</v>
      </c>
      <c r="S31" s="60">
        <v>0</v>
      </c>
      <c r="T31" s="60">
        <v>0</v>
      </c>
      <c r="U31" s="60">
        <v>0</v>
      </c>
      <c r="V31" s="60">
        <v>19996885</v>
      </c>
      <c r="W31" s="60">
        <v>19796624</v>
      </c>
      <c r="X31" s="60">
        <v>200261</v>
      </c>
      <c r="Y31" s="61">
        <v>1.01</v>
      </c>
      <c r="Z31" s="62">
        <v>26395498</v>
      </c>
    </row>
    <row r="32" spans="1:26" ht="13.5">
      <c r="A32" s="70" t="s">
        <v>54</v>
      </c>
      <c r="B32" s="22">
        <f>SUM(B28:B31)</f>
        <v>298668000</v>
      </c>
      <c r="C32" s="22">
        <f>SUM(C28:C31)</f>
        <v>0</v>
      </c>
      <c r="D32" s="99">
        <f aca="true" t="shared" si="5" ref="D32:Z32">SUM(D28:D31)</f>
        <v>310764421</v>
      </c>
      <c r="E32" s="100">
        <f t="shared" si="5"/>
        <v>334886198</v>
      </c>
      <c r="F32" s="100">
        <f t="shared" si="5"/>
        <v>12055258</v>
      </c>
      <c r="G32" s="100">
        <f t="shared" si="5"/>
        <v>25011575</v>
      </c>
      <c r="H32" s="100">
        <f t="shared" si="5"/>
        <v>18859311</v>
      </c>
      <c r="I32" s="100">
        <f t="shared" si="5"/>
        <v>55926144</v>
      </c>
      <c r="J32" s="100">
        <f t="shared" si="5"/>
        <v>29884507</v>
      </c>
      <c r="K32" s="100">
        <f t="shared" si="5"/>
        <v>20366941</v>
      </c>
      <c r="L32" s="100">
        <f t="shared" si="5"/>
        <v>23591532</v>
      </c>
      <c r="M32" s="100">
        <f t="shared" si="5"/>
        <v>73842980</v>
      </c>
      <c r="N32" s="100">
        <f t="shared" si="5"/>
        <v>27032945</v>
      </c>
      <c r="O32" s="100">
        <f t="shared" si="5"/>
        <v>36157598</v>
      </c>
      <c r="P32" s="100">
        <f t="shared" si="5"/>
        <v>30105966</v>
      </c>
      <c r="Q32" s="100">
        <f t="shared" si="5"/>
        <v>93296509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223065633</v>
      </c>
      <c r="W32" s="100">
        <f t="shared" si="5"/>
        <v>251164649</v>
      </c>
      <c r="X32" s="100">
        <f t="shared" si="5"/>
        <v>-28099016</v>
      </c>
      <c r="Y32" s="101">
        <f>+IF(W32&lt;&gt;0,(X32/W32)*100,0)</f>
        <v>-11.187488411237362</v>
      </c>
      <c r="Z32" s="102">
        <f t="shared" si="5"/>
        <v>334886198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184395810</v>
      </c>
      <c r="C35" s="19">
        <v>0</v>
      </c>
      <c r="D35" s="59">
        <v>218456547</v>
      </c>
      <c r="E35" s="60">
        <v>78793212</v>
      </c>
      <c r="F35" s="60">
        <v>237282363</v>
      </c>
      <c r="G35" s="60">
        <v>242206032</v>
      </c>
      <c r="H35" s="60">
        <v>245072536</v>
      </c>
      <c r="I35" s="60">
        <v>245072536</v>
      </c>
      <c r="J35" s="60">
        <v>210626373</v>
      </c>
      <c r="K35" s="60">
        <v>210626373</v>
      </c>
      <c r="L35" s="60">
        <v>173233877</v>
      </c>
      <c r="M35" s="60">
        <v>173233877</v>
      </c>
      <c r="N35" s="60">
        <v>190874841</v>
      </c>
      <c r="O35" s="60">
        <v>188976806</v>
      </c>
      <c r="P35" s="60">
        <v>188976806</v>
      </c>
      <c r="Q35" s="60">
        <v>188976806</v>
      </c>
      <c r="R35" s="60">
        <v>0</v>
      </c>
      <c r="S35" s="60">
        <v>0</v>
      </c>
      <c r="T35" s="60">
        <v>0</v>
      </c>
      <c r="U35" s="60">
        <v>0</v>
      </c>
      <c r="V35" s="60">
        <v>188976806</v>
      </c>
      <c r="W35" s="60">
        <v>59094909</v>
      </c>
      <c r="X35" s="60">
        <v>129881897</v>
      </c>
      <c r="Y35" s="61">
        <v>219.79</v>
      </c>
      <c r="Z35" s="62">
        <v>78793212</v>
      </c>
    </row>
    <row r="36" spans="1:26" ht="13.5">
      <c r="A36" s="58" t="s">
        <v>57</v>
      </c>
      <c r="B36" s="19">
        <v>1155335406</v>
      </c>
      <c r="C36" s="19">
        <v>0</v>
      </c>
      <c r="D36" s="59">
        <v>1719605115</v>
      </c>
      <c r="E36" s="60">
        <v>1474630005</v>
      </c>
      <c r="F36" s="60">
        <v>1367636745</v>
      </c>
      <c r="G36" s="60">
        <v>1158565010</v>
      </c>
      <c r="H36" s="60">
        <v>1167133495</v>
      </c>
      <c r="I36" s="60">
        <v>1167133495</v>
      </c>
      <c r="J36" s="60">
        <v>1193152895</v>
      </c>
      <c r="K36" s="60">
        <v>1193152895</v>
      </c>
      <c r="L36" s="60">
        <v>1264510442</v>
      </c>
      <c r="M36" s="60">
        <v>1264510442</v>
      </c>
      <c r="N36" s="60">
        <v>1260961636</v>
      </c>
      <c r="O36" s="60">
        <v>1317413130</v>
      </c>
      <c r="P36" s="60">
        <v>1317413130</v>
      </c>
      <c r="Q36" s="60">
        <v>1317413130</v>
      </c>
      <c r="R36" s="60">
        <v>0</v>
      </c>
      <c r="S36" s="60">
        <v>0</v>
      </c>
      <c r="T36" s="60">
        <v>0</v>
      </c>
      <c r="U36" s="60">
        <v>0</v>
      </c>
      <c r="V36" s="60">
        <v>1317413130</v>
      </c>
      <c r="W36" s="60">
        <v>1105972504</v>
      </c>
      <c r="X36" s="60">
        <v>211440626</v>
      </c>
      <c r="Y36" s="61">
        <v>19.12</v>
      </c>
      <c r="Z36" s="62">
        <v>1474630005</v>
      </c>
    </row>
    <row r="37" spans="1:26" ht="13.5">
      <c r="A37" s="58" t="s">
        <v>58</v>
      </c>
      <c r="B37" s="19">
        <v>218859739</v>
      </c>
      <c r="C37" s="19">
        <v>0</v>
      </c>
      <c r="D37" s="59">
        <v>59697801</v>
      </c>
      <c r="E37" s="60">
        <v>59697801</v>
      </c>
      <c r="F37" s="60">
        <v>185527014</v>
      </c>
      <c r="G37" s="60">
        <v>218493689</v>
      </c>
      <c r="H37" s="60">
        <v>235543830</v>
      </c>
      <c r="I37" s="60">
        <v>235543830</v>
      </c>
      <c r="J37" s="60">
        <v>223079582</v>
      </c>
      <c r="K37" s="60">
        <v>223079582</v>
      </c>
      <c r="L37" s="60">
        <v>313149194</v>
      </c>
      <c r="M37" s="60">
        <v>313149194</v>
      </c>
      <c r="N37" s="60">
        <v>203406724</v>
      </c>
      <c r="O37" s="60">
        <v>212450884</v>
      </c>
      <c r="P37" s="60">
        <v>212450884</v>
      </c>
      <c r="Q37" s="60">
        <v>212450884</v>
      </c>
      <c r="R37" s="60">
        <v>0</v>
      </c>
      <c r="S37" s="60">
        <v>0</v>
      </c>
      <c r="T37" s="60">
        <v>0</v>
      </c>
      <c r="U37" s="60">
        <v>0</v>
      </c>
      <c r="V37" s="60">
        <v>212450884</v>
      </c>
      <c r="W37" s="60">
        <v>44773351</v>
      </c>
      <c r="X37" s="60">
        <v>167677533</v>
      </c>
      <c r="Y37" s="61">
        <v>374.5</v>
      </c>
      <c r="Z37" s="62">
        <v>59697801</v>
      </c>
    </row>
    <row r="38" spans="1:26" ht="13.5">
      <c r="A38" s="58" t="s">
        <v>59</v>
      </c>
      <c r="B38" s="19">
        <v>92823764</v>
      </c>
      <c r="C38" s="19">
        <v>0</v>
      </c>
      <c r="D38" s="59">
        <v>93443763</v>
      </c>
      <c r="E38" s="60">
        <v>93443763</v>
      </c>
      <c r="F38" s="60">
        <v>92621411</v>
      </c>
      <c r="G38" s="60">
        <v>93024682</v>
      </c>
      <c r="H38" s="60">
        <v>93208186</v>
      </c>
      <c r="I38" s="60">
        <v>93208186</v>
      </c>
      <c r="J38" s="60">
        <v>93208186</v>
      </c>
      <c r="K38" s="60">
        <v>93208186</v>
      </c>
      <c r="L38" s="60">
        <v>94314878</v>
      </c>
      <c r="M38" s="60">
        <v>94314878</v>
      </c>
      <c r="N38" s="60">
        <v>93463707</v>
      </c>
      <c r="O38" s="60">
        <v>130641611</v>
      </c>
      <c r="P38" s="60">
        <v>130641611</v>
      </c>
      <c r="Q38" s="60">
        <v>130641611</v>
      </c>
      <c r="R38" s="60">
        <v>0</v>
      </c>
      <c r="S38" s="60">
        <v>0</v>
      </c>
      <c r="T38" s="60">
        <v>0</v>
      </c>
      <c r="U38" s="60">
        <v>0</v>
      </c>
      <c r="V38" s="60">
        <v>130641611</v>
      </c>
      <c r="W38" s="60">
        <v>70082822</v>
      </c>
      <c r="X38" s="60">
        <v>60558789</v>
      </c>
      <c r="Y38" s="61">
        <v>86.41</v>
      </c>
      <c r="Z38" s="62">
        <v>93443763</v>
      </c>
    </row>
    <row r="39" spans="1:26" ht="13.5">
      <c r="A39" s="58" t="s">
        <v>60</v>
      </c>
      <c r="B39" s="19">
        <v>1028047713</v>
      </c>
      <c r="C39" s="19">
        <v>0</v>
      </c>
      <c r="D39" s="59">
        <v>1784920099</v>
      </c>
      <c r="E39" s="60">
        <v>1400281653</v>
      </c>
      <c r="F39" s="60">
        <v>1326770683</v>
      </c>
      <c r="G39" s="60">
        <v>1089252671</v>
      </c>
      <c r="H39" s="60">
        <v>1083454015</v>
      </c>
      <c r="I39" s="60">
        <v>1083454015</v>
      </c>
      <c r="J39" s="60">
        <v>1087491500</v>
      </c>
      <c r="K39" s="60">
        <v>1087491500</v>
      </c>
      <c r="L39" s="60">
        <v>1030280247</v>
      </c>
      <c r="M39" s="60">
        <v>1030280247</v>
      </c>
      <c r="N39" s="60">
        <v>1154966046</v>
      </c>
      <c r="O39" s="60">
        <v>1163297441</v>
      </c>
      <c r="P39" s="60">
        <v>1163297441</v>
      </c>
      <c r="Q39" s="60">
        <v>1163297441</v>
      </c>
      <c r="R39" s="60">
        <v>0</v>
      </c>
      <c r="S39" s="60">
        <v>0</v>
      </c>
      <c r="T39" s="60">
        <v>0</v>
      </c>
      <c r="U39" s="60">
        <v>0</v>
      </c>
      <c r="V39" s="60">
        <v>1163297441</v>
      </c>
      <c r="W39" s="60">
        <v>1050211240</v>
      </c>
      <c r="X39" s="60">
        <v>113086201</v>
      </c>
      <c r="Y39" s="61">
        <v>10.77</v>
      </c>
      <c r="Z39" s="62">
        <v>1400281653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323809413</v>
      </c>
      <c r="C42" s="19">
        <v>0</v>
      </c>
      <c r="D42" s="59">
        <v>449153007</v>
      </c>
      <c r="E42" s="60">
        <v>320135462</v>
      </c>
      <c r="F42" s="60">
        <v>94269334</v>
      </c>
      <c r="G42" s="60">
        <v>-14076845</v>
      </c>
      <c r="H42" s="60">
        <v>4942943</v>
      </c>
      <c r="I42" s="60">
        <v>85135432</v>
      </c>
      <c r="J42" s="60">
        <v>1944762</v>
      </c>
      <c r="K42" s="60">
        <v>73797404</v>
      </c>
      <c r="L42" s="60">
        <v>-47894812</v>
      </c>
      <c r="M42" s="60">
        <v>27847354</v>
      </c>
      <c r="N42" s="60">
        <v>17419417</v>
      </c>
      <c r="O42" s="60">
        <v>-5942511</v>
      </c>
      <c r="P42" s="60">
        <v>24979363</v>
      </c>
      <c r="Q42" s="60">
        <v>36456269</v>
      </c>
      <c r="R42" s="60">
        <v>0</v>
      </c>
      <c r="S42" s="60">
        <v>0</v>
      </c>
      <c r="T42" s="60">
        <v>0</v>
      </c>
      <c r="U42" s="60">
        <v>0</v>
      </c>
      <c r="V42" s="60">
        <v>149439055</v>
      </c>
      <c r="W42" s="60">
        <v>389569763</v>
      </c>
      <c r="X42" s="60">
        <v>-240130708</v>
      </c>
      <c r="Y42" s="61">
        <v>-61.64</v>
      </c>
      <c r="Z42" s="62">
        <v>320135462</v>
      </c>
    </row>
    <row r="43" spans="1:26" ht="13.5">
      <c r="A43" s="58" t="s">
        <v>63</v>
      </c>
      <c r="B43" s="19">
        <v>-298688418</v>
      </c>
      <c r="C43" s="19">
        <v>0</v>
      </c>
      <c r="D43" s="59">
        <v>-312240421</v>
      </c>
      <c r="E43" s="60">
        <v>-336362031</v>
      </c>
      <c r="F43" s="60">
        <v>-12176995</v>
      </c>
      <c r="G43" s="60">
        <v>-25133312</v>
      </c>
      <c r="H43" s="60">
        <v>-18977119</v>
      </c>
      <c r="I43" s="60">
        <v>-56287426</v>
      </c>
      <c r="J43" s="60">
        <v>-30006245</v>
      </c>
      <c r="K43" s="60">
        <v>-20582217</v>
      </c>
      <c r="L43" s="60">
        <v>-23615804</v>
      </c>
      <c r="M43" s="60">
        <v>-74204266</v>
      </c>
      <c r="N43" s="60">
        <v>-27154253</v>
      </c>
      <c r="O43" s="60">
        <v>-36267554</v>
      </c>
      <c r="P43" s="60">
        <v>-36372281</v>
      </c>
      <c r="Q43" s="60">
        <v>-99794088</v>
      </c>
      <c r="R43" s="60">
        <v>0</v>
      </c>
      <c r="S43" s="60">
        <v>0</v>
      </c>
      <c r="T43" s="60">
        <v>0</v>
      </c>
      <c r="U43" s="60">
        <v>0</v>
      </c>
      <c r="V43" s="60">
        <v>-230285780</v>
      </c>
      <c r="W43" s="60">
        <v>-240431565</v>
      </c>
      <c r="X43" s="60">
        <v>10145785</v>
      </c>
      <c r="Y43" s="61">
        <v>-4.22</v>
      </c>
      <c r="Z43" s="62">
        <v>-336362031</v>
      </c>
    </row>
    <row r="44" spans="1:26" ht="13.5">
      <c r="A44" s="58" t="s">
        <v>64</v>
      </c>
      <c r="B44" s="19">
        <v>-2958710</v>
      </c>
      <c r="C44" s="19">
        <v>0</v>
      </c>
      <c r="D44" s="59">
        <v>-4792979</v>
      </c>
      <c r="E44" s="60">
        <v>-4792978</v>
      </c>
      <c r="F44" s="60">
        <v>0</v>
      </c>
      <c r="G44" s="60">
        <v>0</v>
      </c>
      <c r="H44" s="60">
        <v>4365570</v>
      </c>
      <c r="I44" s="60">
        <v>4365570</v>
      </c>
      <c r="J44" s="60">
        <v>-2783245</v>
      </c>
      <c r="K44" s="60">
        <v>0</v>
      </c>
      <c r="L44" s="60">
        <v>-115958</v>
      </c>
      <c r="M44" s="60">
        <v>-2899203</v>
      </c>
      <c r="N44" s="60">
        <v>-1201817</v>
      </c>
      <c r="O44" s="60">
        <v>7112005</v>
      </c>
      <c r="P44" s="60">
        <v>-1201817</v>
      </c>
      <c r="Q44" s="60">
        <v>4708371</v>
      </c>
      <c r="R44" s="60">
        <v>0</v>
      </c>
      <c r="S44" s="60">
        <v>0</v>
      </c>
      <c r="T44" s="60">
        <v>0</v>
      </c>
      <c r="U44" s="60">
        <v>0</v>
      </c>
      <c r="V44" s="60">
        <v>6174738</v>
      </c>
      <c r="W44" s="60">
        <v>-2447740</v>
      </c>
      <c r="X44" s="60">
        <v>8622478</v>
      </c>
      <c r="Y44" s="61">
        <v>-352.26</v>
      </c>
      <c r="Z44" s="62">
        <v>-4792978</v>
      </c>
    </row>
    <row r="45" spans="1:26" ht="13.5">
      <c r="A45" s="70" t="s">
        <v>65</v>
      </c>
      <c r="B45" s="22">
        <v>47056818</v>
      </c>
      <c r="C45" s="22">
        <v>0</v>
      </c>
      <c r="D45" s="99">
        <v>165700607</v>
      </c>
      <c r="E45" s="100">
        <v>26037272</v>
      </c>
      <c r="F45" s="100">
        <v>126930718</v>
      </c>
      <c r="G45" s="100">
        <v>87720561</v>
      </c>
      <c r="H45" s="100">
        <v>78051955</v>
      </c>
      <c r="I45" s="100">
        <v>78051955</v>
      </c>
      <c r="J45" s="100">
        <v>47207227</v>
      </c>
      <c r="K45" s="100">
        <v>100422414</v>
      </c>
      <c r="L45" s="100">
        <v>28795840</v>
      </c>
      <c r="M45" s="100">
        <v>28795840</v>
      </c>
      <c r="N45" s="100">
        <v>17859187</v>
      </c>
      <c r="O45" s="100">
        <v>-17238873</v>
      </c>
      <c r="P45" s="100">
        <v>-29833608</v>
      </c>
      <c r="Q45" s="100">
        <v>-29833608</v>
      </c>
      <c r="R45" s="100">
        <v>0</v>
      </c>
      <c r="S45" s="100">
        <v>0</v>
      </c>
      <c r="T45" s="100">
        <v>0</v>
      </c>
      <c r="U45" s="100">
        <v>0</v>
      </c>
      <c r="V45" s="100">
        <v>-29833608</v>
      </c>
      <c r="W45" s="100">
        <v>193747277</v>
      </c>
      <c r="X45" s="100">
        <v>-223580885</v>
      </c>
      <c r="Y45" s="101">
        <v>-115.4</v>
      </c>
      <c r="Z45" s="102">
        <v>26037272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19" t="s">
        <v>273</v>
      </c>
      <c r="R47" s="120"/>
      <c r="S47" s="120"/>
      <c r="T47" s="120"/>
      <c r="U47" s="120"/>
      <c r="V47" s="119" t="s">
        <v>274</v>
      </c>
      <c r="W47" s="119" t="s">
        <v>275</v>
      </c>
      <c r="X47" s="119" t="s">
        <v>276</v>
      </c>
      <c r="Y47" s="119"/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11420240</v>
      </c>
      <c r="C49" s="52">
        <v>0</v>
      </c>
      <c r="D49" s="129">
        <v>10372689</v>
      </c>
      <c r="E49" s="54">
        <v>14599995</v>
      </c>
      <c r="F49" s="54">
        <v>0</v>
      </c>
      <c r="G49" s="54">
        <v>0</v>
      </c>
      <c r="H49" s="54">
        <v>0</v>
      </c>
      <c r="I49" s="54">
        <v>7817399</v>
      </c>
      <c r="J49" s="54">
        <v>0</v>
      </c>
      <c r="K49" s="54">
        <v>0</v>
      </c>
      <c r="L49" s="54">
        <v>0</v>
      </c>
      <c r="M49" s="54">
        <v>7709206</v>
      </c>
      <c r="N49" s="54">
        <v>0</v>
      </c>
      <c r="O49" s="54">
        <v>0</v>
      </c>
      <c r="P49" s="54">
        <v>0</v>
      </c>
      <c r="Q49" s="54">
        <v>165217531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217137060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19427668</v>
      </c>
      <c r="C51" s="52">
        <v>0</v>
      </c>
      <c r="D51" s="129">
        <v>6361138</v>
      </c>
      <c r="E51" s="54">
        <v>38683</v>
      </c>
      <c r="F51" s="54">
        <v>0</v>
      </c>
      <c r="G51" s="54">
        <v>0</v>
      </c>
      <c r="H51" s="54">
        <v>0</v>
      </c>
      <c r="I51" s="54">
        <v>3374628</v>
      </c>
      <c r="J51" s="54">
        <v>0</v>
      </c>
      <c r="K51" s="54">
        <v>0</v>
      </c>
      <c r="L51" s="54">
        <v>0</v>
      </c>
      <c r="M51" s="54">
        <v>280474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29482591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78.11146198824663</v>
      </c>
      <c r="C58" s="5">
        <f>IF(C67=0,0,+(C76/C67)*100)</f>
        <v>0</v>
      </c>
      <c r="D58" s="6">
        <f aca="true" t="shared" si="6" ref="D58:Z58">IF(D67=0,0,+(D76/D67)*100)</f>
        <v>80.38085833994401</v>
      </c>
      <c r="E58" s="7">
        <f t="shared" si="6"/>
        <v>75.77771744152506</v>
      </c>
      <c r="F58" s="7">
        <f t="shared" si="6"/>
        <v>62.4814335754472</v>
      </c>
      <c r="G58" s="7">
        <f t="shared" si="6"/>
        <v>41.308574055682065</v>
      </c>
      <c r="H58" s="7">
        <f t="shared" si="6"/>
        <v>25.824966658950892</v>
      </c>
      <c r="I58" s="7">
        <f t="shared" si="6"/>
        <v>42.58234380956875</v>
      </c>
      <c r="J58" s="7">
        <f t="shared" si="6"/>
        <v>84.10293501049784</v>
      </c>
      <c r="K58" s="7">
        <f t="shared" si="6"/>
        <v>52.49900777678964</v>
      </c>
      <c r="L58" s="7">
        <f t="shared" si="6"/>
        <v>46.167017127583335</v>
      </c>
      <c r="M58" s="7">
        <f t="shared" si="6"/>
        <v>60.808150482486326</v>
      </c>
      <c r="N58" s="7">
        <f t="shared" si="6"/>
        <v>63.52534848493369</v>
      </c>
      <c r="O58" s="7">
        <f t="shared" si="6"/>
        <v>51.302210171554954</v>
      </c>
      <c r="P58" s="7">
        <f t="shared" si="6"/>
        <v>68.94540319053968</v>
      </c>
      <c r="Q58" s="7">
        <f t="shared" si="6"/>
        <v>61.462705400558626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54.951328118004014</v>
      </c>
      <c r="W58" s="7">
        <f t="shared" si="6"/>
        <v>44.3663296543603</v>
      </c>
      <c r="X58" s="7">
        <f t="shared" si="6"/>
        <v>0</v>
      </c>
      <c r="Y58" s="7">
        <f t="shared" si="6"/>
        <v>0</v>
      </c>
      <c r="Z58" s="8">
        <f t="shared" si="6"/>
        <v>75.77771744152506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0</v>
      </c>
      <c r="E59" s="10">
        <f t="shared" si="7"/>
        <v>0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0</v>
      </c>
      <c r="X59" s="10">
        <f t="shared" si="7"/>
        <v>0</v>
      </c>
      <c r="Y59" s="10">
        <f t="shared" si="7"/>
        <v>0</v>
      </c>
      <c r="Z59" s="11">
        <f t="shared" si="7"/>
        <v>0</v>
      </c>
    </row>
    <row r="60" spans="1:26" ht="13.5">
      <c r="A60" s="38" t="s">
        <v>32</v>
      </c>
      <c r="B60" s="12">
        <f t="shared" si="7"/>
        <v>88.07018244899636</v>
      </c>
      <c r="C60" s="12">
        <f t="shared" si="7"/>
        <v>0</v>
      </c>
      <c r="D60" s="3">
        <f t="shared" si="7"/>
        <v>80.40593417026423</v>
      </c>
      <c r="E60" s="13">
        <f t="shared" si="7"/>
        <v>75.85489685227307</v>
      </c>
      <c r="F60" s="13">
        <f t="shared" si="7"/>
        <v>68.4521135962496</v>
      </c>
      <c r="G60" s="13">
        <f t="shared" si="7"/>
        <v>44.3649574024463</v>
      </c>
      <c r="H60" s="13">
        <f t="shared" si="7"/>
        <v>28.202363468486052</v>
      </c>
      <c r="I60" s="13">
        <f t="shared" si="7"/>
        <v>46.258562958559715</v>
      </c>
      <c r="J60" s="13">
        <f t="shared" si="7"/>
        <v>91.45997009540217</v>
      </c>
      <c r="K60" s="13">
        <f t="shared" si="7"/>
        <v>57.22994108838753</v>
      </c>
      <c r="L60" s="13">
        <f t="shared" si="7"/>
        <v>50.57438419078013</v>
      </c>
      <c r="M60" s="13">
        <f t="shared" si="7"/>
        <v>66.34291238887593</v>
      </c>
      <c r="N60" s="13">
        <f t="shared" si="7"/>
        <v>69.11573002266451</v>
      </c>
      <c r="O60" s="13">
        <f t="shared" si="7"/>
        <v>56.673259064281076</v>
      </c>
      <c r="P60" s="13">
        <f t="shared" si="7"/>
        <v>76.0517866787245</v>
      </c>
      <c r="Q60" s="13">
        <f t="shared" si="7"/>
        <v>67.49544858888879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59.99855078450042</v>
      </c>
      <c r="W60" s="13">
        <f t="shared" si="7"/>
        <v>43.99539474596342</v>
      </c>
      <c r="X60" s="13">
        <f t="shared" si="7"/>
        <v>0</v>
      </c>
      <c r="Y60" s="13">
        <f t="shared" si="7"/>
        <v>0</v>
      </c>
      <c r="Z60" s="14">
        <f t="shared" si="7"/>
        <v>75.85489685227307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114.28761505933925</v>
      </c>
      <c r="C62" s="12">
        <f t="shared" si="7"/>
        <v>0</v>
      </c>
      <c r="D62" s="3">
        <f t="shared" si="7"/>
        <v>79.9999964376218</v>
      </c>
      <c r="E62" s="13">
        <f t="shared" si="7"/>
        <v>74.99999934897824</v>
      </c>
      <c r="F62" s="13">
        <f t="shared" si="7"/>
        <v>84.93117737072558</v>
      </c>
      <c r="G62" s="13">
        <f t="shared" si="7"/>
        <v>49.63954796863133</v>
      </c>
      <c r="H62" s="13">
        <f t="shared" si="7"/>
        <v>34.08612046499441</v>
      </c>
      <c r="I62" s="13">
        <f t="shared" si="7"/>
        <v>54.68801316594792</v>
      </c>
      <c r="J62" s="13">
        <f t="shared" si="7"/>
        <v>111.41253079243288</v>
      </c>
      <c r="K62" s="13">
        <f t="shared" si="7"/>
        <v>72.94290289158896</v>
      </c>
      <c r="L62" s="13">
        <f t="shared" si="7"/>
        <v>67.63493840895694</v>
      </c>
      <c r="M62" s="13">
        <f t="shared" si="7"/>
        <v>84.58166760170784</v>
      </c>
      <c r="N62" s="13">
        <f t="shared" si="7"/>
        <v>86.85928287097504</v>
      </c>
      <c r="O62" s="13">
        <f t="shared" si="7"/>
        <v>72.56806216764578</v>
      </c>
      <c r="P62" s="13">
        <f t="shared" si="7"/>
        <v>96.94360226268478</v>
      </c>
      <c r="Q62" s="13">
        <f t="shared" si="7"/>
        <v>85.71565266131046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74.43879516535723</v>
      </c>
      <c r="W62" s="13">
        <f t="shared" si="7"/>
        <v>51.154555331354736</v>
      </c>
      <c r="X62" s="13">
        <f t="shared" si="7"/>
        <v>0</v>
      </c>
      <c r="Y62" s="13">
        <f t="shared" si="7"/>
        <v>0</v>
      </c>
      <c r="Z62" s="14">
        <f t="shared" si="7"/>
        <v>74.99999934897824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79.99999102702411</v>
      </c>
      <c r="E63" s="13">
        <f t="shared" si="7"/>
        <v>74.9999969611681</v>
      </c>
      <c r="F63" s="13">
        <f t="shared" si="7"/>
        <v>36.16611642719269</v>
      </c>
      <c r="G63" s="13">
        <f t="shared" si="7"/>
        <v>28.69003139775393</v>
      </c>
      <c r="H63" s="13">
        <f t="shared" si="7"/>
        <v>14.523474085373355</v>
      </c>
      <c r="I63" s="13">
        <f t="shared" si="7"/>
        <v>26.002301864710226</v>
      </c>
      <c r="J63" s="13">
        <f t="shared" si="7"/>
        <v>49.14563258885429</v>
      </c>
      <c r="K63" s="13">
        <f t="shared" si="7"/>
        <v>26.03584120399577</v>
      </c>
      <c r="L63" s="13">
        <f t="shared" si="7"/>
        <v>20.993716254806426</v>
      </c>
      <c r="M63" s="13">
        <f t="shared" si="7"/>
        <v>30.76170449153605</v>
      </c>
      <c r="N63" s="13">
        <f t="shared" si="7"/>
        <v>32.13401880104949</v>
      </c>
      <c r="O63" s="13">
        <f t="shared" si="7"/>
        <v>25.03841078378846</v>
      </c>
      <c r="P63" s="13">
        <f t="shared" si="7"/>
        <v>34.16490383501111</v>
      </c>
      <c r="Q63" s="13">
        <f t="shared" si="7"/>
        <v>30.531832705443506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29.292578044027383</v>
      </c>
      <c r="W63" s="13">
        <f t="shared" si="7"/>
        <v>31.12510521437062</v>
      </c>
      <c r="X63" s="13">
        <f t="shared" si="7"/>
        <v>0</v>
      </c>
      <c r="Y63" s="13">
        <f t="shared" si="7"/>
        <v>0</v>
      </c>
      <c r="Z63" s="14">
        <f t="shared" si="7"/>
        <v>74.9999969611681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100.00005481192021</v>
      </c>
      <c r="E65" s="13">
        <f t="shared" si="7"/>
        <v>99.99996730948212</v>
      </c>
      <c r="F65" s="13">
        <f t="shared" si="7"/>
        <v>46.32565200327521</v>
      </c>
      <c r="G65" s="13">
        <f t="shared" si="7"/>
        <v>46.451986352944644</v>
      </c>
      <c r="H65" s="13">
        <f t="shared" si="7"/>
        <v>44.24588811636168</v>
      </c>
      <c r="I65" s="13">
        <f t="shared" si="7"/>
        <v>45.93981855963405</v>
      </c>
      <c r="J65" s="13">
        <f t="shared" si="7"/>
        <v>73.55865590741935</v>
      </c>
      <c r="K65" s="13">
        <f t="shared" si="7"/>
        <v>134.27606611405173</v>
      </c>
      <c r="L65" s="13">
        <f t="shared" si="7"/>
        <v>170.9719474504727</v>
      </c>
      <c r="M65" s="13">
        <f t="shared" si="7"/>
        <v>101.56260503682893</v>
      </c>
      <c r="N65" s="13">
        <f t="shared" si="7"/>
        <v>183.02591566319282</v>
      </c>
      <c r="O65" s="13">
        <f t="shared" si="7"/>
        <v>322.9655007569118</v>
      </c>
      <c r="P65" s="13">
        <f t="shared" si="7"/>
        <v>271.7565413289804</v>
      </c>
      <c r="Q65" s="13">
        <f t="shared" si="7"/>
        <v>238.9825261952299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92.73231994834555</v>
      </c>
      <c r="W65" s="13">
        <f t="shared" si="7"/>
        <v>89.95652804117961</v>
      </c>
      <c r="X65" s="13">
        <f t="shared" si="7"/>
        <v>0</v>
      </c>
      <c r="Y65" s="13">
        <f t="shared" si="7"/>
        <v>0</v>
      </c>
      <c r="Z65" s="14">
        <f t="shared" si="7"/>
        <v>99.99996730948212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80.00001351724522</v>
      </c>
      <c r="E66" s="16">
        <f t="shared" si="7"/>
        <v>75.0000183046029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49.99998873562581</v>
      </c>
      <c r="X66" s="16">
        <f t="shared" si="7"/>
        <v>0</v>
      </c>
      <c r="Y66" s="16">
        <f t="shared" si="7"/>
        <v>0</v>
      </c>
      <c r="Z66" s="17">
        <f t="shared" si="7"/>
        <v>75.0000183046029</v>
      </c>
    </row>
    <row r="67" spans="1:26" ht="13.5" hidden="1">
      <c r="A67" s="41" t="s">
        <v>285</v>
      </c>
      <c r="B67" s="24">
        <v>116024469</v>
      </c>
      <c r="C67" s="24"/>
      <c r="D67" s="25">
        <v>287414633</v>
      </c>
      <c r="E67" s="26">
        <v>196664517</v>
      </c>
      <c r="F67" s="26">
        <v>12405458</v>
      </c>
      <c r="G67" s="26">
        <v>15282406</v>
      </c>
      <c r="H67" s="26">
        <v>13569609</v>
      </c>
      <c r="I67" s="26">
        <v>41257473</v>
      </c>
      <c r="J67" s="26">
        <v>13382269</v>
      </c>
      <c r="K67" s="26">
        <v>13658721</v>
      </c>
      <c r="L67" s="26">
        <v>13540264</v>
      </c>
      <c r="M67" s="26">
        <v>40581254</v>
      </c>
      <c r="N67" s="26">
        <v>14938092</v>
      </c>
      <c r="O67" s="26">
        <v>13168842</v>
      </c>
      <c r="P67" s="26">
        <v>13763753</v>
      </c>
      <c r="Q67" s="26">
        <v>41870687</v>
      </c>
      <c r="R67" s="26"/>
      <c r="S67" s="26"/>
      <c r="T67" s="26"/>
      <c r="U67" s="26"/>
      <c r="V67" s="26">
        <v>123709414</v>
      </c>
      <c r="W67" s="26">
        <v>215560971</v>
      </c>
      <c r="X67" s="26"/>
      <c r="Y67" s="25"/>
      <c r="Z67" s="27">
        <v>196664517</v>
      </c>
    </row>
    <row r="68" spans="1:26" ht="13.5" hidden="1">
      <c r="A68" s="37" t="s">
        <v>31</v>
      </c>
      <c r="B68" s="19"/>
      <c r="C68" s="19"/>
      <c r="D68" s="20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0"/>
      <c r="Z68" s="23"/>
    </row>
    <row r="69" spans="1:26" ht="13.5" hidden="1">
      <c r="A69" s="38" t="s">
        <v>32</v>
      </c>
      <c r="B69" s="19">
        <v>102904759</v>
      </c>
      <c r="C69" s="19"/>
      <c r="D69" s="20">
        <v>269659536</v>
      </c>
      <c r="E69" s="21">
        <v>178909420</v>
      </c>
      <c r="F69" s="21">
        <v>11323402</v>
      </c>
      <c r="G69" s="21">
        <v>14229573</v>
      </c>
      <c r="H69" s="21">
        <v>12425721</v>
      </c>
      <c r="I69" s="21">
        <v>37978696</v>
      </c>
      <c r="J69" s="21">
        <v>12305800</v>
      </c>
      <c r="K69" s="21">
        <v>12529618</v>
      </c>
      <c r="L69" s="21">
        <v>12360281</v>
      </c>
      <c r="M69" s="21">
        <v>37195699</v>
      </c>
      <c r="N69" s="21">
        <v>13729834</v>
      </c>
      <c r="O69" s="21">
        <v>11920802</v>
      </c>
      <c r="P69" s="21">
        <v>12477649</v>
      </c>
      <c r="Q69" s="21">
        <v>38128285</v>
      </c>
      <c r="R69" s="21"/>
      <c r="S69" s="21"/>
      <c r="T69" s="21"/>
      <c r="U69" s="21"/>
      <c r="V69" s="21">
        <v>113302680</v>
      </c>
      <c r="W69" s="21">
        <v>202244652</v>
      </c>
      <c r="X69" s="21"/>
      <c r="Y69" s="20"/>
      <c r="Z69" s="23">
        <v>178909420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>
        <v>79298539</v>
      </c>
      <c r="C71" s="19"/>
      <c r="D71" s="20">
        <v>157198357</v>
      </c>
      <c r="E71" s="21">
        <v>115203521</v>
      </c>
      <c r="F71" s="21">
        <v>7392336</v>
      </c>
      <c r="G71" s="21">
        <v>10301232</v>
      </c>
      <c r="H71" s="21">
        <v>8327498</v>
      </c>
      <c r="I71" s="21">
        <v>26021066</v>
      </c>
      <c r="J71" s="21">
        <v>8182611</v>
      </c>
      <c r="K71" s="21">
        <v>7962750</v>
      </c>
      <c r="L71" s="21">
        <v>7486397</v>
      </c>
      <c r="M71" s="21">
        <v>23631758</v>
      </c>
      <c r="N71" s="21">
        <v>8849342</v>
      </c>
      <c r="O71" s="21">
        <v>7540900</v>
      </c>
      <c r="P71" s="21">
        <v>7928811</v>
      </c>
      <c r="Q71" s="21">
        <v>24319053</v>
      </c>
      <c r="R71" s="21"/>
      <c r="S71" s="21"/>
      <c r="T71" s="21"/>
      <c r="U71" s="21"/>
      <c r="V71" s="21">
        <v>73971877</v>
      </c>
      <c r="W71" s="21">
        <v>117898767</v>
      </c>
      <c r="X71" s="21"/>
      <c r="Y71" s="20"/>
      <c r="Z71" s="23">
        <v>115203521</v>
      </c>
    </row>
    <row r="72" spans="1:26" ht="13.5" hidden="1">
      <c r="A72" s="39" t="s">
        <v>105</v>
      </c>
      <c r="B72" s="19">
        <v>17769886</v>
      </c>
      <c r="C72" s="19"/>
      <c r="D72" s="20">
        <v>106987917</v>
      </c>
      <c r="E72" s="21">
        <v>57587917</v>
      </c>
      <c r="F72" s="21">
        <v>3429113</v>
      </c>
      <c r="G72" s="21">
        <v>3520634</v>
      </c>
      <c r="H72" s="21">
        <v>3860619</v>
      </c>
      <c r="I72" s="21">
        <v>10810366</v>
      </c>
      <c r="J72" s="21">
        <v>3664173</v>
      </c>
      <c r="K72" s="21">
        <v>4406660</v>
      </c>
      <c r="L72" s="21">
        <v>4764197</v>
      </c>
      <c r="M72" s="21">
        <v>12835030</v>
      </c>
      <c r="N72" s="21">
        <v>4724949</v>
      </c>
      <c r="O72" s="21">
        <v>4317147</v>
      </c>
      <c r="P72" s="21">
        <v>4444081</v>
      </c>
      <c r="Q72" s="21">
        <v>13486177</v>
      </c>
      <c r="R72" s="21"/>
      <c r="S72" s="21"/>
      <c r="T72" s="21"/>
      <c r="U72" s="21"/>
      <c r="V72" s="21">
        <v>37131573</v>
      </c>
      <c r="W72" s="21">
        <v>80240940</v>
      </c>
      <c r="X72" s="21"/>
      <c r="Y72" s="20"/>
      <c r="Z72" s="23">
        <v>57587917</v>
      </c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>
        <v>5836334</v>
      </c>
      <c r="C74" s="19"/>
      <c r="D74" s="20">
        <v>5473262</v>
      </c>
      <c r="E74" s="21">
        <v>6117982</v>
      </c>
      <c r="F74" s="21">
        <v>501953</v>
      </c>
      <c r="G74" s="21">
        <v>407707</v>
      </c>
      <c r="H74" s="21">
        <v>237604</v>
      </c>
      <c r="I74" s="21">
        <v>1147264</v>
      </c>
      <c r="J74" s="21">
        <v>459016</v>
      </c>
      <c r="K74" s="21">
        <v>160208</v>
      </c>
      <c r="L74" s="21">
        <v>109687</v>
      </c>
      <c r="M74" s="21">
        <v>728911</v>
      </c>
      <c r="N74" s="21">
        <v>155543</v>
      </c>
      <c r="O74" s="21">
        <v>62755</v>
      </c>
      <c r="P74" s="21">
        <v>104757</v>
      </c>
      <c r="Q74" s="21">
        <v>323055</v>
      </c>
      <c r="R74" s="21"/>
      <c r="S74" s="21"/>
      <c r="T74" s="21"/>
      <c r="U74" s="21"/>
      <c r="V74" s="21">
        <v>2199230</v>
      </c>
      <c r="W74" s="21">
        <v>4104945</v>
      </c>
      <c r="X74" s="21"/>
      <c r="Y74" s="20"/>
      <c r="Z74" s="23">
        <v>6117982</v>
      </c>
    </row>
    <row r="75" spans="1:26" ht="13.5" hidden="1">
      <c r="A75" s="40" t="s">
        <v>110</v>
      </c>
      <c r="B75" s="28">
        <v>13119710</v>
      </c>
      <c r="C75" s="28"/>
      <c r="D75" s="29">
        <v>17755097</v>
      </c>
      <c r="E75" s="30">
        <v>17755097</v>
      </c>
      <c r="F75" s="30">
        <v>1082056</v>
      </c>
      <c r="G75" s="30">
        <v>1052833</v>
      </c>
      <c r="H75" s="30">
        <v>1143888</v>
      </c>
      <c r="I75" s="30">
        <v>3278777</v>
      </c>
      <c r="J75" s="30">
        <v>1076469</v>
      </c>
      <c r="K75" s="30">
        <v>1129103</v>
      </c>
      <c r="L75" s="30">
        <v>1179983</v>
      </c>
      <c r="M75" s="30">
        <v>3385555</v>
      </c>
      <c r="N75" s="30">
        <v>1208258</v>
      </c>
      <c r="O75" s="30">
        <v>1248040</v>
      </c>
      <c r="P75" s="30">
        <v>1286104</v>
      </c>
      <c r="Q75" s="30">
        <v>3742402</v>
      </c>
      <c r="R75" s="30"/>
      <c r="S75" s="30"/>
      <c r="T75" s="30"/>
      <c r="U75" s="30"/>
      <c r="V75" s="30">
        <v>10406734</v>
      </c>
      <c r="W75" s="30">
        <v>13316319</v>
      </c>
      <c r="X75" s="30"/>
      <c r="Y75" s="29"/>
      <c r="Z75" s="31">
        <v>17755097</v>
      </c>
    </row>
    <row r="76" spans="1:26" ht="13.5" hidden="1">
      <c r="A76" s="42" t="s">
        <v>286</v>
      </c>
      <c r="B76" s="32">
        <v>90628409</v>
      </c>
      <c r="C76" s="32"/>
      <c r="D76" s="33">
        <v>231026349</v>
      </c>
      <c r="E76" s="34">
        <v>149027882</v>
      </c>
      <c r="F76" s="34">
        <v>7751108</v>
      </c>
      <c r="G76" s="34">
        <v>6312944</v>
      </c>
      <c r="H76" s="34">
        <v>3504347</v>
      </c>
      <c r="I76" s="34">
        <v>17568399</v>
      </c>
      <c r="J76" s="34">
        <v>11254881</v>
      </c>
      <c r="K76" s="34">
        <v>7170693</v>
      </c>
      <c r="L76" s="34">
        <v>6251136</v>
      </c>
      <c r="M76" s="34">
        <v>24676710</v>
      </c>
      <c r="N76" s="34">
        <v>9489475</v>
      </c>
      <c r="O76" s="34">
        <v>6755907</v>
      </c>
      <c r="P76" s="34">
        <v>9489475</v>
      </c>
      <c r="Q76" s="34">
        <v>25734857</v>
      </c>
      <c r="R76" s="34"/>
      <c r="S76" s="34"/>
      <c r="T76" s="34"/>
      <c r="U76" s="34"/>
      <c r="V76" s="34">
        <v>67979966</v>
      </c>
      <c r="W76" s="34">
        <v>95636491</v>
      </c>
      <c r="X76" s="34"/>
      <c r="Y76" s="33"/>
      <c r="Z76" s="35">
        <v>149027882</v>
      </c>
    </row>
    <row r="77" spans="1:26" ht="13.5" hidden="1">
      <c r="A77" s="37" t="s">
        <v>31</v>
      </c>
      <c r="B77" s="19"/>
      <c r="C77" s="19"/>
      <c r="D77" s="20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0"/>
      <c r="Z77" s="23"/>
    </row>
    <row r="78" spans="1:26" ht="13.5" hidden="1">
      <c r="A78" s="38" t="s">
        <v>32</v>
      </c>
      <c r="B78" s="19">
        <v>90628409</v>
      </c>
      <c r="C78" s="19"/>
      <c r="D78" s="20">
        <v>216822269</v>
      </c>
      <c r="E78" s="21">
        <v>135711556</v>
      </c>
      <c r="F78" s="21">
        <v>7751108</v>
      </c>
      <c r="G78" s="21">
        <v>6312944</v>
      </c>
      <c r="H78" s="21">
        <v>3504347</v>
      </c>
      <c r="I78" s="21">
        <v>17568399</v>
      </c>
      <c r="J78" s="21">
        <v>11254881</v>
      </c>
      <c r="K78" s="21">
        <v>7170693</v>
      </c>
      <c r="L78" s="21">
        <v>6251136</v>
      </c>
      <c r="M78" s="21">
        <v>24676710</v>
      </c>
      <c r="N78" s="21">
        <v>9489475</v>
      </c>
      <c r="O78" s="21">
        <v>6755907</v>
      </c>
      <c r="P78" s="21">
        <v>9489475</v>
      </c>
      <c r="Q78" s="21">
        <v>25734857</v>
      </c>
      <c r="R78" s="21"/>
      <c r="S78" s="21"/>
      <c r="T78" s="21"/>
      <c r="U78" s="21"/>
      <c r="V78" s="21">
        <v>67979966</v>
      </c>
      <c r="W78" s="21">
        <v>88978333</v>
      </c>
      <c r="X78" s="21"/>
      <c r="Y78" s="20"/>
      <c r="Z78" s="23">
        <v>135711556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>
        <v>90628409</v>
      </c>
      <c r="C80" s="19"/>
      <c r="D80" s="20">
        <v>125758680</v>
      </c>
      <c r="E80" s="21">
        <v>86402640</v>
      </c>
      <c r="F80" s="21">
        <v>6278398</v>
      </c>
      <c r="G80" s="21">
        <v>5113485</v>
      </c>
      <c r="H80" s="21">
        <v>2838521</v>
      </c>
      <c r="I80" s="21">
        <v>14230404</v>
      </c>
      <c r="J80" s="21">
        <v>9116454</v>
      </c>
      <c r="K80" s="21">
        <v>5808261</v>
      </c>
      <c r="L80" s="21">
        <v>5063420</v>
      </c>
      <c r="M80" s="21">
        <v>19988135</v>
      </c>
      <c r="N80" s="21">
        <v>7686475</v>
      </c>
      <c r="O80" s="21">
        <v>5472285</v>
      </c>
      <c r="P80" s="21">
        <v>7686475</v>
      </c>
      <c r="Q80" s="21">
        <v>20845235</v>
      </c>
      <c r="R80" s="21"/>
      <c r="S80" s="21"/>
      <c r="T80" s="21"/>
      <c r="U80" s="21"/>
      <c r="V80" s="21">
        <v>55063774</v>
      </c>
      <c r="W80" s="21">
        <v>60310590</v>
      </c>
      <c r="X80" s="21"/>
      <c r="Y80" s="20"/>
      <c r="Z80" s="23">
        <v>86402640</v>
      </c>
    </row>
    <row r="81" spans="1:26" ht="13.5" hidden="1">
      <c r="A81" s="39" t="s">
        <v>105</v>
      </c>
      <c r="B81" s="19"/>
      <c r="C81" s="19"/>
      <c r="D81" s="20">
        <v>85590324</v>
      </c>
      <c r="E81" s="21">
        <v>43190936</v>
      </c>
      <c r="F81" s="21">
        <v>1240177</v>
      </c>
      <c r="G81" s="21">
        <v>1010071</v>
      </c>
      <c r="H81" s="21">
        <v>560696</v>
      </c>
      <c r="I81" s="21">
        <v>2810944</v>
      </c>
      <c r="J81" s="21">
        <v>1800781</v>
      </c>
      <c r="K81" s="21">
        <v>1147311</v>
      </c>
      <c r="L81" s="21">
        <v>1000182</v>
      </c>
      <c r="M81" s="21">
        <v>3948274</v>
      </c>
      <c r="N81" s="21">
        <v>1518316</v>
      </c>
      <c r="O81" s="21">
        <v>1080945</v>
      </c>
      <c r="P81" s="21">
        <v>1518316</v>
      </c>
      <c r="Q81" s="21">
        <v>4117577</v>
      </c>
      <c r="R81" s="21"/>
      <c r="S81" s="21"/>
      <c r="T81" s="21"/>
      <c r="U81" s="21"/>
      <c r="V81" s="21">
        <v>10876795</v>
      </c>
      <c r="W81" s="21">
        <v>24975077</v>
      </c>
      <c r="X81" s="21"/>
      <c r="Y81" s="20"/>
      <c r="Z81" s="23">
        <v>43190936</v>
      </c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>
        <v>5473265</v>
      </c>
      <c r="E83" s="21">
        <v>6117980</v>
      </c>
      <c r="F83" s="21">
        <v>232533</v>
      </c>
      <c r="G83" s="21">
        <v>189388</v>
      </c>
      <c r="H83" s="21">
        <v>105130</v>
      </c>
      <c r="I83" s="21">
        <v>527051</v>
      </c>
      <c r="J83" s="21">
        <v>337646</v>
      </c>
      <c r="K83" s="21">
        <v>215121</v>
      </c>
      <c r="L83" s="21">
        <v>187534</v>
      </c>
      <c r="M83" s="21">
        <v>740301</v>
      </c>
      <c r="N83" s="21">
        <v>284684</v>
      </c>
      <c r="O83" s="21">
        <v>202677</v>
      </c>
      <c r="P83" s="21">
        <v>284684</v>
      </c>
      <c r="Q83" s="21">
        <v>772045</v>
      </c>
      <c r="R83" s="21"/>
      <c r="S83" s="21"/>
      <c r="T83" s="21"/>
      <c r="U83" s="21"/>
      <c r="V83" s="21">
        <v>2039397</v>
      </c>
      <c r="W83" s="21">
        <v>3692666</v>
      </c>
      <c r="X83" s="21"/>
      <c r="Y83" s="20"/>
      <c r="Z83" s="23">
        <v>6117980</v>
      </c>
    </row>
    <row r="84" spans="1:26" ht="13.5" hidden="1">
      <c r="A84" s="40" t="s">
        <v>110</v>
      </c>
      <c r="B84" s="28"/>
      <c r="C84" s="28"/>
      <c r="D84" s="29">
        <v>14204080</v>
      </c>
      <c r="E84" s="30">
        <v>13316326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6658158</v>
      </c>
      <c r="X84" s="30"/>
      <c r="Y84" s="29"/>
      <c r="Z84" s="31">
        <v>13316326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43070000</v>
      </c>
      <c r="F5" s="358">
        <f t="shared" si="0"/>
        <v>37215000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3675175</v>
      </c>
      <c r="M5" s="356">
        <f t="shared" si="0"/>
        <v>2053500</v>
      </c>
      <c r="N5" s="358">
        <f t="shared" si="0"/>
        <v>5728675</v>
      </c>
      <c r="O5" s="358">
        <f t="shared" si="0"/>
        <v>3503371</v>
      </c>
      <c r="P5" s="356">
        <f t="shared" si="0"/>
        <v>2512632</v>
      </c>
      <c r="Q5" s="356">
        <f t="shared" si="0"/>
        <v>1993580</v>
      </c>
      <c r="R5" s="358">
        <f t="shared" si="0"/>
        <v>8009583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13738258</v>
      </c>
      <c r="X5" s="356">
        <f t="shared" si="0"/>
        <v>27911250</v>
      </c>
      <c r="Y5" s="358">
        <f t="shared" si="0"/>
        <v>-14172992</v>
      </c>
      <c r="Z5" s="359">
        <f>+IF(X5&lt;&gt;0,+(Y5/X5)*100,0)</f>
        <v>-50.77877916610686</v>
      </c>
      <c r="AA5" s="360">
        <f>+AA6+AA8+AA11+AA13+AA15</f>
        <v>37215000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35290000</v>
      </c>
      <c r="F11" s="364">
        <f t="shared" si="3"/>
        <v>31415000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3492066</v>
      </c>
      <c r="M11" s="362">
        <f t="shared" si="3"/>
        <v>1827989</v>
      </c>
      <c r="N11" s="364">
        <f t="shared" si="3"/>
        <v>5320055</v>
      </c>
      <c r="O11" s="364">
        <f t="shared" si="3"/>
        <v>3274136</v>
      </c>
      <c r="P11" s="362">
        <f t="shared" si="3"/>
        <v>2072629</v>
      </c>
      <c r="Q11" s="362">
        <f t="shared" si="3"/>
        <v>1961994</v>
      </c>
      <c r="R11" s="364">
        <f t="shared" si="3"/>
        <v>7308759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12628814</v>
      </c>
      <c r="X11" s="362">
        <f t="shared" si="3"/>
        <v>23561250</v>
      </c>
      <c r="Y11" s="364">
        <f t="shared" si="3"/>
        <v>-10932436</v>
      </c>
      <c r="Z11" s="365">
        <f>+IF(X11&lt;&gt;0,+(Y11/X11)*100,0)</f>
        <v>-46.400067908111836</v>
      </c>
      <c r="AA11" s="366">
        <f t="shared" si="3"/>
        <v>31415000</v>
      </c>
    </row>
    <row r="12" spans="1:27" ht="13.5">
      <c r="A12" s="291" t="s">
        <v>231</v>
      </c>
      <c r="B12" s="136"/>
      <c r="C12" s="60"/>
      <c r="D12" s="340"/>
      <c r="E12" s="60">
        <v>35290000</v>
      </c>
      <c r="F12" s="59">
        <v>31415000</v>
      </c>
      <c r="G12" s="59"/>
      <c r="H12" s="60"/>
      <c r="I12" s="60"/>
      <c r="J12" s="59"/>
      <c r="K12" s="59"/>
      <c r="L12" s="60">
        <v>3492066</v>
      </c>
      <c r="M12" s="60">
        <v>1827989</v>
      </c>
      <c r="N12" s="59">
        <v>5320055</v>
      </c>
      <c r="O12" s="59">
        <v>3274136</v>
      </c>
      <c r="P12" s="60">
        <v>2072629</v>
      </c>
      <c r="Q12" s="60">
        <v>1961994</v>
      </c>
      <c r="R12" s="59">
        <v>7308759</v>
      </c>
      <c r="S12" s="59"/>
      <c r="T12" s="60"/>
      <c r="U12" s="60"/>
      <c r="V12" s="59"/>
      <c r="W12" s="59">
        <v>12628814</v>
      </c>
      <c r="X12" s="60">
        <v>23561250</v>
      </c>
      <c r="Y12" s="59">
        <v>-10932436</v>
      </c>
      <c r="Z12" s="61">
        <v>-46.4</v>
      </c>
      <c r="AA12" s="62">
        <v>31415000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7780000</v>
      </c>
      <c r="F13" s="342">
        <f t="shared" si="4"/>
        <v>5800000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183109</v>
      </c>
      <c r="M13" s="275">
        <f t="shared" si="4"/>
        <v>225511</v>
      </c>
      <c r="N13" s="342">
        <f t="shared" si="4"/>
        <v>408620</v>
      </c>
      <c r="O13" s="342">
        <f t="shared" si="4"/>
        <v>229235</v>
      </c>
      <c r="P13" s="275">
        <f t="shared" si="4"/>
        <v>440003</v>
      </c>
      <c r="Q13" s="275">
        <f t="shared" si="4"/>
        <v>31586</v>
      </c>
      <c r="R13" s="342">
        <f t="shared" si="4"/>
        <v>700824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1109444</v>
      </c>
      <c r="X13" s="275">
        <f t="shared" si="4"/>
        <v>4350000</v>
      </c>
      <c r="Y13" s="342">
        <f t="shared" si="4"/>
        <v>-3240556</v>
      </c>
      <c r="Z13" s="335">
        <f>+IF(X13&lt;&gt;0,+(Y13/X13)*100,0)</f>
        <v>-74.49554022988507</v>
      </c>
      <c r="AA13" s="273">
        <f t="shared" si="4"/>
        <v>5800000</v>
      </c>
    </row>
    <row r="14" spans="1:27" ht="13.5">
      <c r="A14" s="291" t="s">
        <v>232</v>
      </c>
      <c r="B14" s="136"/>
      <c r="C14" s="60"/>
      <c r="D14" s="340"/>
      <c r="E14" s="60">
        <v>7780000</v>
      </c>
      <c r="F14" s="59">
        <v>5800000</v>
      </c>
      <c r="G14" s="59"/>
      <c r="H14" s="60"/>
      <c r="I14" s="60"/>
      <c r="J14" s="59"/>
      <c r="K14" s="59"/>
      <c r="L14" s="60">
        <v>183109</v>
      </c>
      <c r="M14" s="60">
        <v>225511</v>
      </c>
      <c r="N14" s="59">
        <v>408620</v>
      </c>
      <c r="O14" s="59">
        <v>229235</v>
      </c>
      <c r="P14" s="60">
        <v>440003</v>
      </c>
      <c r="Q14" s="60">
        <v>31586</v>
      </c>
      <c r="R14" s="59">
        <v>700824</v>
      </c>
      <c r="S14" s="59"/>
      <c r="T14" s="60"/>
      <c r="U14" s="60"/>
      <c r="V14" s="59"/>
      <c r="W14" s="59">
        <v>1109444</v>
      </c>
      <c r="X14" s="60">
        <v>4350000</v>
      </c>
      <c r="Y14" s="59">
        <v>-3240556</v>
      </c>
      <c r="Z14" s="61">
        <v>-74.5</v>
      </c>
      <c r="AA14" s="62">
        <v>5800000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4619000</v>
      </c>
      <c r="F40" s="345">
        <f t="shared" si="9"/>
        <v>4931000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712212</v>
      </c>
      <c r="M40" s="343">
        <f t="shared" si="9"/>
        <v>197751</v>
      </c>
      <c r="N40" s="345">
        <f t="shared" si="9"/>
        <v>909963</v>
      </c>
      <c r="O40" s="345">
        <f t="shared" si="9"/>
        <v>29227</v>
      </c>
      <c r="P40" s="343">
        <f t="shared" si="9"/>
        <v>355661</v>
      </c>
      <c r="Q40" s="343">
        <f t="shared" si="9"/>
        <v>633101</v>
      </c>
      <c r="R40" s="345">
        <f t="shared" si="9"/>
        <v>1017989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1927952</v>
      </c>
      <c r="X40" s="343">
        <f t="shared" si="9"/>
        <v>3698250</v>
      </c>
      <c r="Y40" s="345">
        <f t="shared" si="9"/>
        <v>-1770298</v>
      </c>
      <c r="Z40" s="336">
        <f>+IF(X40&lt;&gt;0,+(Y40/X40)*100,0)</f>
        <v>-47.86853241397959</v>
      </c>
      <c r="AA40" s="350">
        <f>SUM(AA41:AA49)</f>
        <v>4931000</v>
      </c>
    </row>
    <row r="41" spans="1:27" ht="13.5">
      <c r="A41" s="361" t="s">
        <v>247</v>
      </c>
      <c r="B41" s="142"/>
      <c r="C41" s="362"/>
      <c r="D41" s="363"/>
      <c r="E41" s="362">
        <v>1000000</v>
      </c>
      <c r="F41" s="364">
        <v>1315000</v>
      </c>
      <c r="G41" s="364"/>
      <c r="H41" s="362"/>
      <c r="I41" s="362"/>
      <c r="J41" s="364"/>
      <c r="K41" s="364"/>
      <c r="L41" s="362">
        <v>265859</v>
      </c>
      <c r="M41" s="362">
        <v>19355</v>
      </c>
      <c r="N41" s="364">
        <v>285214</v>
      </c>
      <c r="O41" s="364">
        <v>3160</v>
      </c>
      <c r="P41" s="362">
        <v>166437</v>
      </c>
      <c r="Q41" s="362">
        <v>122413</v>
      </c>
      <c r="R41" s="364">
        <v>292010</v>
      </c>
      <c r="S41" s="364"/>
      <c r="T41" s="362"/>
      <c r="U41" s="362"/>
      <c r="V41" s="364"/>
      <c r="W41" s="364">
        <v>577224</v>
      </c>
      <c r="X41" s="362">
        <v>986250</v>
      </c>
      <c r="Y41" s="364">
        <v>-409026</v>
      </c>
      <c r="Z41" s="365">
        <v>-41.47</v>
      </c>
      <c r="AA41" s="366">
        <v>1315000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700000</v>
      </c>
      <c r="F43" s="370">
        <v>2614000</v>
      </c>
      <c r="G43" s="370"/>
      <c r="H43" s="305"/>
      <c r="I43" s="305"/>
      <c r="J43" s="370"/>
      <c r="K43" s="370"/>
      <c r="L43" s="305">
        <v>334152</v>
      </c>
      <c r="M43" s="305">
        <v>121127</v>
      </c>
      <c r="N43" s="370">
        <v>455279</v>
      </c>
      <c r="O43" s="370">
        <v>26067</v>
      </c>
      <c r="P43" s="305">
        <v>180957</v>
      </c>
      <c r="Q43" s="305">
        <v>325951</v>
      </c>
      <c r="R43" s="370">
        <v>532975</v>
      </c>
      <c r="S43" s="370"/>
      <c r="T43" s="305"/>
      <c r="U43" s="305"/>
      <c r="V43" s="370"/>
      <c r="W43" s="370">
        <v>988254</v>
      </c>
      <c r="X43" s="305">
        <v>1960500</v>
      </c>
      <c r="Y43" s="370">
        <v>-972246</v>
      </c>
      <c r="Z43" s="371">
        <v>-49.59</v>
      </c>
      <c r="AA43" s="303">
        <v>2614000</v>
      </c>
    </row>
    <row r="44" spans="1:27" ht="13.5">
      <c r="A44" s="361" t="s">
        <v>250</v>
      </c>
      <c r="B44" s="136"/>
      <c r="C44" s="60"/>
      <c r="D44" s="368"/>
      <c r="E44" s="54">
        <v>2419000</v>
      </c>
      <c r="F44" s="53">
        <v>310000</v>
      </c>
      <c r="G44" s="53"/>
      <c r="H44" s="54"/>
      <c r="I44" s="54"/>
      <c r="J44" s="53"/>
      <c r="K44" s="53"/>
      <c r="L44" s="54">
        <v>2000</v>
      </c>
      <c r="M44" s="54"/>
      <c r="N44" s="53">
        <v>2000</v>
      </c>
      <c r="O44" s="53"/>
      <c r="P44" s="54">
        <v>400</v>
      </c>
      <c r="Q44" s="54">
        <v>1500</v>
      </c>
      <c r="R44" s="53">
        <v>1900</v>
      </c>
      <c r="S44" s="53"/>
      <c r="T44" s="54"/>
      <c r="U44" s="54"/>
      <c r="V44" s="53"/>
      <c r="W44" s="53">
        <v>3900</v>
      </c>
      <c r="X44" s="54">
        <v>232500</v>
      </c>
      <c r="Y44" s="53">
        <v>-228600</v>
      </c>
      <c r="Z44" s="94">
        <v>-98.32</v>
      </c>
      <c r="AA44" s="95">
        <v>310000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>
        <v>110201</v>
      </c>
      <c r="M47" s="54">
        <v>57269</v>
      </c>
      <c r="N47" s="53">
        <v>167470</v>
      </c>
      <c r="O47" s="53"/>
      <c r="P47" s="54"/>
      <c r="Q47" s="54"/>
      <c r="R47" s="53"/>
      <c r="S47" s="53"/>
      <c r="T47" s="54"/>
      <c r="U47" s="54"/>
      <c r="V47" s="53"/>
      <c r="W47" s="53">
        <v>167470</v>
      </c>
      <c r="X47" s="54"/>
      <c r="Y47" s="53">
        <v>167470</v>
      </c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500000</v>
      </c>
      <c r="F48" s="53">
        <v>692000</v>
      </c>
      <c r="G48" s="53"/>
      <c r="H48" s="54"/>
      <c r="I48" s="54"/>
      <c r="J48" s="53"/>
      <c r="K48" s="53"/>
      <c r="L48" s="54"/>
      <c r="M48" s="54"/>
      <c r="N48" s="53"/>
      <c r="O48" s="53"/>
      <c r="P48" s="54">
        <v>7867</v>
      </c>
      <c r="Q48" s="54">
        <v>183237</v>
      </c>
      <c r="R48" s="53">
        <v>191104</v>
      </c>
      <c r="S48" s="53"/>
      <c r="T48" s="54"/>
      <c r="U48" s="54"/>
      <c r="V48" s="53"/>
      <c r="W48" s="53">
        <v>191104</v>
      </c>
      <c r="X48" s="54">
        <v>519000</v>
      </c>
      <c r="Y48" s="53">
        <v>-327896</v>
      </c>
      <c r="Z48" s="94">
        <v>-63.18</v>
      </c>
      <c r="AA48" s="95">
        <v>692000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47689000</v>
      </c>
      <c r="F60" s="264">
        <f t="shared" si="14"/>
        <v>42146000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4387387</v>
      </c>
      <c r="M60" s="219">
        <f t="shared" si="14"/>
        <v>2251251</v>
      </c>
      <c r="N60" s="264">
        <f t="shared" si="14"/>
        <v>6638638</v>
      </c>
      <c r="O60" s="264">
        <f t="shared" si="14"/>
        <v>3532598</v>
      </c>
      <c r="P60" s="219">
        <f t="shared" si="14"/>
        <v>2868293</v>
      </c>
      <c r="Q60" s="219">
        <f t="shared" si="14"/>
        <v>2626681</v>
      </c>
      <c r="R60" s="264">
        <f t="shared" si="14"/>
        <v>9027572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15666210</v>
      </c>
      <c r="X60" s="219">
        <f t="shared" si="14"/>
        <v>31609500</v>
      </c>
      <c r="Y60" s="264">
        <f t="shared" si="14"/>
        <v>-15943290</v>
      </c>
      <c r="Z60" s="337">
        <f>+IF(X60&lt;&gt;0,+(Y60/X60)*100,0)</f>
        <v>-50.438285958335314</v>
      </c>
      <c r="AA60" s="232">
        <f>+AA57+AA54+AA51+AA40+AA37+AA34+AA22+AA5</f>
        <v>42146000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172844228</v>
      </c>
      <c r="D5" s="153">
        <f>SUM(D6:D8)</f>
        <v>0</v>
      </c>
      <c r="E5" s="154">
        <f t="shared" si="0"/>
        <v>210279609</v>
      </c>
      <c r="F5" s="100">
        <f t="shared" si="0"/>
        <v>209411412</v>
      </c>
      <c r="G5" s="100">
        <f t="shared" si="0"/>
        <v>70266037</v>
      </c>
      <c r="H5" s="100">
        <f t="shared" si="0"/>
        <v>2447209</v>
      </c>
      <c r="I5" s="100">
        <f t="shared" si="0"/>
        <v>2222353</v>
      </c>
      <c r="J5" s="100">
        <f t="shared" si="0"/>
        <v>74935599</v>
      </c>
      <c r="K5" s="100">
        <f t="shared" si="0"/>
        <v>2509482</v>
      </c>
      <c r="L5" s="100">
        <f t="shared" si="0"/>
        <v>59417121</v>
      </c>
      <c r="M5" s="100">
        <f t="shared" si="0"/>
        <v>4323809</v>
      </c>
      <c r="N5" s="100">
        <f t="shared" si="0"/>
        <v>66250412</v>
      </c>
      <c r="O5" s="100">
        <f t="shared" si="0"/>
        <v>1885465</v>
      </c>
      <c r="P5" s="100">
        <f t="shared" si="0"/>
        <v>1666062</v>
      </c>
      <c r="Q5" s="100">
        <f t="shared" si="0"/>
        <v>48823911</v>
      </c>
      <c r="R5" s="100">
        <f t="shared" si="0"/>
        <v>52375438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193561449</v>
      </c>
      <c r="X5" s="100">
        <f t="shared" si="0"/>
        <v>154993005</v>
      </c>
      <c r="Y5" s="100">
        <f t="shared" si="0"/>
        <v>38568444</v>
      </c>
      <c r="Z5" s="137">
        <f>+IF(X5&lt;&gt;0,+(Y5/X5)*100,0)</f>
        <v>24.883990087165547</v>
      </c>
      <c r="AA5" s="153">
        <f>SUM(AA6:AA8)</f>
        <v>209411412</v>
      </c>
    </row>
    <row r="6" spans="1:27" ht="13.5">
      <c r="A6" s="138" t="s">
        <v>75</v>
      </c>
      <c r="B6" s="136"/>
      <c r="C6" s="155">
        <v>42357173</v>
      </c>
      <c r="D6" s="155"/>
      <c r="E6" s="156">
        <v>47998386</v>
      </c>
      <c r="F6" s="60">
        <v>47693681</v>
      </c>
      <c r="G6" s="60">
        <v>18800224</v>
      </c>
      <c r="H6" s="60"/>
      <c r="I6" s="60"/>
      <c r="J6" s="60">
        <v>18800224</v>
      </c>
      <c r="K6" s="60"/>
      <c r="L6" s="60">
        <v>15831948</v>
      </c>
      <c r="M6" s="60"/>
      <c r="N6" s="60">
        <v>15831948</v>
      </c>
      <c r="O6" s="60"/>
      <c r="P6" s="60"/>
      <c r="Q6" s="60">
        <v>12962779</v>
      </c>
      <c r="R6" s="60">
        <v>12962779</v>
      </c>
      <c r="S6" s="60"/>
      <c r="T6" s="60"/>
      <c r="U6" s="60"/>
      <c r="V6" s="60"/>
      <c r="W6" s="60">
        <v>47594951</v>
      </c>
      <c r="X6" s="60">
        <v>35998785</v>
      </c>
      <c r="Y6" s="60">
        <v>11596166</v>
      </c>
      <c r="Z6" s="140">
        <v>32.21</v>
      </c>
      <c r="AA6" s="155">
        <v>47693681</v>
      </c>
    </row>
    <row r="7" spans="1:27" ht="13.5">
      <c r="A7" s="138" t="s">
        <v>76</v>
      </c>
      <c r="B7" s="136"/>
      <c r="C7" s="157">
        <v>82169927</v>
      </c>
      <c r="D7" s="157"/>
      <c r="E7" s="158">
        <v>92007305</v>
      </c>
      <c r="F7" s="159">
        <v>89666059</v>
      </c>
      <c r="G7" s="159">
        <v>25137730</v>
      </c>
      <c r="H7" s="159">
        <v>2113834</v>
      </c>
      <c r="I7" s="159">
        <v>2116091</v>
      </c>
      <c r="J7" s="159">
        <v>29367655</v>
      </c>
      <c r="K7" s="159">
        <v>2478879</v>
      </c>
      <c r="L7" s="159">
        <v>21343120</v>
      </c>
      <c r="M7" s="159">
        <v>4188093</v>
      </c>
      <c r="N7" s="159">
        <v>28010092</v>
      </c>
      <c r="O7" s="159">
        <v>1822296</v>
      </c>
      <c r="P7" s="159">
        <v>1650391</v>
      </c>
      <c r="Q7" s="159">
        <v>17759620</v>
      </c>
      <c r="R7" s="159">
        <v>21232307</v>
      </c>
      <c r="S7" s="159"/>
      <c r="T7" s="159"/>
      <c r="U7" s="159"/>
      <c r="V7" s="159"/>
      <c r="W7" s="159">
        <v>78610054</v>
      </c>
      <c r="X7" s="159">
        <v>66288780</v>
      </c>
      <c r="Y7" s="159">
        <v>12321274</v>
      </c>
      <c r="Z7" s="141">
        <v>18.59</v>
      </c>
      <c r="AA7" s="157">
        <v>89666059</v>
      </c>
    </row>
    <row r="8" spans="1:27" ht="13.5">
      <c r="A8" s="138" t="s">
        <v>77</v>
      </c>
      <c r="B8" s="136"/>
      <c r="C8" s="155">
        <v>48317128</v>
      </c>
      <c r="D8" s="155"/>
      <c r="E8" s="156">
        <v>70273918</v>
      </c>
      <c r="F8" s="60">
        <v>72051672</v>
      </c>
      <c r="G8" s="60">
        <v>26328083</v>
      </c>
      <c r="H8" s="60">
        <v>333375</v>
      </c>
      <c r="I8" s="60">
        <v>106262</v>
      </c>
      <c r="J8" s="60">
        <v>26767720</v>
      </c>
      <c r="K8" s="60">
        <v>30603</v>
      </c>
      <c r="L8" s="60">
        <v>22242053</v>
      </c>
      <c r="M8" s="60">
        <v>135716</v>
      </c>
      <c r="N8" s="60">
        <v>22408372</v>
      </c>
      <c r="O8" s="60">
        <v>63169</v>
      </c>
      <c r="P8" s="60">
        <v>15671</v>
      </c>
      <c r="Q8" s="60">
        <v>18101512</v>
      </c>
      <c r="R8" s="60">
        <v>18180352</v>
      </c>
      <c r="S8" s="60"/>
      <c r="T8" s="60"/>
      <c r="U8" s="60"/>
      <c r="V8" s="60"/>
      <c r="W8" s="60">
        <v>67356444</v>
      </c>
      <c r="X8" s="60">
        <v>52705440</v>
      </c>
      <c r="Y8" s="60">
        <v>14651004</v>
      </c>
      <c r="Z8" s="140">
        <v>27.8</v>
      </c>
      <c r="AA8" s="155">
        <v>72051672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508772</v>
      </c>
      <c r="F9" s="100">
        <f t="shared" si="1"/>
        <v>26958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508772</v>
      </c>
      <c r="Y9" s="100">
        <f t="shared" si="1"/>
        <v>-508772</v>
      </c>
      <c r="Z9" s="137">
        <f>+IF(X9&lt;&gt;0,+(Y9/X9)*100,0)</f>
        <v>-100</v>
      </c>
      <c r="AA9" s="153">
        <f>SUM(AA10:AA14)</f>
        <v>26958</v>
      </c>
    </row>
    <row r="10" spans="1:27" ht="13.5">
      <c r="A10" s="138" t="s">
        <v>79</v>
      </c>
      <c r="B10" s="136"/>
      <c r="C10" s="155"/>
      <c r="D10" s="155"/>
      <c r="E10" s="156">
        <v>508772</v>
      </c>
      <c r="F10" s="60">
        <v>26958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508772</v>
      </c>
      <c r="Y10" s="60">
        <v>-508772</v>
      </c>
      <c r="Z10" s="140">
        <v>-100</v>
      </c>
      <c r="AA10" s="155">
        <v>26958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27974041</v>
      </c>
      <c r="D15" s="153">
        <f>SUM(D16:D18)</f>
        <v>0</v>
      </c>
      <c r="E15" s="154">
        <f t="shared" si="2"/>
        <v>36003967</v>
      </c>
      <c r="F15" s="100">
        <f t="shared" si="2"/>
        <v>24948887</v>
      </c>
      <c r="G15" s="100">
        <f t="shared" si="2"/>
        <v>2209725</v>
      </c>
      <c r="H15" s="100">
        <f t="shared" si="2"/>
        <v>237564</v>
      </c>
      <c r="I15" s="100">
        <f t="shared" si="2"/>
        <v>167535</v>
      </c>
      <c r="J15" s="100">
        <f t="shared" si="2"/>
        <v>2614824</v>
      </c>
      <c r="K15" s="100">
        <f t="shared" si="2"/>
        <v>250970</v>
      </c>
      <c r="L15" s="100">
        <f t="shared" si="2"/>
        <v>3037324</v>
      </c>
      <c r="M15" s="100">
        <f t="shared" si="2"/>
        <v>1254048</v>
      </c>
      <c r="N15" s="100">
        <f t="shared" si="2"/>
        <v>4542342</v>
      </c>
      <c r="O15" s="100">
        <f t="shared" si="2"/>
        <v>1452553</v>
      </c>
      <c r="P15" s="100">
        <f t="shared" si="2"/>
        <v>1356962</v>
      </c>
      <c r="Q15" s="100">
        <f t="shared" si="2"/>
        <v>1675435</v>
      </c>
      <c r="R15" s="100">
        <f t="shared" si="2"/>
        <v>4484950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11642116</v>
      </c>
      <c r="X15" s="100">
        <f t="shared" si="2"/>
        <v>27002979</v>
      </c>
      <c r="Y15" s="100">
        <f t="shared" si="2"/>
        <v>-15360863</v>
      </c>
      <c r="Z15" s="137">
        <f>+IF(X15&lt;&gt;0,+(Y15/X15)*100,0)</f>
        <v>-56.88580878428265</v>
      </c>
      <c r="AA15" s="153">
        <f>SUM(AA16:AA18)</f>
        <v>24948887</v>
      </c>
    </row>
    <row r="16" spans="1:27" ht="13.5">
      <c r="A16" s="138" t="s">
        <v>85</v>
      </c>
      <c r="B16" s="136"/>
      <c r="C16" s="155">
        <v>16974041</v>
      </c>
      <c r="D16" s="155"/>
      <c r="E16" s="156">
        <v>33883967</v>
      </c>
      <c r="F16" s="60">
        <v>22561400</v>
      </c>
      <c r="G16" s="60">
        <v>2209725</v>
      </c>
      <c r="H16" s="60"/>
      <c r="I16" s="60"/>
      <c r="J16" s="60">
        <v>2209725</v>
      </c>
      <c r="K16" s="60">
        <v>48858</v>
      </c>
      <c r="L16" s="60">
        <v>2860842</v>
      </c>
      <c r="M16" s="60">
        <v>1254048</v>
      </c>
      <c r="N16" s="60">
        <v>4163748</v>
      </c>
      <c r="O16" s="60">
        <v>1221920</v>
      </c>
      <c r="P16" s="60">
        <v>1213230</v>
      </c>
      <c r="Q16" s="60">
        <v>1523618</v>
      </c>
      <c r="R16" s="60">
        <v>3958768</v>
      </c>
      <c r="S16" s="60"/>
      <c r="T16" s="60"/>
      <c r="U16" s="60"/>
      <c r="V16" s="60"/>
      <c r="W16" s="60">
        <v>10332241</v>
      </c>
      <c r="X16" s="60">
        <v>25412976</v>
      </c>
      <c r="Y16" s="60">
        <v>-15080735</v>
      </c>
      <c r="Z16" s="140">
        <v>-59.34</v>
      </c>
      <c r="AA16" s="155">
        <v>22561400</v>
      </c>
    </row>
    <row r="17" spans="1:27" ht="13.5">
      <c r="A17" s="138" t="s">
        <v>86</v>
      </c>
      <c r="B17" s="136"/>
      <c r="C17" s="155"/>
      <c r="D17" s="155"/>
      <c r="E17" s="156">
        <v>2120000</v>
      </c>
      <c r="F17" s="60">
        <v>2387487</v>
      </c>
      <c r="G17" s="60"/>
      <c r="H17" s="60">
        <v>237564</v>
      </c>
      <c r="I17" s="60">
        <v>167535</v>
      </c>
      <c r="J17" s="60">
        <v>405099</v>
      </c>
      <c r="K17" s="60">
        <v>202112</v>
      </c>
      <c r="L17" s="60">
        <v>176482</v>
      </c>
      <c r="M17" s="60"/>
      <c r="N17" s="60">
        <v>378594</v>
      </c>
      <c r="O17" s="60">
        <v>230633</v>
      </c>
      <c r="P17" s="60">
        <v>143732</v>
      </c>
      <c r="Q17" s="60">
        <v>151817</v>
      </c>
      <c r="R17" s="60">
        <v>526182</v>
      </c>
      <c r="S17" s="60"/>
      <c r="T17" s="60"/>
      <c r="U17" s="60"/>
      <c r="V17" s="60"/>
      <c r="W17" s="60">
        <v>1309875</v>
      </c>
      <c r="X17" s="60">
        <v>1590003</v>
      </c>
      <c r="Y17" s="60">
        <v>-280128</v>
      </c>
      <c r="Z17" s="140">
        <v>-17.62</v>
      </c>
      <c r="AA17" s="155">
        <v>2387487</v>
      </c>
    </row>
    <row r="18" spans="1:27" ht="13.5">
      <c r="A18" s="138" t="s">
        <v>87</v>
      </c>
      <c r="B18" s="136"/>
      <c r="C18" s="155">
        <v>11000000</v>
      </c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526970042</v>
      </c>
      <c r="D19" s="153">
        <f>SUM(D20:D23)</f>
        <v>0</v>
      </c>
      <c r="E19" s="154">
        <f t="shared" si="3"/>
        <v>733770059</v>
      </c>
      <c r="F19" s="100">
        <f t="shared" si="3"/>
        <v>709710700</v>
      </c>
      <c r="G19" s="100">
        <f t="shared" si="3"/>
        <v>55133486</v>
      </c>
      <c r="H19" s="100">
        <f t="shared" si="3"/>
        <v>43726787</v>
      </c>
      <c r="I19" s="100">
        <f t="shared" si="3"/>
        <v>43840540</v>
      </c>
      <c r="J19" s="100">
        <f t="shared" si="3"/>
        <v>142700813</v>
      </c>
      <c r="K19" s="100">
        <f t="shared" si="3"/>
        <v>47510165</v>
      </c>
      <c r="L19" s="100">
        <f t="shared" si="3"/>
        <v>82744001</v>
      </c>
      <c r="M19" s="100">
        <f t="shared" si="3"/>
        <v>20653867</v>
      </c>
      <c r="N19" s="100">
        <f t="shared" si="3"/>
        <v>150908033</v>
      </c>
      <c r="O19" s="100">
        <f t="shared" si="3"/>
        <v>48548528</v>
      </c>
      <c r="P19" s="100">
        <f t="shared" si="3"/>
        <v>50873909</v>
      </c>
      <c r="Q19" s="100">
        <f t="shared" si="3"/>
        <v>73584921</v>
      </c>
      <c r="R19" s="100">
        <f t="shared" si="3"/>
        <v>173007358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466616204</v>
      </c>
      <c r="X19" s="100">
        <f t="shared" si="3"/>
        <v>550327680</v>
      </c>
      <c r="Y19" s="100">
        <f t="shared" si="3"/>
        <v>-83711476</v>
      </c>
      <c r="Z19" s="137">
        <f>+IF(X19&lt;&gt;0,+(Y19/X19)*100,0)</f>
        <v>-15.211205803785846</v>
      </c>
      <c r="AA19" s="153">
        <f>SUM(AA20:AA23)</f>
        <v>709710700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>
        <v>457815047</v>
      </c>
      <c r="D21" s="155"/>
      <c r="E21" s="156">
        <v>559157634</v>
      </c>
      <c r="F21" s="60">
        <v>584571277</v>
      </c>
      <c r="G21" s="60">
        <v>47500456</v>
      </c>
      <c r="H21" s="60">
        <v>37109862</v>
      </c>
      <c r="I21" s="60">
        <v>26384731</v>
      </c>
      <c r="J21" s="60">
        <v>110995049</v>
      </c>
      <c r="K21" s="60">
        <v>35229993</v>
      </c>
      <c r="L21" s="60">
        <v>59957360</v>
      </c>
      <c r="M21" s="60">
        <v>24373287</v>
      </c>
      <c r="N21" s="60">
        <v>119560640</v>
      </c>
      <c r="O21" s="60">
        <v>32938890</v>
      </c>
      <c r="P21" s="60">
        <v>46629895</v>
      </c>
      <c r="Q21" s="60">
        <v>62298087</v>
      </c>
      <c r="R21" s="60">
        <v>141866872</v>
      </c>
      <c r="S21" s="60"/>
      <c r="T21" s="60"/>
      <c r="U21" s="60"/>
      <c r="V21" s="60"/>
      <c r="W21" s="60">
        <v>372422561</v>
      </c>
      <c r="X21" s="60">
        <v>419368653</v>
      </c>
      <c r="Y21" s="60">
        <v>-46946092</v>
      </c>
      <c r="Z21" s="140">
        <v>-11.19</v>
      </c>
      <c r="AA21" s="155">
        <v>584571277</v>
      </c>
    </row>
    <row r="22" spans="1:27" ht="13.5">
      <c r="A22" s="138" t="s">
        <v>91</v>
      </c>
      <c r="B22" s="136"/>
      <c r="C22" s="157">
        <v>69154995</v>
      </c>
      <c r="D22" s="157"/>
      <c r="E22" s="158">
        <v>174612425</v>
      </c>
      <c r="F22" s="159">
        <v>125139423</v>
      </c>
      <c r="G22" s="159">
        <v>7633030</v>
      </c>
      <c r="H22" s="159">
        <v>6616925</v>
      </c>
      <c r="I22" s="159">
        <v>17455809</v>
      </c>
      <c r="J22" s="159">
        <v>31705764</v>
      </c>
      <c r="K22" s="159">
        <v>12280172</v>
      </c>
      <c r="L22" s="159">
        <v>22786641</v>
      </c>
      <c r="M22" s="159">
        <v>-3719420</v>
      </c>
      <c r="N22" s="159">
        <v>31347393</v>
      </c>
      <c r="O22" s="159">
        <v>15609638</v>
      </c>
      <c r="P22" s="159">
        <v>4244014</v>
      </c>
      <c r="Q22" s="159">
        <v>11286834</v>
      </c>
      <c r="R22" s="159">
        <v>31140486</v>
      </c>
      <c r="S22" s="159"/>
      <c r="T22" s="159"/>
      <c r="U22" s="159"/>
      <c r="V22" s="159"/>
      <c r="W22" s="159">
        <v>94193643</v>
      </c>
      <c r="X22" s="159">
        <v>130959027</v>
      </c>
      <c r="Y22" s="159">
        <v>-36765384</v>
      </c>
      <c r="Z22" s="141">
        <v>-28.07</v>
      </c>
      <c r="AA22" s="157">
        <v>125139423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727788311</v>
      </c>
      <c r="D25" s="168">
        <f>+D5+D9+D15+D19+D24</f>
        <v>0</v>
      </c>
      <c r="E25" s="169">
        <f t="shared" si="4"/>
        <v>980562407</v>
      </c>
      <c r="F25" s="73">
        <f t="shared" si="4"/>
        <v>944097957</v>
      </c>
      <c r="G25" s="73">
        <f t="shared" si="4"/>
        <v>127609248</v>
      </c>
      <c r="H25" s="73">
        <f t="shared" si="4"/>
        <v>46411560</v>
      </c>
      <c r="I25" s="73">
        <f t="shared" si="4"/>
        <v>46230428</v>
      </c>
      <c r="J25" s="73">
        <f t="shared" si="4"/>
        <v>220251236</v>
      </c>
      <c r="K25" s="73">
        <f t="shared" si="4"/>
        <v>50270617</v>
      </c>
      <c r="L25" s="73">
        <f t="shared" si="4"/>
        <v>145198446</v>
      </c>
      <c r="M25" s="73">
        <f t="shared" si="4"/>
        <v>26231724</v>
      </c>
      <c r="N25" s="73">
        <f t="shared" si="4"/>
        <v>221700787</v>
      </c>
      <c r="O25" s="73">
        <f t="shared" si="4"/>
        <v>51886546</v>
      </c>
      <c r="P25" s="73">
        <f t="shared" si="4"/>
        <v>53896933</v>
      </c>
      <c r="Q25" s="73">
        <f t="shared" si="4"/>
        <v>124084267</v>
      </c>
      <c r="R25" s="73">
        <f t="shared" si="4"/>
        <v>229867746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671819769</v>
      </c>
      <c r="X25" s="73">
        <f t="shared" si="4"/>
        <v>732832436</v>
      </c>
      <c r="Y25" s="73">
        <f t="shared" si="4"/>
        <v>-61012667</v>
      </c>
      <c r="Z25" s="170">
        <f>+IF(X25&lt;&gt;0,+(Y25/X25)*100,0)</f>
        <v>-8.32559586650174</v>
      </c>
      <c r="AA25" s="168">
        <f>+AA5+AA9+AA15+AA19+AA24</f>
        <v>944097957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171694242</v>
      </c>
      <c r="D28" s="153">
        <f>SUM(D29:D31)</f>
        <v>0</v>
      </c>
      <c r="E28" s="154">
        <f t="shared" si="5"/>
        <v>195671987</v>
      </c>
      <c r="F28" s="100">
        <f t="shared" si="5"/>
        <v>199038420</v>
      </c>
      <c r="G28" s="100">
        <f t="shared" si="5"/>
        <v>13185793</v>
      </c>
      <c r="H28" s="100">
        <f t="shared" si="5"/>
        <v>14423685</v>
      </c>
      <c r="I28" s="100">
        <f t="shared" si="5"/>
        <v>16895959</v>
      </c>
      <c r="J28" s="100">
        <f t="shared" si="5"/>
        <v>44505437</v>
      </c>
      <c r="K28" s="100">
        <f t="shared" si="5"/>
        <v>13865412</v>
      </c>
      <c r="L28" s="100">
        <f t="shared" si="5"/>
        <v>25827826</v>
      </c>
      <c r="M28" s="100">
        <f t="shared" si="5"/>
        <v>18072304</v>
      </c>
      <c r="N28" s="100">
        <f t="shared" si="5"/>
        <v>57765542</v>
      </c>
      <c r="O28" s="100">
        <f t="shared" si="5"/>
        <v>12074276</v>
      </c>
      <c r="P28" s="100">
        <f t="shared" si="5"/>
        <v>14019143</v>
      </c>
      <c r="Q28" s="100">
        <f t="shared" si="5"/>
        <v>8313995</v>
      </c>
      <c r="R28" s="100">
        <f t="shared" si="5"/>
        <v>34407414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136678393</v>
      </c>
      <c r="X28" s="100">
        <f t="shared" si="5"/>
        <v>146753991</v>
      </c>
      <c r="Y28" s="100">
        <f t="shared" si="5"/>
        <v>-10075598</v>
      </c>
      <c r="Z28" s="137">
        <f>+IF(X28&lt;&gt;0,+(Y28/X28)*100,0)</f>
        <v>-6.865638154944624</v>
      </c>
      <c r="AA28" s="153">
        <f>SUM(AA29:AA31)</f>
        <v>199038420</v>
      </c>
    </row>
    <row r="29" spans="1:27" ht="13.5">
      <c r="A29" s="138" t="s">
        <v>75</v>
      </c>
      <c r="B29" s="136"/>
      <c r="C29" s="155">
        <v>65001116</v>
      </c>
      <c r="D29" s="155"/>
      <c r="E29" s="156">
        <v>46046522</v>
      </c>
      <c r="F29" s="60">
        <v>61261061</v>
      </c>
      <c r="G29" s="60">
        <v>2724330</v>
      </c>
      <c r="H29" s="60">
        <v>2753892</v>
      </c>
      <c r="I29" s="60">
        <v>5257254</v>
      </c>
      <c r="J29" s="60">
        <v>10735476</v>
      </c>
      <c r="K29" s="60">
        <v>2662664</v>
      </c>
      <c r="L29" s="60">
        <v>4710094</v>
      </c>
      <c r="M29" s="60">
        <v>3684139</v>
      </c>
      <c r="N29" s="60">
        <v>11056897</v>
      </c>
      <c r="O29" s="60">
        <v>3344497</v>
      </c>
      <c r="P29" s="60">
        <v>2639287</v>
      </c>
      <c r="Q29" s="60">
        <v>14450418</v>
      </c>
      <c r="R29" s="60">
        <v>20434202</v>
      </c>
      <c r="S29" s="60"/>
      <c r="T29" s="60"/>
      <c r="U29" s="60"/>
      <c r="V29" s="60"/>
      <c r="W29" s="60">
        <v>42226575</v>
      </c>
      <c r="X29" s="60">
        <v>34534890</v>
      </c>
      <c r="Y29" s="60">
        <v>7691685</v>
      </c>
      <c r="Z29" s="140">
        <v>22.27</v>
      </c>
      <c r="AA29" s="155">
        <v>61261061</v>
      </c>
    </row>
    <row r="30" spans="1:27" ht="13.5">
      <c r="A30" s="138" t="s">
        <v>76</v>
      </c>
      <c r="B30" s="136"/>
      <c r="C30" s="157">
        <v>42385648</v>
      </c>
      <c r="D30" s="157"/>
      <c r="E30" s="158">
        <v>46348430</v>
      </c>
      <c r="F30" s="159">
        <v>49494966</v>
      </c>
      <c r="G30" s="159">
        <v>3221622</v>
      </c>
      <c r="H30" s="159">
        <v>3272675</v>
      </c>
      <c r="I30" s="159">
        <v>3271381</v>
      </c>
      <c r="J30" s="159">
        <v>9765678</v>
      </c>
      <c r="K30" s="159">
        <v>3712062</v>
      </c>
      <c r="L30" s="159">
        <v>7211034</v>
      </c>
      <c r="M30" s="159">
        <v>4561048</v>
      </c>
      <c r="N30" s="159">
        <v>15484144</v>
      </c>
      <c r="O30" s="159">
        <v>3711663</v>
      </c>
      <c r="P30" s="159">
        <v>3242202</v>
      </c>
      <c r="Q30" s="159">
        <v>3953515</v>
      </c>
      <c r="R30" s="159">
        <v>10907380</v>
      </c>
      <c r="S30" s="159"/>
      <c r="T30" s="159"/>
      <c r="U30" s="159"/>
      <c r="V30" s="159"/>
      <c r="W30" s="159">
        <v>36157202</v>
      </c>
      <c r="X30" s="159">
        <v>34761321</v>
      </c>
      <c r="Y30" s="159">
        <v>1395881</v>
      </c>
      <c r="Z30" s="141">
        <v>4.02</v>
      </c>
      <c r="AA30" s="157">
        <v>49494966</v>
      </c>
    </row>
    <row r="31" spans="1:27" ht="13.5">
      <c r="A31" s="138" t="s">
        <v>77</v>
      </c>
      <c r="B31" s="136"/>
      <c r="C31" s="155">
        <v>64307478</v>
      </c>
      <c r="D31" s="155"/>
      <c r="E31" s="156">
        <v>103277035</v>
      </c>
      <c r="F31" s="60">
        <v>88282393</v>
      </c>
      <c r="G31" s="60">
        <v>7239841</v>
      </c>
      <c r="H31" s="60">
        <v>8397118</v>
      </c>
      <c r="I31" s="60">
        <v>8367324</v>
      </c>
      <c r="J31" s="60">
        <v>24004283</v>
      </c>
      <c r="K31" s="60">
        <v>7490686</v>
      </c>
      <c r="L31" s="60">
        <v>13906698</v>
      </c>
      <c r="M31" s="60">
        <v>9827117</v>
      </c>
      <c r="N31" s="60">
        <v>31224501</v>
      </c>
      <c r="O31" s="60">
        <v>5018116</v>
      </c>
      <c r="P31" s="60">
        <v>8137654</v>
      </c>
      <c r="Q31" s="60">
        <v>-10089938</v>
      </c>
      <c r="R31" s="60">
        <v>3065832</v>
      </c>
      <c r="S31" s="60"/>
      <c r="T31" s="60"/>
      <c r="U31" s="60"/>
      <c r="V31" s="60"/>
      <c r="W31" s="60">
        <v>58294616</v>
      </c>
      <c r="X31" s="60">
        <v>77457780</v>
      </c>
      <c r="Y31" s="60">
        <v>-19163164</v>
      </c>
      <c r="Z31" s="140">
        <v>-24.74</v>
      </c>
      <c r="AA31" s="155">
        <v>88282393</v>
      </c>
    </row>
    <row r="32" spans="1:27" ht="13.5">
      <c r="A32" s="135" t="s">
        <v>78</v>
      </c>
      <c r="B32" s="136"/>
      <c r="C32" s="153">
        <f aca="true" t="shared" si="6" ref="C32:Y32">SUM(C33:C37)</f>
        <v>1223575</v>
      </c>
      <c r="D32" s="153">
        <f>SUM(D33:D37)</f>
        <v>0</v>
      </c>
      <c r="E32" s="154">
        <f t="shared" si="6"/>
        <v>7778772</v>
      </c>
      <c r="F32" s="100">
        <f t="shared" si="6"/>
        <v>8545772</v>
      </c>
      <c r="G32" s="100">
        <f t="shared" si="6"/>
        <v>36520</v>
      </c>
      <c r="H32" s="100">
        <f t="shared" si="6"/>
        <v>272254</v>
      </c>
      <c r="I32" s="100">
        <f t="shared" si="6"/>
        <v>380680</v>
      </c>
      <c r="J32" s="100">
        <f t="shared" si="6"/>
        <v>689454</v>
      </c>
      <c r="K32" s="100">
        <f t="shared" si="6"/>
        <v>165961</v>
      </c>
      <c r="L32" s="100">
        <f t="shared" si="6"/>
        <v>764596</v>
      </c>
      <c r="M32" s="100">
        <f t="shared" si="6"/>
        <v>251991</v>
      </c>
      <c r="N32" s="100">
        <f t="shared" si="6"/>
        <v>1182548</v>
      </c>
      <c r="O32" s="100">
        <f t="shared" si="6"/>
        <v>308424</v>
      </c>
      <c r="P32" s="100">
        <f t="shared" si="6"/>
        <v>234303</v>
      </c>
      <c r="Q32" s="100">
        <f t="shared" si="6"/>
        <v>85923</v>
      </c>
      <c r="R32" s="100">
        <f t="shared" si="6"/>
        <v>628650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2500652</v>
      </c>
      <c r="X32" s="100">
        <f t="shared" si="6"/>
        <v>5834079</v>
      </c>
      <c r="Y32" s="100">
        <f t="shared" si="6"/>
        <v>-3333427</v>
      </c>
      <c r="Z32" s="137">
        <f>+IF(X32&lt;&gt;0,+(Y32/X32)*100,0)</f>
        <v>-57.13715909572017</v>
      </c>
      <c r="AA32" s="153">
        <f>SUM(AA33:AA37)</f>
        <v>8545772</v>
      </c>
    </row>
    <row r="33" spans="1:27" ht="13.5">
      <c r="A33" s="138" t="s">
        <v>79</v>
      </c>
      <c r="B33" s="136"/>
      <c r="C33" s="155">
        <v>1223575</v>
      </c>
      <c r="D33" s="155"/>
      <c r="E33" s="156">
        <v>7778772</v>
      </c>
      <c r="F33" s="60">
        <v>8545772</v>
      </c>
      <c r="G33" s="60">
        <v>36520</v>
      </c>
      <c r="H33" s="60">
        <v>272254</v>
      </c>
      <c r="I33" s="60">
        <v>380680</v>
      </c>
      <c r="J33" s="60">
        <v>689454</v>
      </c>
      <c r="K33" s="60">
        <v>165961</v>
      </c>
      <c r="L33" s="60">
        <v>764596</v>
      </c>
      <c r="M33" s="60">
        <v>251991</v>
      </c>
      <c r="N33" s="60">
        <v>1182548</v>
      </c>
      <c r="O33" s="60">
        <v>308424</v>
      </c>
      <c r="P33" s="60">
        <v>234303</v>
      </c>
      <c r="Q33" s="60">
        <v>85923</v>
      </c>
      <c r="R33" s="60">
        <v>628650</v>
      </c>
      <c r="S33" s="60"/>
      <c r="T33" s="60"/>
      <c r="U33" s="60"/>
      <c r="V33" s="60"/>
      <c r="W33" s="60">
        <v>2500652</v>
      </c>
      <c r="X33" s="60">
        <v>5834079</v>
      </c>
      <c r="Y33" s="60">
        <v>-3333427</v>
      </c>
      <c r="Z33" s="140">
        <v>-57.14</v>
      </c>
      <c r="AA33" s="155">
        <v>8545772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23330273</v>
      </c>
      <c r="D38" s="153">
        <f>SUM(D39:D41)</f>
        <v>0</v>
      </c>
      <c r="E38" s="154">
        <f t="shared" si="7"/>
        <v>46064636</v>
      </c>
      <c r="F38" s="100">
        <f t="shared" si="7"/>
        <v>35429971</v>
      </c>
      <c r="G38" s="100">
        <f t="shared" si="7"/>
        <v>167266</v>
      </c>
      <c r="H38" s="100">
        <f t="shared" si="7"/>
        <v>6960407</v>
      </c>
      <c r="I38" s="100">
        <f t="shared" si="7"/>
        <v>349586</v>
      </c>
      <c r="J38" s="100">
        <f t="shared" si="7"/>
        <v>7477259</v>
      </c>
      <c r="K38" s="100">
        <f t="shared" si="7"/>
        <v>131806</v>
      </c>
      <c r="L38" s="100">
        <f t="shared" si="7"/>
        <v>187395</v>
      </c>
      <c r="M38" s="100">
        <f t="shared" si="7"/>
        <v>1396598</v>
      </c>
      <c r="N38" s="100">
        <f t="shared" si="7"/>
        <v>1715799</v>
      </c>
      <c r="O38" s="100">
        <f t="shared" si="7"/>
        <v>135133</v>
      </c>
      <c r="P38" s="100">
        <f t="shared" si="7"/>
        <v>240664</v>
      </c>
      <c r="Q38" s="100">
        <f t="shared" si="7"/>
        <v>240196</v>
      </c>
      <c r="R38" s="100">
        <f t="shared" si="7"/>
        <v>615993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9809051</v>
      </c>
      <c r="X38" s="100">
        <f t="shared" si="7"/>
        <v>34548480</v>
      </c>
      <c r="Y38" s="100">
        <f t="shared" si="7"/>
        <v>-24739429</v>
      </c>
      <c r="Z38" s="137">
        <f>+IF(X38&lt;&gt;0,+(Y38/X38)*100,0)</f>
        <v>-71.60786523748656</v>
      </c>
      <c r="AA38" s="153">
        <f>SUM(AA39:AA41)</f>
        <v>35429971</v>
      </c>
    </row>
    <row r="39" spans="1:27" ht="13.5">
      <c r="A39" s="138" t="s">
        <v>85</v>
      </c>
      <c r="B39" s="136"/>
      <c r="C39" s="155">
        <v>23232901</v>
      </c>
      <c r="D39" s="155"/>
      <c r="E39" s="156">
        <v>46064636</v>
      </c>
      <c r="F39" s="60">
        <v>35429971</v>
      </c>
      <c r="G39" s="60">
        <v>167266</v>
      </c>
      <c r="H39" s="60">
        <v>6960407</v>
      </c>
      <c r="I39" s="60">
        <v>349586</v>
      </c>
      <c r="J39" s="60">
        <v>7477259</v>
      </c>
      <c r="K39" s="60">
        <v>131806</v>
      </c>
      <c r="L39" s="60">
        <v>187395</v>
      </c>
      <c r="M39" s="60">
        <v>1396598</v>
      </c>
      <c r="N39" s="60">
        <v>1715799</v>
      </c>
      <c r="O39" s="60">
        <v>135133</v>
      </c>
      <c r="P39" s="60">
        <v>240664</v>
      </c>
      <c r="Q39" s="60">
        <v>240196</v>
      </c>
      <c r="R39" s="60">
        <v>615993</v>
      </c>
      <c r="S39" s="60"/>
      <c r="T39" s="60"/>
      <c r="U39" s="60"/>
      <c r="V39" s="60"/>
      <c r="W39" s="60">
        <v>9809051</v>
      </c>
      <c r="X39" s="60">
        <v>34548480</v>
      </c>
      <c r="Y39" s="60">
        <v>-24739429</v>
      </c>
      <c r="Z39" s="140">
        <v>-71.61</v>
      </c>
      <c r="AA39" s="155">
        <v>35429971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>
        <v>97372</v>
      </c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602934776</v>
      </c>
      <c r="D42" s="153">
        <f>SUM(D43:D46)</f>
        <v>0</v>
      </c>
      <c r="E42" s="154">
        <f t="shared" si="8"/>
        <v>295971901</v>
      </c>
      <c r="F42" s="100">
        <f t="shared" si="8"/>
        <v>392552944</v>
      </c>
      <c r="G42" s="100">
        <f t="shared" si="8"/>
        <v>25715242</v>
      </c>
      <c r="H42" s="100">
        <f t="shared" si="8"/>
        <v>28223148</v>
      </c>
      <c r="I42" s="100">
        <f t="shared" si="8"/>
        <v>34615808</v>
      </c>
      <c r="J42" s="100">
        <f t="shared" si="8"/>
        <v>88554198</v>
      </c>
      <c r="K42" s="100">
        <f t="shared" si="8"/>
        <v>32789780</v>
      </c>
      <c r="L42" s="100">
        <f t="shared" si="8"/>
        <v>33691529</v>
      </c>
      <c r="M42" s="100">
        <f t="shared" si="8"/>
        <v>25419336</v>
      </c>
      <c r="N42" s="100">
        <f t="shared" si="8"/>
        <v>91900645</v>
      </c>
      <c r="O42" s="100">
        <f t="shared" si="8"/>
        <v>27711707</v>
      </c>
      <c r="P42" s="100">
        <f t="shared" si="8"/>
        <v>33653786</v>
      </c>
      <c r="Q42" s="100">
        <f t="shared" si="8"/>
        <v>33648474</v>
      </c>
      <c r="R42" s="100">
        <f t="shared" si="8"/>
        <v>95013967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275468810</v>
      </c>
      <c r="X42" s="100">
        <f t="shared" si="8"/>
        <v>233442765</v>
      </c>
      <c r="Y42" s="100">
        <f t="shared" si="8"/>
        <v>42026045</v>
      </c>
      <c r="Z42" s="137">
        <f>+IF(X42&lt;&gt;0,+(Y42/X42)*100,0)</f>
        <v>18.002718996238755</v>
      </c>
      <c r="AA42" s="153">
        <f>SUM(AA43:AA46)</f>
        <v>392552944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>
        <v>556611634</v>
      </c>
      <c r="D44" s="155"/>
      <c r="E44" s="156">
        <v>247206072</v>
      </c>
      <c r="F44" s="60">
        <v>340257052</v>
      </c>
      <c r="G44" s="60">
        <v>24124215</v>
      </c>
      <c r="H44" s="60">
        <v>26974758</v>
      </c>
      <c r="I44" s="60">
        <v>31729995</v>
      </c>
      <c r="J44" s="60">
        <v>82828968</v>
      </c>
      <c r="K44" s="60">
        <v>22042958</v>
      </c>
      <c r="L44" s="60">
        <v>27807781</v>
      </c>
      <c r="M44" s="60">
        <v>21829289</v>
      </c>
      <c r="N44" s="60">
        <v>71680028</v>
      </c>
      <c r="O44" s="60">
        <v>20812888</v>
      </c>
      <c r="P44" s="60">
        <v>30067215</v>
      </c>
      <c r="Q44" s="60">
        <v>28177834</v>
      </c>
      <c r="R44" s="60">
        <v>79057937</v>
      </c>
      <c r="S44" s="60"/>
      <c r="T44" s="60"/>
      <c r="U44" s="60"/>
      <c r="V44" s="60"/>
      <c r="W44" s="60">
        <v>233566933</v>
      </c>
      <c r="X44" s="60">
        <v>198438462</v>
      </c>
      <c r="Y44" s="60">
        <v>35128471</v>
      </c>
      <c r="Z44" s="140">
        <v>17.7</v>
      </c>
      <c r="AA44" s="155">
        <v>340257052</v>
      </c>
    </row>
    <row r="45" spans="1:27" ht="13.5">
      <c r="A45" s="138" t="s">
        <v>91</v>
      </c>
      <c r="B45" s="136"/>
      <c r="C45" s="157">
        <v>46323142</v>
      </c>
      <c r="D45" s="157"/>
      <c r="E45" s="158">
        <v>48765829</v>
      </c>
      <c r="F45" s="159">
        <v>52295892</v>
      </c>
      <c r="G45" s="159">
        <v>1591027</v>
      </c>
      <c r="H45" s="159">
        <v>1248390</v>
      </c>
      <c r="I45" s="159">
        <v>2885813</v>
      </c>
      <c r="J45" s="159">
        <v>5725230</v>
      </c>
      <c r="K45" s="159">
        <v>10746822</v>
      </c>
      <c r="L45" s="159">
        <v>5883748</v>
      </c>
      <c r="M45" s="159">
        <v>3590047</v>
      </c>
      <c r="N45" s="159">
        <v>20220617</v>
      </c>
      <c r="O45" s="159">
        <v>6898819</v>
      </c>
      <c r="P45" s="159">
        <v>3586571</v>
      </c>
      <c r="Q45" s="159">
        <v>5470640</v>
      </c>
      <c r="R45" s="159">
        <v>15956030</v>
      </c>
      <c r="S45" s="159"/>
      <c r="T45" s="159"/>
      <c r="U45" s="159"/>
      <c r="V45" s="159"/>
      <c r="W45" s="159">
        <v>41901877</v>
      </c>
      <c r="X45" s="159">
        <v>35004303</v>
      </c>
      <c r="Y45" s="159">
        <v>6897574</v>
      </c>
      <c r="Z45" s="141">
        <v>19.7</v>
      </c>
      <c r="AA45" s="157">
        <v>52295892</v>
      </c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>
        <v>978325</v>
      </c>
      <c r="D47" s="153"/>
      <c r="E47" s="154"/>
      <c r="F47" s="100"/>
      <c r="G47" s="100"/>
      <c r="H47" s="100">
        <v>417000</v>
      </c>
      <c r="I47" s="100"/>
      <c r="J47" s="100">
        <v>417000</v>
      </c>
      <c r="K47" s="100"/>
      <c r="L47" s="100"/>
      <c r="M47" s="100">
        <v>-112863</v>
      </c>
      <c r="N47" s="100">
        <v>-112863</v>
      </c>
      <c r="O47" s="100"/>
      <c r="P47" s="100"/>
      <c r="Q47" s="100"/>
      <c r="R47" s="100"/>
      <c r="S47" s="100"/>
      <c r="T47" s="100"/>
      <c r="U47" s="100"/>
      <c r="V47" s="100"/>
      <c r="W47" s="100">
        <v>304137</v>
      </c>
      <c r="X47" s="100"/>
      <c r="Y47" s="100">
        <v>304137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800161191</v>
      </c>
      <c r="D48" s="168">
        <f>+D28+D32+D38+D42+D47</f>
        <v>0</v>
      </c>
      <c r="E48" s="169">
        <f t="shared" si="9"/>
        <v>545487296</v>
      </c>
      <c r="F48" s="73">
        <f t="shared" si="9"/>
        <v>635567107</v>
      </c>
      <c r="G48" s="73">
        <f t="shared" si="9"/>
        <v>39104821</v>
      </c>
      <c r="H48" s="73">
        <f t="shared" si="9"/>
        <v>50296494</v>
      </c>
      <c r="I48" s="73">
        <f t="shared" si="9"/>
        <v>52242033</v>
      </c>
      <c r="J48" s="73">
        <f t="shared" si="9"/>
        <v>141643348</v>
      </c>
      <c r="K48" s="73">
        <f t="shared" si="9"/>
        <v>46952959</v>
      </c>
      <c r="L48" s="73">
        <f t="shared" si="9"/>
        <v>60471346</v>
      </c>
      <c r="M48" s="73">
        <f t="shared" si="9"/>
        <v>45027366</v>
      </c>
      <c r="N48" s="73">
        <f t="shared" si="9"/>
        <v>152451671</v>
      </c>
      <c r="O48" s="73">
        <f t="shared" si="9"/>
        <v>40229540</v>
      </c>
      <c r="P48" s="73">
        <f t="shared" si="9"/>
        <v>48147896</v>
      </c>
      <c r="Q48" s="73">
        <f t="shared" si="9"/>
        <v>42288588</v>
      </c>
      <c r="R48" s="73">
        <f t="shared" si="9"/>
        <v>130666024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424761043</v>
      </c>
      <c r="X48" s="73">
        <f t="shared" si="9"/>
        <v>420579315</v>
      </c>
      <c r="Y48" s="73">
        <f t="shared" si="9"/>
        <v>4181728</v>
      </c>
      <c r="Z48" s="170">
        <f>+IF(X48&lt;&gt;0,+(Y48/X48)*100,0)</f>
        <v>0.994278094727507</v>
      </c>
      <c r="AA48" s="168">
        <f>+AA28+AA32+AA38+AA42+AA47</f>
        <v>635567107</v>
      </c>
    </row>
    <row r="49" spans="1:27" ht="13.5">
      <c r="A49" s="148" t="s">
        <v>49</v>
      </c>
      <c r="B49" s="149"/>
      <c r="C49" s="171">
        <f aca="true" t="shared" si="10" ref="C49:Y49">+C25-C48</f>
        <v>-72372880</v>
      </c>
      <c r="D49" s="171">
        <f>+D25-D48</f>
        <v>0</v>
      </c>
      <c r="E49" s="172">
        <f t="shared" si="10"/>
        <v>435075111</v>
      </c>
      <c r="F49" s="173">
        <f t="shared" si="10"/>
        <v>308530850</v>
      </c>
      <c r="G49" s="173">
        <f t="shared" si="10"/>
        <v>88504427</v>
      </c>
      <c r="H49" s="173">
        <f t="shared" si="10"/>
        <v>-3884934</v>
      </c>
      <c r="I49" s="173">
        <f t="shared" si="10"/>
        <v>-6011605</v>
      </c>
      <c r="J49" s="173">
        <f t="shared" si="10"/>
        <v>78607888</v>
      </c>
      <c r="K49" s="173">
        <f t="shared" si="10"/>
        <v>3317658</v>
      </c>
      <c r="L49" s="173">
        <f t="shared" si="10"/>
        <v>84727100</v>
      </c>
      <c r="M49" s="173">
        <f t="shared" si="10"/>
        <v>-18795642</v>
      </c>
      <c r="N49" s="173">
        <f t="shared" si="10"/>
        <v>69249116</v>
      </c>
      <c r="O49" s="173">
        <f t="shared" si="10"/>
        <v>11657006</v>
      </c>
      <c r="P49" s="173">
        <f t="shared" si="10"/>
        <v>5749037</v>
      </c>
      <c r="Q49" s="173">
        <f t="shared" si="10"/>
        <v>81795679</v>
      </c>
      <c r="R49" s="173">
        <f t="shared" si="10"/>
        <v>99201722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247058726</v>
      </c>
      <c r="X49" s="173">
        <f>IF(F25=F48,0,X25-X48)</f>
        <v>312253121</v>
      </c>
      <c r="Y49" s="173">
        <f t="shared" si="10"/>
        <v>-65194395</v>
      </c>
      <c r="Z49" s="174">
        <f>+IF(X49&lt;&gt;0,+(Y49/X49)*100,0)</f>
        <v>-20.87870084091169</v>
      </c>
      <c r="AA49" s="171">
        <f>+AA25-AA48</f>
        <v>308530850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0</v>
      </c>
      <c r="D5" s="155">
        <v>0</v>
      </c>
      <c r="E5" s="156">
        <v>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/>
      <c r="Y5" s="60">
        <v>0</v>
      </c>
      <c r="Z5" s="140">
        <v>0</v>
      </c>
      <c r="AA5" s="155">
        <v>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79298539</v>
      </c>
      <c r="D8" s="155">
        <v>0</v>
      </c>
      <c r="E8" s="156">
        <v>157198357</v>
      </c>
      <c r="F8" s="60">
        <v>115203521</v>
      </c>
      <c r="G8" s="60">
        <v>7392336</v>
      </c>
      <c r="H8" s="60">
        <v>10301232</v>
      </c>
      <c r="I8" s="60">
        <v>8327498</v>
      </c>
      <c r="J8" s="60">
        <v>26021066</v>
      </c>
      <c r="K8" s="60">
        <v>8182611</v>
      </c>
      <c r="L8" s="60">
        <v>7962750</v>
      </c>
      <c r="M8" s="60">
        <v>7486397</v>
      </c>
      <c r="N8" s="60">
        <v>23631758</v>
      </c>
      <c r="O8" s="60">
        <v>8849342</v>
      </c>
      <c r="P8" s="60">
        <v>7540900</v>
      </c>
      <c r="Q8" s="60">
        <v>7928811</v>
      </c>
      <c r="R8" s="60">
        <v>24319053</v>
      </c>
      <c r="S8" s="60">
        <v>0</v>
      </c>
      <c r="T8" s="60">
        <v>0</v>
      </c>
      <c r="U8" s="60">
        <v>0</v>
      </c>
      <c r="V8" s="60">
        <v>0</v>
      </c>
      <c r="W8" s="60">
        <v>73971877</v>
      </c>
      <c r="X8" s="60">
        <v>117898767</v>
      </c>
      <c r="Y8" s="60">
        <v>-43926890</v>
      </c>
      <c r="Z8" s="140">
        <v>-37.26</v>
      </c>
      <c r="AA8" s="155">
        <v>115203521</v>
      </c>
    </row>
    <row r="9" spans="1:27" ht="13.5">
      <c r="A9" s="183" t="s">
        <v>105</v>
      </c>
      <c r="B9" s="182"/>
      <c r="C9" s="155">
        <v>17769886</v>
      </c>
      <c r="D9" s="155">
        <v>0</v>
      </c>
      <c r="E9" s="156">
        <v>106987917</v>
      </c>
      <c r="F9" s="60">
        <v>57587917</v>
      </c>
      <c r="G9" s="60">
        <v>3429113</v>
      </c>
      <c r="H9" s="60">
        <v>3520634</v>
      </c>
      <c r="I9" s="60">
        <v>3860619</v>
      </c>
      <c r="J9" s="60">
        <v>10810366</v>
      </c>
      <c r="K9" s="60">
        <v>3664173</v>
      </c>
      <c r="L9" s="60">
        <v>4406660</v>
      </c>
      <c r="M9" s="60">
        <v>4764197</v>
      </c>
      <c r="N9" s="60">
        <v>12835030</v>
      </c>
      <c r="O9" s="60">
        <v>4724949</v>
      </c>
      <c r="P9" s="60">
        <v>4317147</v>
      </c>
      <c r="Q9" s="60">
        <v>4444081</v>
      </c>
      <c r="R9" s="60">
        <v>13486177</v>
      </c>
      <c r="S9" s="60">
        <v>0</v>
      </c>
      <c r="T9" s="60">
        <v>0</v>
      </c>
      <c r="U9" s="60">
        <v>0</v>
      </c>
      <c r="V9" s="60">
        <v>0</v>
      </c>
      <c r="W9" s="60">
        <v>37131573</v>
      </c>
      <c r="X9" s="60">
        <v>80240940</v>
      </c>
      <c r="Y9" s="60">
        <v>-43109367</v>
      </c>
      <c r="Z9" s="140">
        <v>-53.72</v>
      </c>
      <c r="AA9" s="155">
        <v>57587917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/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5836334</v>
      </c>
      <c r="D11" s="155">
        <v>0</v>
      </c>
      <c r="E11" s="156">
        <v>5473262</v>
      </c>
      <c r="F11" s="60">
        <v>6117982</v>
      </c>
      <c r="G11" s="60">
        <v>501953</v>
      </c>
      <c r="H11" s="60">
        <v>407707</v>
      </c>
      <c r="I11" s="60">
        <v>237604</v>
      </c>
      <c r="J11" s="60">
        <v>1147264</v>
      </c>
      <c r="K11" s="60">
        <v>459016</v>
      </c>
      <c r="L11" s="60">
        <v>160208</v>
      </c>
      <c r="M11" s="60">
        <v>109687</v>
      </c>
      <c r="N11" s="60">
        <v>728911</v>
      </c>
      <c r="O11" s="60">
        <v>155543</v>
      </c>
      <c r="P11" s="60">
        <v>62755</v>
      </c>
      <c r="Q11" s="60">
        <v>104757</v>
      </c>
      <c r="R11" s="60">
        <v>323055</v>
      </c>
      <c r="S11" s="60">
        <v>0</v>
      </c>
      <c r="T11" s="60">
        <v>0</v>
      </c>
      <c r="U11" s="60">
        <v>0</v>
      </c>
      <c r="V11" s="60">
        <v>0</v>
      </c>
      <c r="W11" s="60">
        <v>2199230</v>
      </c>
      <c r="X11" s="60">
        <v>4104945</v>
      </c>
      <c r="Y11" s="60">
        <v>-1905715</v>
      </c>
      <c r="Z11" s="140">
        <v>-46.42</v>
      </c>
      <c r="AA11" s="155">
        <v>6117982</v>
      </c>
    </row>
    <row r="12" spans="1:27" ht="13.5">
      <c r="A12" s="183" t="s">
        <v>108</v>
      </c>
      <c r="B12" s="185"/>
      <c r="C12" s="155">
        <v>0</v>
      </c>
      <c r="D12" s="155">
        <v>0</v>
      </c>
      <c r="E12" s="156">
        <v>293102</v>
      </c>
      <c r="F12" s="60">
        <v>293102</v>
      </c>
      <c r="G12" s="60">
        <v>0</v>
      </c>
      <c r="H12" s="60">
        <v>3660</v>
      </c>
      <c r="I12" s="60">
        <v>7319</v>
      </c>
      <c r="J12" s="60">
        <v>10979</v>
      </c>
      <c r="K12" s="60">
        <v>8337</v>
      </c>
      <c r="L12" s="60">
        <v>-5454</v>
      </c>
      <c r="M12" s="60">
        <v>111414</v>
      </c>
      <c r="N12" s="60">
        <v>114297</v>
      </c>
      <c r="O12" s="60">
        <v>3066</v>
      </c>
      <c r="P12" s="60">
        <v>-4173</v>
      </c>
      <c r="Q12" s="60">
        <v>1566</v>
      </c>
      <c r="R12" s="60">
        <v>459</v>
      </c>
      <c r="S12" s="60">
        <v>0</v>
      </c>
      <c r="T12" s="60">
        <v>0</v>
      </c>
      <c r="U12" s="60">
        <v>0</v>
      </c>
      <c r="V12" s="60">
        <v>0</v>
      </c>
      <c r="W12" s="60">
        <v>125735</v>
      </c>
      <c r="X12" s="60">
        <v>219825</v>
      </c>
      <c r="Y12" s="60">
        <v>-94090</v>
      </c>
      <c r="Z12" s="140">
        <v>-42.8</v>
      </c>
      <c r="AA12" s="155">
        <v>293102</v>
      </c>
    </row>
    <row r="13" spans="1:27" ht="13.5">
      <c r="A13" s="181" t="s">
        <v>109</v>
      </c>
      <c r="B13" s="185"/>
      <c r="C13" s="155">
        <v>4455424</v>
      </c>
      <c r="D13" s="155">
        <v>0</v>
      </c>
      <c r="E13" s="156">
        <v>10563699</v>
      </c>
      <c r="F13" s="60">
        <v>4131540</v>
      </c>
      <c r="G13" s="60">
        <v>126206</v>
      </c>
      <c r="H13" s="60">
        <v>389255</v>
      </c>
      <c r="I13" s="60">
        <v>567068</v>
      </c>
      <c r="J13" s="60">
        <v>1082529</v>
      </c>
      <c r="K13" s="60">
        <v>459887</v>
      </c>
      <c r="L13" s="60">
        <v>316318</v>
      </c>
      <c r="M13" s="60">
        <v>213817</v>
      </c>
      <c r="N13" s="60">
        <v>990022</v>
      </c>
      <c r="O13" s="60">
        <v>219889</v>
      </c>
      <c r="P13" s="60">
        <v>181945</v>
      </c>
      <c r="Q13" s="60">
        <v>99768</v>
      </c>
      <c r="R13" s="60">
        <v>501602</v>
      </c>
      <c r="S13" s="60">
        <v>0</v>
      </c>
      <c r="T13" s="60">
        <v>0</v>
      </c>
      <c r="U13" s="60">
        <v>0</v>
      </c>
      <c r="V13" s="60">
        <v>0</v>
      </c>
      <c r="W13" s="60">
        <v>2574153</v>
      </c>
      <c r="X13" s="60">
        <v>7922772</v>
      </c>
      <c r="Y13" s="60">
        <v>-5348619</v>
      </c>
      <c r="Z13" s="140">
        <v>-67.51</v>
      </c>
      <c r="AA13" s="155">
        <v>4131540</v>
      </c>
    </row>
    <row r="14" spans="1:27" ht="13.5">
      <c r="A14" s="181" t="s">
        <v>110</v>
      </c>
      <c r="B14" s="185"/>
      <c r="C14" s="155">
        <v>13119710</v>
      </c>
      <c r="D14" s="155">
        <v>0</v>
      </c>
      <c r="E14" s="156">
        <v>17755097</v>
      </c>
      <c r="F14" s="60">
        <v>17755097</v>
      </c>
      <c r="G14" s="60">
        <v>1082056</v>
      </c>
      <c r="H14" s="60">
        <v>1052833</v>
      </c>
      <c r="I14" s="60">
        <v>1143888</v>
      </c>
      <c r="J14" s="60">
        <v>3278777</v>
      </c>
      <c r="K14" s="60">
        <v>1076469</v>
      </c>
      <c r="L14" s="60">
        <v>1129103</v>
      </c>
      <c r="M14" s="60">
        <v>1179983</v>
      </c>
      <c r="N14" s="60">
        <v>3385555</v>
      </c>
      <c r="O14" s="60">
        <v>1208258</v>
      </c>
      <c r="P14" s="60">
        <v>1248040</v>
      </c>
      <c r="Q14" s="60">
        <v>1286104</v>
      </c>
      <c r="R14" s="60">
        <v>3742402</v>
      </c>
      <c r="S14" s="60">
        <v>0</v>
      </c>
      <c r="T14" s="60">
        <v>0</v>
      </c>
      <c r="U14" s="60">
        <v>0</v>
      </c>
      <c r="V14" s="60">
        <v>0</v>
      </c>
      <c r="W14" s="60">
        <v>10406734</v>
      </c>
      <c r="X14" s="60">
        <v>13316319</v>
      </c>
      <c r="Y14" s="60">
        <v>-2909585</v>
      </c>
      <c r="Z14" s="140">
        <v>-21.85</v>
      </c>
      <c r="AA14" s="155">
        <v>17755097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0</v>
      </c>
      <c r="D16" s="155">
        <v>0</v>
      </c>
      <c r="E16" s="156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/>
      <c r="Y16" s="60">
        <v>0</v>
      </c>
      <c r="Z16" s="140">
        <v>0</v>
      </c>
      <c r="AA16" s="155">
        <v>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/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1436000</v>
      </c>
      <c r="D18" s="155">
        <v>0</v>
      </c>
      <c r="E18" s="156">
        <v>1207358</v>
      </c>
      <c r="F18" s="60">
        <v>1207358</v>
      </c>
      <c r="G18" s="60">
        <v>0</v>
      </c>
      <c r="H18" s="60">
        <v>362490</v>
      </c>
      <c r="I18" s="60">
        <v>0</v>
      </c>
      <c r="J18" s="60">
        <v>362490</v>
      </c>
      <c r="K18" s="60">
        <v>0</v>
      </c>
      <c r="L18" s="60">
        <v>0</v>
      </c>
      <c r="M18" s="60">
        <v>0</v>
      </c>
      <c r="N18" s="60">
        <v>0</v>
      </c>
      <c r="O18" s="60">
        <v>724780</v>
      </c>
      <c r="P18" s="60">
        <v>0</v>
      </c>
      <c r="Q18" s="60">
        <v>0</v>
      </c>
      <c r="R18" s="60">
        <v>724780</v>
      </c>
      <c r="S18" s="60">
        <v>0</v>
      </c>
      <c r="T18" s="60">
        <v>0</v>
      </c>
      <c r="U18" s="60">
        <v>0</v>
      </c>
      <c r="V18" s="60">
        <v>0</v>
      </c>
      <c r="W18" s="60">
        <v>1087270</v>
      </c>
      <c r="X18" s="60">
        <v>905517</v>
      </c>
      <c r="Y18" s="60">
        <v>181753</v>
      </c>
      <c r="Z18" s="140">
        <v>20.07</v>
      </c>
      <c r="AA18" s="155">
        <v>1207358</v>
      </c>
    </row>
    <row r="19" spans="1:27" ht="13.5">
      <c r="A19" s="181" t="s">
        <v>34</v>
      </c>
      <c r="B19" s="185"/>
      <c r="C19" s="155">
        <v>293770832</v>
      </c>
      <c r="D19" s="155">
        <v>0</v>
      </c>
      <c r="E19" s="156">
        <v>332550337</v>
      </c>
      <c r="F19" s="60">
        <v>358674151</v>
      </c>
      <c r="G19" s="60">
        <v>114976001</v>
      </c>
      <c r="H19" s="60">
        <v>196869</v>
      </c>
      <c r="I19" s="60">
        <v>2124081</v>
      </c>
      <c r="J19" s="60">
        <v>117296951</v>
      </c>
      <c r="K19" s="60">
        <v>8973187</v>
      </c>
      <c r="L19" s="60">
        <v>111671009</v>
      </c>
      <c r="M19" s="60">
        <v>-7094244</v>
      </c>
      <c r="N19" s="60">
        <v>113549952</v>
      </c>
      <c r="O19" s="60">
        <v>5804825</v>
      </c>
      <c r="P19" s="60">
        <v>2371941</v>
      </c>
      <c r="Q19" s="60">
        <v>82390135</v>
      </c>
      <c r="R19" s="60">
        <v>90566901</v>
      </c>
      <c r="S19" s="60">
        <v>0</v>
      </c>
      <c r="T19" s="60">
        <v>0</v>
      </c>
      <c r="U19" s="60">
        <v>0</v>
      </c>
      <c r="V19" s="60">
        <v>0</v>
      </c>
      <c r="W19" s="60">
        <v>321413804</v>
      </c>
      <c r="X19" s="60">
        <v>328050336</v>
      </c>
      <c r="Y19" s="60">
        <v>-6636532</v>
      </c>
      <c r="Z19" s="140">
        <v>-2.02</v>
      </c>
      <c r="AA19" s="155">
        <v>358674151</v>
      </c>
    </row>
    <row r="20" spans="1:27" ht="13.5">
      <c r="A20" s="181" t="s">
        <v>35</v>
      </c>
      <c r="B20" s="185"/>
      <c r="C20" s="155">
        <v>35579810</v>
      </c>
      <c r="D20" s="155">
        <v>0</v>
      </c>
      <c r="E20" s="156">
        <v>21845278</v>
      </c>
      <c r="F20" s="54">
        <v>20133615</v>
      </c>
      <c r="G20" s="54">
        <v>101583</v>
      </c>
      <c r="H20" s="54">
        <v>63380</v>
      </c>
      <c r="I20" s="54">
        <v>391717</v>
      </c>
      <c r="J20" s="54">
        <v>556680</v>
      </c>
      <c r="K20" s="54">
        <v>197443</v>
      </c>
      <c r="L20" s="54">
        <v>1331328</v>
      </c>
      <c r="M20" s="54">
        <v>2573583</v>
      </c>
      <c r="N20" s="54">
        <v>4102354</v>
      </c>
      <c r="O20" s="54">
        <v>1446036</v>
      </c>
      <c r="P20" s="54">
        <v>1274333</v>
      </c>
      <c r="Q20" s="54">
        <v>520247</v>
      </c>
      <c r="R20" s="54">
        <v>3240616</v>
      </c>
      <c r="S20" s="54">
        <v>0</v>
      </c>
      <c r="T20" s="54">
        <v>0</v>
      </c>
      <c r="U20" s="54">
        <v>0</v>
      </c>
      <c r="V20" s="54">
        <v>0</v>
      </c>
      <c r="W20" s="54">
        <v>7899650</v>
      </c>
      <c r="X20" s="54">
        <v>16383960</v>
      </c>
      <c r="Y20" s="54">
        <v>-8484310</v>
      </c>
      <c r="Z20" s="184">
        <v>-51.78</v>
      </c>
      <c r="AA20" s="130">
        <v>20133615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451266535</v>
      </c>
      <c r="D22" s="188">
        <f>SUM(D5:D21)</f>
        <v>0</v>
      </c>
      <c r="E22" s="189">
        <f t="shared" si="0"/>
        <v>653874407</v>
      </c>
      <c r="F22" s="190">
        <f t="shared" si="0"/>
        <v>581104283</v>
      </c>
      <c r="G22" s="190">
        <f t="shared" si="0"/>
        <v>127609248</v>
      </c>
      <c r="H22" s="190">
        <f t="shared" si="0"/>
        <v>16298060</v>
      </c>
      <c r="I22" s="190">
        <f t="shared" si="0"/>
        <v>16659794</v>
      </c>
      <c r="J22" s="190">
        <f t="shared" si="0"/>
        <v>160567102</v>
      </c>
      <c r="K22" s="190">
        <f t="shared" si="0"/>
        <v>23021123</v>
      </c>
      <c r="L22" s="190">
        <f t="shared" si="0"/>
        <v>126971922</v>
      </c>
      <c r="M22" s="190">
        <f t="shared" si="0"/>
        <v>9344834</v>
      </c>
      <c r="N22" s="190">
        <f t="shared" si="0"/>
        <v>159337879</v>
      </c>
      <c r="O22" s="190">
        <f t="shared" si="0"/>
        <v>23136688</v>
      </c>
      <c r="P22" s="190">
        <f t="shared" si="0"/>
        <v>16992888</v>
      </c>
      <c r="Q22" s="190">
        <f t="shared" si="0"/>
        <v>96775469</v>
      </c>
      <c r="R22" s="190">
        <f t="shared" si="0"/>
        <v>136905045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456810026</v>
      </c>
      <c r="X22" s="190">
        <f t="shared" si="0"/>
        <v>569043381</v>
      </c>
      <c r="Y22" s="190">
        <f t="shared" si="0"/>
        <v>-112233355</v>
      </c>
      <c r="Z22" s="191">
        <f>+IF(X22&lt;&gt;0,+(Y22/X22)*100,0)</f>
        <v>-19.723163250360347</v>
      </c>
      <c r="AA22" s="188">
        <f>SUM(AA5:AA21)</f>
        <v>581104283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140132414</v>
      </c>
      <c r="D25" s="155">
        <v>0</v>
      </c>
      <c r="E25" s="156">
        <v>165653572</v>
      </c>
      <c r="F25" s="60">
        <v>168805727</v>
      </c>
      <c r="G25" s="60">
        <v>14716836</v>
      </c>
      <c r="H25" s="60">
        <v>12344558</v>
      </c>
      <c r="I25" s="60">
        <v>11695398</v>
      </c>
      <c r="J25" s="60">
        <v>38756792</v>
      </c>
      <c r="K25" s="60">
        <v>11826421</v>
      </c>
      <c r="L25" s="60">
        <v>19146145</v>
      </c>
      <c r="M25" s="60">
        <v>17535677</v>
      </c>
      <c r="N25" s="60">
        <v>48508243</v>
      </c>
      <c r="O25" s="60">
        <v>11111063</v>
      </c>
      <c r="P25" s="60">
        <v>12169266</v>
      </c>
      <c r="Q25" s="60">
        <v>12057526</v>
      </c>
      <c r="R25" s="60">
        <v>35337855</v>
      </c>
      <c r="S25" s="60">
        <v>0</v>
      </c>
      <c r="T25" s="60">
        <v>0</v>
      </c>
      <c r="U25" s="60">
        <v>0</v>
      </c>
      <c r="V25" s="60">
        <v>0</v>
      </c>
      <c r="W25" s="60">
        <v>122602890</v>
      </c>
      <c r="X25" s="60">
        <v>124240176</v>
      </c>
      <c r="Y25" s="60">
        <v>-1637286</v>
      </c>
      <c r="Z25" s="140">
        <v>-1.32</v>
      </c>
      <c r="AA25" s="155">
        <v>168805727</v>
      </c>
    </row>
    <row r="26" spans="1:27" ht="13.5">
      <c r="A26" s="183" t="s">
        <v>38</v>
      </c>
      <c r="B26" s="182"/>
      <c r="C26" s="155">
        <v>7093680</v>
      </c>
      <c r="D26" s="155">
        <v>0</v>
      </c>
      <c r="E26" s="156">
        <v>8089333</v>
      </c>
      <c r="F26" s="60">
        <v>8089333</v>
      </c>
      <c r="G26" s="60">
        <v>551306</v>
      </c>
      <c r="H26" s="60">
        <v>608434</v>
      </c>
      <c r="I26" s="60">
        <v>601089</v>
      </c>
      <c r="J26" s="60">
        <v>1760829</v>
      </c>
      <c r="K26" s="60">
        <v>603810</v>
      </c>
      <c r="L26" s="60">
        <v>622136</v>
      </c>
      <c r="M26" s="60">
        <v>819326</v>
      </c>
      <c r="N26" s="60">
        <v>2045272</v>
      </c>
      <c r="O26" s="60">
        <v>590898</v>
      </c>
      <c r="P26" s="60">
        <v>597823</v>
      </c>
      <c r="Q26" s="60">
        <v>614557</v>
      </c>
      <c r="R26" s="60">
        <v>1803278</v>
      </c>
      <c r="S26" s="60">
        <v>0</v>
      </c>
      <c r="T26" s="60">
        <v>0</v>
      </c>
      <c r="U26" s="60">
        <v>0</v>
      </c>
      <c r="V26" s="60">
        <v>0</v>
      </c>
      <c r="W26" s="60">
        <v>5609379</v>
      </c>
      <c r="X26" s="60">
        <v>6066999</v>
      </c>
      <c r="Y26" s="60">
        <v>-457620</v>
      </c>
      <c r="Z26" s="140">
        <v>-7.54</v>
      </c>
      <c r="AA26" s="155">
        <v>8089333</v>
      </c>
    </row>
    <row r="27" spans="1:27" ht="13.5">
      <c r="A27" s="183" t="s">
        <v>118</v>
      </c>
      <c r="B27" s="182"/>
      <c r="C27" s="155">
        <v>18547232</v>
      </c>
      <c r="D27" s="155">
        <v>0</v>
      </c>
      <c r="E27" s="156">
        <v>55977257</v>
      </c>
      <c r="F27" s="60">
        <v>44121571</v>
      </c>
      <c r="G27" s="60">
        <v>4664771</v>
      </c>
      <c r="H27" s="60">
        <v>4664771</v>
      </c>
      <c r="I27" s="60">
        <v>4664771</v>
      </c>
      <c r="J27" s="60">
        <v>13994313</v>
      </c>
      <c r="K27" s="60">
        <v>4664771</v>
      </c>
      <c r="L27" s="60">
        <v>4664771</v>
      </c>
      <c r="M27" s="60">
        <v>4664771</v>
      </c>
      <c r="N27" s="60">
        <v>13994313</v>
      </c>
      <c r="O27" s="60">
        <v>4664771</v>
      </c>
      <c r="P27" s="60">
        <v>-3239019</v>
      </c>
      <c r="Q27" s="60">
        <v>3676798</v>
      </c>
      <c r="R27" s="60">
        <v>5102550</v>
      </c>
      <c r="S27" s="60">
        <v>0</v>
      </c>
      <c r="T27" s="60">
        <v>0</v>
      </c>
      <c r="U27" s="60">
        <v>0</v>
      </c>
      <c r="V27" s="60">
        <v>0</v>
      </c>
      <c r="W27" s="60">
        <v>33091176</v>
      </c>
      <c r="X27" s="60">
        <v>41982939</v>
      </c>
      <c r="Y27" s="60">
        <v>-8891763</v>
      </c>
      <c r="Z27" s="140">
        <v>-21.18</v>
      </c>
      <c r="AA27" s="155">
        <v>44121571</v>
      </c>
    </row>
    <row r="28" spans="1:27" ht="13.5">
      <c r="A28" s="183" t="s">
        <v>39</v>
      </c>
      <c r="B28" s="182"/>
      <c r="C28" s="155">
        <v>341515030</v>
      </c>
      <c r="D28" s="155">
        <v>0</v>
      </c>
      <c r="E28" s="156">
        <v>26926976</v>
      </c>
      <c r="F28" s="60">
        <v>48960423</v>
      </c>
      <c r="G28" s="60">
        <v>2181415</v>
      </c>
      <c r="H28" s="60">
        <v>2181415</v>
      </c>
      <c r="I28" s="60">
        <v>10408637</v>
      </c>
      <c r="J28" s="60">
        <v>14771467</v>
      </c>
      <c r="K28" s="60">
        <v>3978593</v>
      </c>
      <c r="L28" s="60">
        <v>906145</v>
      </c>
      <c r="M28" s="60">
        <v>782034</v>
      </c>
      <c r="N28" s="60">
        <v>5666772</v>
      </c>
      <c r="O28" s="60">
        <v>1409961</v>
      </c>
      <c r="P28" s="60">
        <v>16020314</v>
      </c>
      <c r="Q28" s="60">
        <v>4269652</v>
      </c>
      <c r="R28" s="60">
        <v>21699927</v>
      </c>
      <c r="S28" s="60">
        <v>0</v>
      </c>
      <c r="T28" s="60">
        <v>0</v>
      </c>
      <c r="U28" s="60">
        <v>0</v>
      </c>
      <c r="V28" s="60">
        <v>0</v>
      </c>
      <c r="W28" s="60">
        <v>42138166</v>
      </c>
      <c r="X28" s="60">
        <v>20007729</v>
      </c>
      <c r="Y28" s="60">
        <v>22130437</v>
      </c>
      <c r="Z28" s="140">
        <v>110.61</v>
      </c>
      <c r="AA28" s="155">
        <v>48960423</v>
      </c>
    </row>
    <row r="29" spans="1:27" ht="13.5">
      <c r="A29" s="183" t="s">
        <v>40</v>
      </c>
      <c r="B29" s="182"/>
      <c r="C29" s="155">
        <v>9266946</v>
      </c>
      <c r="D29" s="155">
        <v>0</v>
      </c>
      <c r="E29" s="156">
        <v>11728622</v>
      </c>
      <c r="F29" s="60">
        <v>11728622</v>
      </c>
      <c r="G29" s="60">
        <v>0</v>
      </c>
      <c r="H29" s="60">
        <v>0</v>
      </c>
      <c r="I29" s="60">
        <v>3411552</v>
      </c>
      <c r="J29" s="60">
        <v>3411552</v>
      </c>
      <c r="K29" s="60">
        <v>5483</v>
      </c>
      <c r="L29" s="60">
        <v>0</v>
      </c>
      <c r="M29" s="60">
        <v>805315</v>
      </c>
      <c r="N29" s="60">
        <v>810798</v>
      </c>
      <c r="O29" s="60">
        <v>68613</v>
      </c>
      <c r="P29" s="60">
        <v>0</v>
      </c>
      <c r="Q29" s="60">
        <v>4967043</v>
      </c>
      <c r="R29" s="60">
        <v>5035656</v>
      </c>
      <c r="S29" s="60">
        <v>0</v>
      </c>
      <c r="T29" s="60">
        <v>0</v>
      </c>
      <c r="U29" s="60">
        <v>0</v>
      </c>
      <c r="V29" s="60">
        <v>0</v>
      </c>
      <c r="W29" s="60">
        <v>9258006</v>
      </c>
      <c r="X29" s="60">
        <v>10058049</v>
      </c>
      <c r="Y29" s="60">
        <v>-800043</v>
      </c>
      <c r="Z29" s="140">
        <v>-7.95</v>
      </c>
      <c r="AA29" s="155">
        <v>11728622</v>
      </c>
    </row>
    <row r="30" spans="1:27" ht="13.5">
      <c r="A30" s="183" t="s">
        <v>119</v>
      </c>
      <c r="B30" s="182"/>
      <c r="C30" s="155">
        <v>72296236</v>
      </c>
      <c r="D30" s="155">
        <v>0</v>
      </c>
      <c r="E30" s="156">
        <v>40927871</v>
      </c>
      <c r="F30" s="60">
        <v>78472273</v>
      </c>
      <c r="G30" s="60">
        <v>5860478</v>
      </c>
      <c r="H30" s="60">
        <v>6977293</v>
      </c>
      <c r="I30" s="60">
        <v>6824169</v>
      </c>
      <c r="J30" s="60">
        <v>19661940</v>
      </c>
      <c r="K30" s="60">
        <v>4169678</v>
      </c>
      <c r="L30" s="60">
        <v>7834450</v>
      </c>
      <c r="M30" s="60">
        <v>5494504</v>
      </c>
      <c r="N30" s="60">
        <v>17498632</v>
      </c>
      <c r="O30" s="60">
        <v>2834113</v>
      </c>
      <c r="P30" s="60">
        <v>9575285</v>
      </c>
      <c r="Q30" s="60">
        <v>5470460</v>
      </c>
      <c r="R30" s="60">
        <v>17879858</v>
      </c>
      <c r="S30" s="60">
        <v>0</v>
      </c>
      <c r="T30" s="60">
        <v>0</v>
      </c>
      <c r="U30" s="60">
        <v>0</v>
      </c>
      <c r="V30" s="60">
        <v>0</v>
      </c>
      <c r="W30" s="60">
        <v>55040430</v>
      </c>
      <c r="X30" s="60">
        <v>30695904</v>
      </c>
      <c r="Y30" s="60">
        <v>24344526</v>
      </c>
      <c r="Z30" s="140">
        <v>79.31</v>
      </c>
      <c r="AA30" s="155">
        <v>78472273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/>
      <c r="Y31" s="60">
        <v>0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65567570</v>
      </c>
      <c r="D32" s="155">
        <v>0</v>
      </c>
      <c r="E32" s="156">
        <v>46215000</v>
      </c>
      <c r="F32" s="60">
        <v>78944892</v>
      </c>
      <c r="G32" s="60">
        <v>3816308</v>
      </c>
      <c r="H32" s="60">
        <v>3824543</v>
      </c>
      <c r="I32" s="60">
        <v>4485103</v>
      </c>
      <c r="J32" s="60">
        <v>12125954</v>
      </c>
      <c r="K32" s="60">
        <v>4132352</v>
      </c>
      <c r="L32" s="60">
        <v>9884383</v>
      </c>
      <c r="M32" s="60">
        <v>3673244</v>
      </c>
      <c r="N32" s="60">
        <v>17689979</v>
      </c>
      <c r="O32" s="60">
        <v>4535995</v>
      </c>
      <c r="P32" s="60">
        <v>3814155</v>
      </c>
      <c r="Q32" s="60">
        <v>-1297553</v>
      </c>
      <c r="R32" s="60">
        <v>7052597</v>
      </c>
      <c r="S32" s="60">
        <v>0</v>
      </c>
      <c r="T32" s="60">
        <v>0</v>
      </c>
      <c r="U32" s="60">
        <v>0</v>
      </c>
      <c r="V32" s="60">
        <v>0</v>
      </c>
      <c r="W32" s="60">
        <v>36868530</v>
      </c>
      <c r="X32" s="60">
        <v>34430247</v>
      </c>
      <c r="Y32" s="60">
        <v>2438283</v>
      </c>
      <c r="Z32" s="140">
        <v>7.08</v>
      </c>
      <c r="AA32" s="155">
        <v>78944892</v>
      </c>
    </row>
    <row r="33" spans="1:27" ht="13.5">
      <c r="A33" s="183" t="s">
        <v>42</v>
      </c>
      <c r="B33" s="182"/>
      <c r="C33" s="155">
        <v>32068030</v>
      </c>
      <c r="D33" s="155">
        <v>0</v>
      </c>
      <c r="E33" s="156">
        <v>37885537</v>
      </c>
      <c r="F33" s="60">
        <v>42013185</v>
      </c>
      <c r="G33" s="60">
        <v>721367</v>
      </c>
      <c r="H33" s="60">
        <v>604770</v>
      </c>
      <c r="I33" s="60">
        <v>2814599</v>
      </c>
      <c r="J33" s="60">
        <v>4140736</v>
      </c>
      <c r="K33" s="60">
        <v>9206312</v>
      </c>
      <c r="L33" s="60">
        <v>5184798</v>
      </c>
      <c r="M33" s="60">
        <v>3313953</v>
      </c>
      <c r="N33" s="60">
        <v>17705063</v>
      </c>
      <c r="O33" s="60">
        <v>6409467</v>
      </c>
      <c r="P33" s="60">
        <v>2551363</v>
      </c>
      <c r="Q33" s="60">
        <v>5318149</v>
      </c>
      <c r="R33" s="60">
        <v>14278979</v>
      </c>
      <c r="S33" s="60">
        <v>0</v>
      </c>
      <c r="T33" s="60">
        <v>0</v>
      </c>
      <c r="U33" s="60">
        <v>0</v>
      </c>
      <c r="V33" s="60">
        <v>0</v>
      </c>
      <c r="W33" s="60">
        <v>36124778</v>
      </c>
      <c r="X33" s="60">
        <v>27684207</v>
      </c>
      <c r="Y33" s="60">
        <v>8440571</v>
      </c>
      <c r="Z33" s="140">
        <v>30.49</v>
      </c>
      <c r="AA33" s="155">
        <v>42013185</v>
      </c>
    </row>
    <row r="34" spans="1:27" ht="13.5">
      <c r="A34" s="183" t="s">
        <v>43</v>
      </c>
      <c r="B34" s="182"/>
      <c r="C34" s="155">
        <v>113674053</v>
      </c>
      <c r="D34" s="155">
        <v>0</v>
      </c>
      <c r="E34" s="156">
        <v>152083128</v>
      </c>
      <c r="F34" s="60">
        <v>154431081</v>
      </c>
      <c r="G34" s="60">
        <v>6592340</v>
      </c>
      <c r="H34" s="60">
        <v>19090710</v>
      </c>
      <c r="I34" s="60">
        <v>7336715</v>
      </c>
      <c r="J34" s="60">
        <v>33019765</v>
      </c>
      <c r="K34" s="60">
        <v>8365539</v>
      </c>
      <c r="L34" s="60">
        <v>12228518</v>
      </c>
      <c r="M34" s="60">
        <v>7938542</v>
      </c>
      <c r="N34" s="60">
        <v>28532599</v>
      </c>
      <c r="O34" s="60">
        <v>8604659</v>
      </c>
      <c r="P34" s="60">
        <v>6658709</v>
      </c>
      <c r="Q34" s="60">
        <v>7211956</v>
      </c>
      <c r="R34" s="60">
        <v>22475324</v>
      </c>
      <c r="S34" s="60">
        <v>0</v>
      </c>
      <c r="T34" s="60">
        <v>0</v>
      </c>
      <c r="U34" s="60">
        <v>0</v>
      </c>
      <c r="V34" s="60">
        <v>0</v>
      </c>
      <c r="W34" s="60">
        <v>84027688</v>
      </c>
      <c r="X34" s="60">
        <v>113146038</v>
      </c>
      <c r="Y34" s="60">
        <v>-29118350</v>
      </c>
      <c r="Z34" s="140">
        <v>-25.74</v>
      </c>
      <c r="AA34" s="155">
        <v>154431081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800161191</v>
      </c>
      <c r="D36" s="188">
        <f>SUM(D25:D35)</f>
        <v>0</v>
      </c>
      <c r="E36" s="189">
        <f t="shared" si="1"/>
        <v>545487296</v>
      </c>
      <c r="F36" s="190">
        <f t="shared" si="1"/>
        <v>635567107</v>
      </c>
      <c r="G36" s="190">
        <f t="shared" si="1"/>
        <v>39104821</v>
      </c>
      <c r="H36" s="190">
        <f t="shared" si="1"/>
        <v>50296494</v>
      </c>
      <c r="I36" s="190">
        <f t="shared" si="1"/>
        <v>52242033</v>
      </c>
      <c r="J36" s="190">
        <f t="shared" si="1"/>
        <v>141643348</v>
      </c>
      <c r="K36" s="190">
        <f t="shared" si="1"/>
        <v>46952959</v>
      </c>
      <c r="L36" s="190">
        <f t="shared" si="1"/>
        <v>60471346</v>
      </c>
      <c r="M36" s="190">
        <f t="shared" si="1"/>
        <v>45027366</v>
      </c>
      <c r="N36" s="190">
        <f t="shared" si="1"/>
        <v>152451671</v>
      </c>
      <c r="O36" s="190">
        <f t="shared" si="1"/>
        <v>40229540</v>
      </c>
      <c r="P36" s="190">
        <f t="shared" si="1"/>
        <v>48147896</v>
      </c>
      <c r="Q36" s="190">
        <f t="shared" si="1"/>
        <v>42288588</v>
      </c>
      <c r="R36" s="190">
        <f t="shared" si="1"/>
        <v>130666024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424761043</v>
      </c>
      <c r="X36" s="190">
        <f t="shared" si="1"/>
        <v>408312288</v>
      </c>
      <c r="Y36" s="190">
        <f t="shared" si="1"/>
        <v>16448755</v>
      </c>
      <c r="Z36" s="191">
        <f>+IF(X36&lt;&gt;0,+(Y36/X36)*100,0)</f>
        <v>4.028474156525997</v>
      </c>
      <c r="AA36" s="188">
        <f>SUM(AA25:AA35)</f>
        <v>635567107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-348894656</v>
      </c>
      <c r="D38" s="199">
        <f>+D22-D36</f>
        <v>0</v>
      </c>
      <c r="E38" s="200">
        <f t="shared" si="2"/>
        <v>108387111</v>
      </c>
      <c r="F38" s="106">
        <f t="shared" si="2"/>
        <v>-54462824</v>
      </c>
      <c r="G38" s="106">
        <f t="shared" si="2"/>
        <v>88504427</v>
      </c>
      <c r="H38" s="106">
        <f t="shared" si="2"/>
        <v>-33998434</v>
      </c>
      <c r="I38" s="106">
        <f t="shared" si="2"/>
        <v>-35582239</v>
      </c>
      <c r="J38" s="106">
        <f t="shared" si="2"/>
        <v>18923754</v>
      </c>
      <c r="K38" s="106">
        <f t="shared" si="2"/>
        <v>-23931836</v>
      </c>
      <c r="L38" s="106">
        <f t="shared" si="2"/>
        <v>66500576</v>
      </c>
      <c r="M38" s="106">
        <f t="shared" si="2"/>
        <v>-35682532</v>
      </c>
      <c r="N38" s="106">
        <f t="shared" si="2"/>
        <v>6886208</v>
      </c>
      <c r="O38" s="106">
        <f t="shared" si="2"/>
        <v>-17092852</v>
      </c>
      <c r="P38" s="106">
        <f t="shared" si="2"/>
        <v>-31155008</v>
      </c>
      <c r="Q38" s="106">
        <f t="shared" si="2"/>
        <v>54486881</v>
      </c>
      <c r="R38" s="106">
        <f t="shared" si="2"/>
        <v>6239021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32048983</v>
      </c>
      <c r="X38" s="106">
        <f>IF(F22=F36,0,X22-X36)</f>
        <v>160731093</v>
      </c>
      <c r="Y38" s="106">
        <f t="shared" si="2"/>
        <v>-128682110</v>
      </c>
      <c r="Z38" s="201">
        <f>+IF(X38&lt;&gt;0,+(Y38/X38)*100,0)</f>
        <v>-80.06049582453845</v>
      </c>
      <c r="AA38" s="199">
        <f>+AA22-AA36</f>
        <v>-54462824</v>
      </c>
    </row>
    <row r="39" spans="1:27" ht="13.5">
      <c r="A39" s="181" t="s">
        <v>46</v>
      </c>
      <c r="B39" s="185"/>
      <c r="C39" s="155">
        <v>276521776</v>
      </c>
      <c r="D39" s="155">
        <v>0</v>
      </c>
      <c r="E39" s="156">
        <v>306688000</v>
      </c>
      <c r="F39" s="60">
        <v>342993674</v>
      </c>
      <c r="G39" s="60">
        <v>0</v>
      </c>
      <c r="H39" s="60">
        <v>27017209</v>
      </c>
      <c r="I39" s="60">
        <v>18033445</v>
      </c>
      <c r="J39" s="60">
        <v>45050654</v>
      </c>
      <c r="K39" s="60">
        <v>27249494</v>
      </c>
      <c r="L39" s="60">
        <v>18226524</v>
      </c>
      <c r="M39" s="60">
        <v>16886890</v>
      </c>
      <c r="N39" s="60">
        <v>62362908</v>
      </c>
      <c r="O39" s="60">
        <v>23595401</v>
      </c>
      <c r="P39" s="60">
        <v>39232627</v>
      </c>
      <c r="Q39" s="60">
        <v>26848384</v>
      </c>
      <c r="R39" s="60">
        <v>89676412</v>
      </c>
      <c r="S39" s="60">
        <v>0</v>
      </c>
      <c r="T39" s="60">
        <v>0</v>
      </c>
      <c r="U39" s="60">
        <v>0</v>
      </c>
      <c r="V39" s="60">
        <v>0</v>
      </c>
      <c r="W39" s="60">
        <v>197089974</v>
      </c>
      <c r="X39" s="60">
        <v>210188000</v>
      </c>
      <c r="Y39" s="60">
        <v>-13098026</v>
      </c>
      <c r="Z39" s="140">
        <v>-6.23</v>
      </c>
      <c r="AA39" s="155">
        <v>342993674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75000000</v>
      </c>
      <c r="Y40" s="54">
        <v>-75000000</v>
      </c>
      <c r="Z40" s="184">
        <v>-100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20000000</v>
      </c>
      <c r="F41" s="60">
        <v>20000000</v>
      </c>
      <c r="G41" s="202">
        <v>0</v>
      </c>
      <c r="H41" s="202">
        <v>3096291</v>
      </c>
      <c r="I41" s="202">
        <v>11537189</v>
      </c>
      <c r="J41" s="60">
        <v>14633480</v>
      </c>
      <c r="K41" s="202">
        <v>0</v>
      </c>
      <c r="L41" s="202">
        <v>0</v>
      </c>
      <c r="M41" s="60">
        <v>0</v>
      </c>
      <c r="N41" s="202">
        <v>0</v>
      </c>
      <c r="O41" s="202">
        <v>5154457</v>
      </c>
      <c r="P41" s="202">
        <v>-2328582</v>
      </c>
      <c r="Q41" s="60">
        <v>460414</v>
      </c>
      <c r="R41" s="202">
        <v>3286289</v>
      </c>
      <c r="S41" s="202">
        <v>0</v>
      </c>
      <c r="T41" s="60">
        <v>0</v>
      </c>
      <c r="U41" s="202">
        <v>0</v>
      </c>
      <c r="V41" s="202">
        <v>0</v>
      </c>
      <c r="W41" s="202">
        <v>17919769</v>
      </c>
      <c r="X41" s="60">
        <v>15000003</v>
      </c>
      <c r="Y41" s="202">
        <v>2919766</v>
      </c>
      <c r="Z41" s="203">
        <v>19.47</v>
      </c>
      <c r="AA41" s="204">
        <v>20000000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-72372880</v>
      </c>
      <c r="D42" s="206">
        <f>SUM(D38:D41)</f>
        <v>0</v>
      </c>
      <c r="E42" s="207">
        <f t="shared" si="3"/>
        <v>435075111</v>
      </c>
      <c r="F42" s="88">
        <f t="shared" si="3"/>
        <v>308530850</v>
      </c>
      <c r="G42" s="88">
        <f t="shared" si="3"/>
        <v>88504427</v>
      </c>
      <c r="H42" s="88">
        <f t="shared" si="3"/>
        <v>-3884934</v>
      </c>
      <c r="I42" s="88">
        <f t="shared" si="3"/>
        <v>-6011605</v>
      </c>
      <c r="J42" s="88">
        <f t="shared" si="3"/>
        <v>78607888</v>
      </c>
      <c r="K42" s="88">
        <f t="shared" si="3"/>
        <v>3317658</v>
      </c>
      <c r="L42" s="88">
        <f t="shared" si="3"/>
        <v>84727100</v>
      </c>
      <c r="M42" s="88">
        <f t="shared" si="3"/>
        <v>-18795642</v>
      </c>
      <c r="N42" s="88">
        <f t="shared" si="3"/>
        <v>69249116</v>
      </c>
      <c r="O42" s="88">
        <f t="shared" si="3"/>
        <v>11657006</v>
      </c>
      <c r="P42" s="88">
        <f t="shared" si="3"/>
        <v>5749037</v>
      </c>
      <c r="Q42" s="88">
        <f t="shared" si="3"/>
        <v>81795679</v>
      </c>
      <c r="R42" s="88">
        <f t="shared" si="3"/>
        <v>99201722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247058726</v>
      </c>
      <c r="X42" s="88">
        <f t="shared" si="3"/>
        <v>460919096</v>
      </c>
      <c r="Y42" s="88">
        <f t="shared" si="3"/>
        <v>-213860370</v>
      </c>
      <c r="Z42" s="208">
        <f>+IF(X42&lt;&gt;0,+(Y42/X42)*100,0)</f>
        <v>-46.39867860888106</v>
      </c>
      <c r="AA42" s="206">
        <f>SUM(AA38:AA41)</f>
        <v>308530850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-72372880</v>
      </c>
      <c r="D44" s="210">
        <f>+D42-D43</f>
        <v>0</v>
      </c>
      <c r="E44" s="211">
        <f t="shared" si="4"/>
        <v>435075111</v>
      </c>
      <c r="F44" s="77">
        <f t="shared" si="4"/>
        <v>308530850</v>
      </c>
      <c r="G44" s="77">
        <f t="shared" si="4"/>
        <v>88504427</v>
      </c>
      <c r="H44" s="77">
        <f t="shared" si="4"/>
        <v>-3884934</v>
      </c>
      <c r="I44" s="77">
        <f t="shared" si="4"/>
        <v>-6011605</v>
      </c>
      <c r="J44" s="77">
        <f t="shared" si="4"/>
        <v>78607888</v>
      </c>
      <c r="K44" s="77">
        <f t="shared" si="4"/>
        <v>3317658</v>
      </c>
      <c r="L44" s="77">
        <f t="shared" si="4"/>
        <v>84727100</v>
      </c>
      <c r="M44" s="77">
        <f t="shared" si="4"/>
        <v>-18795642</v>
      </c>
      <c r="N44" s="77">
        <f t="shared" si="4"/>
        <v>69249116</v>
      </c>
      <c r="O44" s="77">
        <f t="shared" si="4"/>
        <v>11657006</v>
      </c>
      <c r="P44" s="77">
        <f t="shared" si="4"/>
        <v>5749037</v>
      </c>
      <c r="Q44" s="77">
        <f t="shared" si="4"/>
        <v>81795679</v>
      </c>
      <c r="R44" s="77">
        <f t="shared" si="4"/>
        <v>99201722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247058726</v>
      </c>
      <c r="X44" s="77">
        <f t="shared" si="4"/>
        <v>460919096</v>
      </c>
      <c r="Y44" s="77">
        <f t="shared" si="4"/>
        <v>-213860370</v>
      </c>
      <c r="Z44" s="212">
        <f>+IF(X44&lt;&gt;0,+(Y44/X44)*100,0)</f>
        <v>-46.39867860888106</v>
      </c>
      <c r="AA44" s="210">
        <f>+AA42-AA43</f>
        <v>308530850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-72372880</v>
      </c>
      <c r="D46" s="206">
        <f>SUM(D44:D45)</f>
        <v>0</v>
      </c>
      <c r="E46" s="207">
        <f t="shared" si="5"/>
        <v>435075111</v>
      </c>
      <c r="F46" s="88">
        <f t="shared" si="5"/>
        <v>308530850</v>
      </c>
      <c r="G46" s="88">
        <f t="shared" si="5"/>
        <v>88504427</v>
      </c>
      <c r="H46" s="88">
        <f t="shared" si="5"/>
        <v>-3884934</v>
      </c>
      <c r="I46" s="88">
        <f t="shared" si="5"/>
        <v>-6011605</v>
      </c>
      <c r="J46" s="88">
        <f t="shared" si="5"/>
        <v>78607888</v>
      </c>
      <c r="K46" s="88">
        <f t="shared" si="5"/>
        <v>3317658</v>
      </c>
      <c r="L46" s="88">
        <f t="shared" si="5"/>
        <v>84727100</v>
      </c>
      <c r="M46" s="88">
        <f t="shared" si="5"/>
        <v>-18795642</v>
      </c>
      <c r="N46" s="88">
        <f t="shared" si="5"/>
        <v>69249116</v>
      </c>
      <c r="O46" s="88">
        <f t="shared" si="5"/>
        <v>11657006</v>
      </c>
      <c r="P46" s="88">
        <f t="shared" si="5"/>
        <v>5749037</v>
      </c>
      <c r="Q46" s="88">
        <f t="shared" si="5"/>
        <v>81795679</v>
      </c>
      <c r="R46" s="88">
        <f t="shared" si="5"/>
        <v>99201722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247058726</v>
      </c>
      <c r="X46" s="88">
        <f t="shared" si="5"/>
        <v>460919096</v>
      </c>
      <c r="Y46" s="88">
        <f t="shared" si="5"/>
        <v>-213860370</v>
      </c>
      <c r="Z46" s="208">
        <f>+IF(X46&lt;&gt;0,+(Y46/X46)*100,0)</f>
        <v>-46.39867860888106</v>
      </c>
      <c r="AA46" s="206">
        <f>SUM(AA44:AA45)</f>
        <v>308530850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-72372880</v>
      </c>
      <c r="D48" s="217">
        <f>SUM(D46:D47)</f>
        <v>0</v>
      </c>
      <c r="E48" s="218">
        <f t="shared" si="6"/>
        <v>435075111</v>
      </c>
      <c r="F48" s="219">
        <f t="shared" si="6"/>
        <v>308530850</v>
      </c>
      <c r="G48" s="219">
        <f t="shared" si="6"/>
        <v>88504427</v>
      </c>
      <c r="H48" s="220">
        <f t="shared" si="6"/>
        <v>-3884934</v>
      </c>
      <c r="I48" s="220">
        <f t="shared" si="6"/>
        <v>-6011605</v>
      </c>
      <c r="J48" s="220">
        <f t="shared" si="6"/>
        <v>78607888</v>
      </c>
      <c r="K48" s="220">
        <f t="shared" si="6"/>
        <v>3317658</v>
      </c>
      <c r="L48" s="220">
        <f t="shared" si="6"/>
        <v>84727100</v>
      </c>
      <c r="M48" s="219">
        <f t="shared" si="6"/>
        <v>-18795642</v>
      </c>
      <c r="N48" s="219">
        <f t="shared" si="6"/>
        <v>69249116</v>
      </c>
      <c r="O48" s="220">
        <f t="shared" si="6"/>
        <v>11657006</v>
      </c>
      <c r="P48" s="220">
        <f t="shared" si="6"/>
        <v>5749037</v>
      </c>
      <c r="Q48" s="220">
        <f t="shared" si="6"/>
        <v>81795679</v>
      </c>
      <c r="R48" s="220">
        <f t="shared" si="6"/>
        <v>99201722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247058726</v>
      </c>
      <c r="X48" s="220">
        <f t="shared" si="6"/>
        <v>460919096</v>
      </c>
      <c r="Y48" s="220">
        <f t="shared" si="6"/>
        <v>-213860370</v>
      </c>
      <c r="Z48" s="221">
        <f>+IF(X48&lt;&gt;0,+(Y48/X48)*100,0)</f>
        <v>-46.39867860888106</v>
      </c>
      <c r="AA48" s="222">
        <f>SUM(AA46:AA47)</f>
        <v>308530850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15080334</v>
      </c>
      <c r="D5" s="153">
        <f>SUM(D6:D8)</f>
        <v>0</v>
      </c>
      <c r="E5" s="154">
        <f t="shared" si="0"/>
        <v>20160298</v>
      </c>
      <c r="F5" s="100">
        <f t="shared" si="0"/>
        <v>21110298</v>
      </c>
      <c r="G5" s="100">
        <f t="shared" si="0"/>
        <v>566581</v>
      </c>
      <c r="H5" s="100">
        <f t="shared" si="0"/>
        <v>1060699</v>
      </c>
      <c r="I5" s="100">
        <f t="shared" si="0"/>
        <v>157161</v>
      </c>
      <c r="J5" s="100">
        <f t="shared" si="0"/>
        <v>1784441</v>
      </c>
      <c r="K5" s="100">
        <f t="shared" si="0"/>
        <v>1398927</v>
      </c>
      <c r="L5" s="100">
        <f t="shared" si="0"/>
        <v>1937544</v>
      </c>
      <c r="M5" s="100">
        <f t="shared" si="0"/>
        <v>1199550</v>
      </c>
      <c r="N5" s="100">
        <f t="shared" si="0"/>
        <v>4536021</v>
      </c>
      <c r="O5" s="100">
        <f t="shared" si="0"/>
        <v>1292268</v>
      </c>
      <c r="P5" s="100">
        <f t="shared" si="0"/>
        <v>2725971</v>
      </c>
      <c r="Q5" s="100">
        <f t="shared" si="0"/>
        <v>2998708</v>
      </c>
      <c r="R5" s="100">
        <f t="shared" si="0"/>
        <v>7016947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13337409</v>
      </c>
      <c r="X5" s="100">
        <f t="shared" si="0"/>
        <v>14180751</v>
      </c>
      <c r="Y5" s="100">
        <f t="shared" si="0"/>
        <v>-843342</v>
      </c>
      <c r="Z5" s="137">
        <f>+IF(X5&lt;&gt;0,+(Y5/X5)*100,0)</f>
        <v>-5.947089826201729</v>
      </c>
      <c r="AA5" s="153">
        <f>SUM(AA6:AA8)</f>
        <v>21110298</v>
      </c>
    </row>
    <row r="6" spans="1:27" ht="13.5">
      <c r="A6" s="138" t="s">
        <v>75</v>
      </c>
      <c r="B6" s="136"/>
      <c r="C6" s="155"/>
      <c r="D6" s="155"/>
      <c r="E6" s="156">
        <v>30000</v>
      </c>
      <c r="F6" s="60">
        <v>30000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22500</v>
      </c>
      <c r="Y6" s="60">
        <v>-22500</v>
      </c>
      <c r="Z6" s="140">
        <v>-100</v>
      </c>
      <c r="AA6" s="62">
        <v>30000</v>
      </c>
    </row>
    <row r="7" spans="1:27" ht="13.5">
      <c r="A7" s="138" t="s">
        <v>76</v>
      </c>
      <c r="B7" s="136"/>
      <c r="C7" s="157">
        <v>12380194</v>
      </c>
      <c r="D7" s="157"/>
      <c r="E7" s="158">
        <v>11590000</v>
      </c>
      <c r="F7" s="159">
        <v>13870000</v>
      </c>
      <c r="G7" s="159">
        <v>566581</v>
      </c>
      <c r="H7" s="159">
        <v>1047699</v>
      </c>
      <c r="I7" s="159">
        <v>139161</v>
      </c>
      <c r="J7" s="159">
        <v>1753441</v>
      </c>
      <c r="K7" s="159">
        <v>1397927</v>
      </c>
      <c r="L7" s="159">
        <v>1844491</v>
      </c>
      <c r="M7" s="159">
        <v>799083</v>
      </c>
      <c r="N7" s="159">
        <v>4041501</v>
      </c>
      <c r="O7" s="159">
        <v>1030918</v>
      </c>
      <c r="P7" s="159">
        <v>2711971</v>
      </c>
      <c r="Q7" s="159">
        <v>2709606</v>
      </c>
      <c r="R7" s="159">
        <v>6452495</v>
      </c>
      <c r="S7" s="159"/>
      <c r="T7" s="159"/>
      <c r="U7" s="159"/>
      <c r="V7" s="159"/>
      <c r="W7" s="159">
        <v>12247437</v>
      </c>
      <c r="X7" s="159">
        <v>8917497</v>
      </c>
      <c r="Y7" s="159">
        <v>3329940</v>
      </c>
      <c r="Z7" s="141">
        <v>37.34</v>
      </c>
      <c r="AA7" s="225">
        <v>13870000</v>
      </c>
    </row>
    <row r="8" spans="1:27" ht="13.5">
      <c r="A8" s="138" t="s">
        <v>77</v>
      </c>
      <c r="B8" s="136"/>
      <c r="C8" s="155">
        <v>2700140</v>
      </c>
      <c r="D8" s="155"/>
      <c r="E8" s="156">
        <v>8540298</v>
      </c>
      <c r="F8" s="60">
        <v>7210298</v>
      </c>
      <c r="G8" s="60"/>
      <c r="H8" s="60">
        <v>13000</v>
      </c>
      <c r="I8" s="60">
        <v>18000</v>
      </c>
      <c r="J8" s="60">
        <v>31000</v>
      </c>
      <c r="K8" s="60">
        <v>1000</v>
      </c>
      <c r="L8" s="60">
        <v>93053</v>
      </c>
      <c r="M8" s="60">
        <v>400467</v>
      </c>
      <c r="N8" s="60">
        <v>494520</v>
      </c>
      <c r="O8" s="60">
        <v>261350</v>
      </c>
      <c r="P8" s="60">
        <v>14000</v>
      </c>
      <c r="Q8" s="60">
        <v>289102</v>
      </c>
      <c r="R8" s="60">
        <v>564452</v>
      </c>
      <c r="S8" s="60"/>
      <c r="T8" s="60"/>
      <c r="U8" s="60"/>
      <c r="V8" s="60"/>
      <c r="W8" s="60">
        <v>1089972</v>
      </c>
      <c r="X8" s="60">
        <v>5240754</v>
      </c>
      <c r="Y8" s="60">
        <v>-4150782</v>
      </c>
      <c r="Z8" s="140">
        <v>-79.2</v>
      </c>
      <c r="AA8" s="62">
        <v>7210298</v>
      </c>
    </row>
    <row r="9" spans="1:27" ht="13.5">
      <c r="A9" s="135" t="s">
        <v>78</v>
      </c>
      <c r="B9" s="136"/>
      <c r="C9" s="153">
        <f aca="true" t="shared" si="1" ref="C9:Y9">SUM(C10:C14)</f>
        <v>3363969</v>
      </c>
      <c r="D9" s="153">
        <f>SUM(D10:D14)</f>
        <v>0</v>
      </c>
      <c r="E9" s="154">
        <f t="shared" si="1"/>
        <v>24415132</v>
      </c>
      <c r="F9" s="100">
        <f t="shared" si="1"/>
        <v>1227631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368603</v>
      </c>
      <c r="M9" s="100">
        <f t="shared" si="1"/>
        <v>0</v>
      </c>
      <c r="N9" s="100">
        <f t="shared" si="1"/>
        <v>368603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368603</v>
      </c>
      <c r="X9" s="100">
        <f t="shared" si="1"/>
        <v>18311346</v>
      </c>
      <c r="Y9" s="100">
        <f t="shared" si="1"/>
        <v>-17942743</v>
      </c>
      <c r="Z9" s="137">
        <f>+IF(X9&lt;&gt;0,+(Y9/X9)*100,0)</f>
        <v>-97.98702400140328</v>
      </c>
      <c r="AA9" s="102">
        <f>SUM(AA10:AA14)</f>
        <v>1227631</v>
      </c>
    </row>
    <row r="10" spans="1:27" ht="13.5">
      <c r="A10" s="138" t="s">
        <v>79</v>
      </c>
      <c r="B10" s="136"/>
      <c r="C10" s="155">
        <v>3363969</v>
      </c>
      <c r="D10" s="155"/>
      <c r="E10" s="156">
        <v>75000</v>
      </c>
      <c r="F10" s="60">
        <v>175000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56250</v>
      </c>
      <c r="Y10" s="60">
        <v>-56250</v>
      </c>
      <c r="Z10" s="140">
        <v>-100</v>
      </c>
      <c r="AA10" s="62">
        <v>175000</v>
      </c>
    </row>
    <row r="11" spans="1:27" ht="13.5">
      <c r="A11" s="138" t="s">
        <v>80</v>
      </c>
      <c r="B11" s="136"/>
      <c r="C11" s="155"/>
      <c r="D11" s="155"/>
      <c r="E11" s="156">
        <v>24340132</v>
      </c>
      <c r="F11" s="60">
        <v>1052631</v>
      </c>
      <c r="G11" s="60"/>
      <c r="H11" s="60"/>
      <c r="I11" s="60"/>
      <c r="J11" s="60"/>
      <c r="K11" s="60"/>
      <c r="L11" s="60">
        <v>368603</v>
      </c>
      <c r="M11" s="60"/>
      <c r="N11" s="60">
        <v>368603</v>
      </c>
      <c r="O11" s="60"/>
      <c r="P11" s="60"/>
      <c r="Q11" s="60"/>
      <c r="R11" s="60"/>
      <c r="S11" s="60"/>
      <c r="T11" s="60"/>
      <c r="U11" s="60"/>
      <c r="V11" s="60"/>
      <c r="W11" s="60">
        <v>368603</v>
      </c>
      <c r="X11" s="60">
        <v>18255096</v>
      </c>
      <c r="Y11" s="60">
        <v>-17886493</v>
      </c>
      <c r="Z11" s="140">
        <v>-97.98</v>
      </c>
      <c r="AA11" s="62">
        <v>1052631</v>
      </c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2024946</v>
      </c>
      <c r="D15" s="153">
        <f>SUM(D16:D18)</f>
        <v>0</v>
      </c>
      <c r="E15" s="154">
        <f t="shared" si="2"/>
        <v>1859649</v>
      </c>
      <c r="F15" s="100">
        <f t="shared" si="2"/>
        <v>2095000</v>
      </c>
      <c r="G15" s="100">
        <f t="shared" si="2"/>
        <v>0</v>
      </c>
      <c r="H15" s="100">
        <f t="shared" si="2"/>
        <v>208389</v>
      </c>
      <c r="I15" s="100">
        <f t="shared" si="2"/>
        <v>146961</v>
      </c>
      <c r="J15" s="100">
        <f t="shared" si="2"/>
        <v>355350</v>
      </c>
      <c r="K15" s="100">
        <f t="shared" si="2"/>
        <v>177291</v>
      </c>
      <c r="L15" s="100">
        <f t="shared" si="2"/>
        <v>154809</v>
      </c>
      <c r="M15" s="100">
        <f t="shared" si="2"/>
        <v>0</v>
      </c>
      <c r="N15" s="100">
        <f t="shared" si="2"/>
        <v>332100</v>
      </c>
      <c r="O15" s="100">
        <f t="shared" si="2"/>
        <v>202310</v>
      </c>
      <c r="P15" s="100">
        <f t="shared" si="2"/>
        <v>126081</v>
      </c>
      <c r="Q15" s="100">
        <f t="shared" si="2"/>
        <v>1439500</v>
      </c>
      <c r="R15" s="100">
        <f t="shared" si="2"/>
        <v>1767891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2455341</v>
      </c>
      <c r="X15" s="100">
        <f t="shared" si="2"/>
        <v>1394739</v>
      </c>
      <c r="Y15" s="100">
        <f t="shared" si="2"/>
        <v>1060602</v>
      </c>
      <c r="Z15" s="137">
        <f>+IF(X15&lt;&gt;0,+(Y15/X15)*100,0)</f>
        <v>76.04304461264796</v>
      </c>
      <c r="AA15" s="102">
        <f>SUM(AA16:AA18)</f>
        <v>2095000</v>
      </c>
    </row>
    <row r="16" spans="1:27" ht="13.5">
      <c r="A16" s="138" t="s">
        <v>85</v>
      </c>
      <c r="B16" s="136"/>
      <c r="C16" s="155"/>
      <c r="D16" s="155"/>
      <c r="E16" s="156"/>
      <c r="F16" s="60">
        <v>235000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>
        <v>235000</v>
      </c>
    </row>
    <row r="17" spans="1:27" ht="13.5">
      <c r="A17" s="138" t="s">
        <v>86</v>
      </c>
      <c r="B17" s="136"/>
      <c r="C17" s="155">
        <v>2024946</v>
      </c>
      <c r="D17" s="155"/>
      <c r="E17" s="156">
        <v>1859649</v>
      </c>
      <c r="F17" s="60">
        <v>1860000</v>
      </c>
      <c r="G17" s="60"/>
      <c r="H17" s="60">
        <v>208389</v>
      </c>
      <c r="I17" s="60">
        <v>146961</v>
      </c>
      <c r="J17" s="60">
        <v>355350</v>
      </c>
      <c r="K17" s="60">
        <v>177291</v>
      </c>
      <c r="L17" s="60">
        <v>154809</v>
      </c>
      <c r="M17" s="60"/>
      <c r="N17" s="60">
        <v>332100</v>
      </c>
      <c r="O17" s="60">
        <v>202310</v>
      </c>
      <c r="P17" s="60">
        <v>126081</v>
      </c>
      <c r="Q17" s="60">
        <v>1439500</v>
      </c>
      <c r="R17" s="60">
        <v>1767891</v>
      </c>
      <c r="S17" s="60"/>
      <c r="T17" s="60"/>
      <c r="U17" s="60"/>
      <c r="V17" s="60"/>
      <c r="W17" s="60">
        <v>2455341</v>
      </c>
      <c r="X17" s="60">
        <v>1394739</v>
      </c>
      <c r="Y17" s="60">
        <v>1060602</v>
      </c>
      <c r="Z17" s="140">
        <v>76.04</v>
      </c>
      <c r="AA17" s="62">
        <v>1860000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278198751</v>
      </c>
      <c r="D19" s="153">
        <f>SUM(D20:D23)</f>
        <v>0</v>
      </c>
      <c r="E19" s="154">
        <f t="shared" si="3"/>
        <v>264329342</v>
      </c>
      <c r="F19" s="100">
        <f t="shared" si="3"/>
        <v>310453269</v>
      </c>
      <c r="G19" s="100">
        <f t="shared" si="3"/>
        <v>11488677</v>
      </c>
      <c r="H19" s="100">
        <f t="shared" si="3"/>
        <v>23742487</v>
      </c>
      <c r="I19" s="100">
        <f t="shared" si="3"/>
        <v>18555188</v>
      </c>
      <c r="J19" s="100">
        <f t="shared" si="3"/>
        <v>53786352</v>
      </c>
      <c r="K19" s="100">
        <f t="shared" si="3"/>
        <v>28308289</v>
      </c>
      <c r="L19" s="100">
        <f t="shared" si="3"/>
        <v>17905985</v>
      </c>
      <c r="M19" s="100">
        <f t="shared" si="3"/>
        <v>22391982</v>
      </c>
      <c r="N19" s="100">
        <f t="shared" si="3"/>
        <v>68606256</v>
      </c>
      <c r="O19" s="100">
        <f t="shared" si="3"/>
        <v>25538367</v>
      </c>
      <c r="P19" s="100">
        <f t="shared" si="3"/>
        <v>33305546</v>
      </c>
      <c r="Q19" s="100">
        <f t="shared" si="3"/>
        <v>25667758</v>
      </c>
      <c r="R19" s="100">
        <f t="shared" si="3"/>
        <v>84511671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206904279</v>
      </c>
      <c r="X19" s="100">
        <f t="shared" si="3"/>
        <v>195615421</v>
      </c>
      <c r="Y19" s="100">
        <f t="shared" si="3"/>
        <v>11288858</v>
      </c>
      <c r="Z19" s="137">
        <f>+IF(X19&lt;&gt;0,+(Y19/X19)*100,0)</f>
        <v>5.770944817280024</v>
      </c>
      <c r="AA19" s="102">
        <f>SUM(AA20:AA23)</f>
        <v>310453269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>
        <v>239852305</v>
      </c>
      <c r="D21" s="155"/>
      <c r="E21" s="156">
        <v>208319693</v>
      </c>
      <c r="F21" s="60">
        <v>252500901</v>
      </c>
      <c r="G21" s="60">
        <v>9609015</v>
      </c>
      <c r="H21" s="60">
        <v>14520682</v>
      </c>
      <c r="I21" s="60">
        <v>10535877</v>
      </c>
      <c r="J21" s="60">
        <v>34665574</v>
      </c>
      <c r="K21" s="60">
        <v>20753549</v>
      </c>
      <c r="L21" s="60">
        <v>14126466</v>
      </c>
      <c r="M21" s="60">
        <v>19937517</v>
      </c>
      <c r="N21" s="60">
        <v>54817532</v>
      </c>
      <c r="O21" s="60">
        <v>24775614</v>
      </c>
      <c r="P21" s="60">
        <v>25714611</v>
      </c>
      <c r="Q21" s="60">
        <v>23093580</v>
      </c>
      <c r="R21" s="60">
        <v>73583805</v>
      </c>
      <c r="S21" s="60"/>
      <c r="T21" s="60"/>
      <c r="U21" s="60"/>
      <c r="V21" s="60"/>
      <c r="W21" s="60">
        <v>163066911</v>
      </c>
      <c r="X21" s="60">
        <v>156239766</v>
      </c>
      <c r="Y21" s="60">
        <v>6827145</v>
      </c>
      <c r="Z21" s="140">
        <v>4.37</v>
      </c>
      <c r="AA21" s="62">
        <v>252500901</v>
      </c>
    </row>
    <row r="22" spans="1:27" ht="13.5">
      <c r="A22" s="138" t="s">
        <v>91</v>
      </c>
      <c r="B22" s="136"/>
      <c r="C22" s="157">
        <v>38346446</v>
      </c>
      <c r="D22" s="157"/>
      <c r="E22" s="158">
        <v>56009649</v>
      </c>
      <c r="F22" s="159">
        <v>57952368</v>
      </c>
      <c r="G22" s="159">
        <v>1879662</v>
      </c>
      <c r="H22" s="159">
        <v>9221805</v>
      </c>
      <c r="I22" s="159">
        <v>8019311</v>
      </c>
      <c r="J22" s="159">
        <v>19120778</v>
      </c>
      <c r="K22" s="159">
        <v>7554740</v>
      </c>
      <c r="L22" s="159">
        <v>3779519</v>
      </c>
      <c r="M22" s="159">
        <v>2454465</v>
      </c>
      <c r="N22" s="159">
        <v>13788724</v>
      </c>
      <c r="O22" s="159">
        <v>762753</v>
      </c>
      <c r="P22" s="159">
        <v>7590935</v>
      </c>
      <c r="Q22" s="159">
        <v>2574178</v>
      </c>
      <c r="R22" s="159">
        <v>10927866</v>
      </c>
      <c r="S22" s="159"/>
      <c r="T22" s="159"/>
      <c r="U22" s="159"/>
      <c r="V22" s="159"/>
      <c r="W22" s="159">
        <v>43837368</v>
      </c>
      <c r="X22" s="159">
        <v>39375655</v>
      </c>
      <c r="Y22" s="159">
        <v>4461713</v>
      </c>
      <c r="Z22" s="141">
        <v>11.33</v>
      </c>
      <c r="AA22" s="225">
        <v>57952368</v>
      </c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298668000</v>
      </c>
      <c r="D25" s="217">
        <f>+D5+D9+D15+D19+D24</f>
        <v>0</v>
      </c>
      <c r="E25" s="230">
        <f t="shared" si="4"/>
        <v>310764421</v>
      </c>
      <c r="F25" s="219">
        <f t="shared" si="4"/>
        <v>334886198</v>
      </c>
      <c r="G25" s="219">
        <f t="shared" si="4"/>
        <v>12055258</v>
      </c>
      <c r="H25" s="219">
        <f t="shared" si="4"/>
        <v>25011575</v>
      </c>
      <c r="I25" s="219">
        <f t="shared" si="4"/>
        <v>18859310</v>
      </c>
      <c r="J25" s="219">
        <f t="shared" si="4"/>
        <v>55926143</v>
      </c>
      <c r="K25" s="219">
        <f t="shared" si="4"/>
        <v>29884507</v>
      </c>
      <c r="L25" s="219">
        <f t="shared" si="4"/>
        <v>20366941</v>
      </c>
      <c r="M25" s="219">
        <f t="shared" si="4"/>
        <v>23591532</v>
      </c>
      <c r="N25" s="219">
        <f t="shared" si="4"/>
        <v>73842980</v>
      </c>
      <c r="O25" s="219">
        <f t="shared" si="4"/>
        <v>27032945</v>
      </c>
      <c r="P25" s="219">
        <f t="shared" si="4"/>
        <v>36157598</v>
      </c>
      <c r="Q25" s="219">
        <f t="shared" si="4"/>
        <v>30105966</v>
      </c>
      <c r="R25" s="219">
        <f t="shared" si="4"/>
        <v>93296509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223065632</v>
      </c>
      <c r="X25" s="219">
        <f t="shared" si="4"/>
        <v>229502257</v>
      </c>
      <c r="Y25" s="219">
        <f t="shared" si="4"/>
        <v>-6436625</v>
      </c>
      <c r="Z25" s="231">
        <f>+IF(X25&lt;&gt;0,+(Y25/X25)*100,0)</f>
        <v>-2.8046020479877023</v>
      </c>
      <c r="AA25" s="232">
        <f>+AA5+AA9+AA15+AA19+AA24</f>
        <v>334886198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172275831</v>
      </c>
      <c r="D28" s="155"/>
      <c r="E28" s="156">
        <v>190077193</v>
      </c>
      <c r="F28" s="60">
        <v>211999471</v>
      </c>
      <c r="G28" s="60">
        <v>6183627</v>
      </c>
      <c r="H28" s="60">
        <v>3842203</v>
      </c>
      <c r="I28" s="60">
        <v>10348370</v>
      </c>
      <c r="J28" s="60">
        <v>20374200</v>
      </c>
      <c r="K28" s="60">
        <v>12882244</v>
      </c>
      <c r="L28" s="60">
        <v>22895345</v>
      </c>
      <c r="M28" s="60">
        <v>20110576</v>
      </c>
      <c r="N28" s="60">
        <v>55888165</v>
      </c>
      <c r="O28" s="60">
        <v>17079388</v>
      </c>
      <c r="P28" s="60">
        <v>14673092</v>
      </c>
      <c r="Q28" s="60">
        <v>17591496</v>
      </c>
      <c r="R28" s="60">
        <v>49343976</v>
      </c>
      <c r="S28" s="60"/>
      <c r="T28" s="60"/>
      <c r="U28" s="60"/>
      <c r="V28" s="60"/>
      <c r="W28" s="60">
        <v>125606341</v>
      </c>
      <c r="X28" s="60"/>
      <c r="Y28" s="60">
        <v>125606341</v>
      </c>
      <c r="Z28" s="140"/>
      <c r="AA28" s="155">
        <v>211999471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>
        <v>18766536</v>
      </c>
      <c r="D31" s="155"/>
      <c r="E31" s="156">
        <v>17543860</v>
      </c>
      <c r="F31" s="60">
        <v>17543860</v>
      </c>
      <c r="G31" s="60">
        <v>1493217</v>
      </c>
      <c r="H31" s="60">
        <v>8703308</v>
      </c>
      <c r="I31" s="60">
        <v>5602156</v>
      </c>
      <c r="J31" s="60">
        <v>15798681</v>
      </c>
      <c r="K31" s="60">
        <v>5298385</v>
      </c>
      <c r="L31" s="60">
        <v>-5786958</v>
      </c>
      <c r="M31" s="60"/>
      <c r="N31" s="60">
        <v>-488573</v>
      </c>
      <c r="O31" s="60">
        <v>238367</v>
      </c>
      <c r="P31" s="60">
        <v>2328582</v>
      </c>
      <c r="Q31" s="60">
        <v>361160</v>
      </c>
      <c r="R31" s="60">
        <v>2928109</v>
      </c>
      <c r="S31" s="60"/>
      <c r="T31" s="60"/>
      <c r="U31" s="60"/>
      <c r="V31" s="60"/>
      <c r="W31" s="60">
        <v>18238217</v>
      </c>
      <c r="X31" s="60"/>
      <c r="Y31" s="60">
        <v>18238217</v>
      </c>
      <c r="Z31" s="140"/>
      <c r="AA31" s="62">
        <v>17543860</v>
      </c>
    </row>
    <row r="32" spans="1:27" ht="13.5">
      <c r="A32" s="236" t="s">
        <v>46</v>
      </c>
      <c r="B32" s="136"/>
      <c r="C32" s="210">
        <f aca="true" t="shared" si="5" ref="C32:Y32">SUM(C28:C31)</f>
        <v>191042367</v>
      </c>
      <c r="D32" s="210">
        <f>SUM(D28:D31)</f>
        <v>0</v>
      </c>
      <c r="E32" s="211">
        <f t="shared" si="5"/>
        <v>207621053</v>
      </c>
      <c r="F32" s="77">
        <f t="shared" si="5"/>
        <v>229543331</v>
      </c>
      <c r="G32" s="77">
        <f t="shared" si="5"/>
        <v>7676844</v>
      </c>
      <c r="H32" s="77">
        <f t="shared" si="5"/>
        <v>12545511</v>
      </c>
      <c r="I32" s="77">
        <f t="shared" si="5"/>
        <v>15950526</v>
      </c>
      <c r="J32" s="77">
        <f t="shared" si="5"/>
        <v>36172881</v>
      </c>
      <c r="K32" s="77">
        <f t="shared" si="5"/>
        <v>18180629</v>
      </c>
      <c r="L32" s="77">
        <f t="shared" si="5"/>
        <v>17108387</v>
      </c>
      <c r="M32" s="77">
        <f t="shared" si="5"/>
        <v>20110576</v>
      </c>
      <c r="N32" s="77">
        <f t="shared" si="5"/>
        <v>55399592</v>
      </c>
      <c r="O32" s="77">
        <f t="shared" si="5"/>
        <v>17317755</v>
      </c>
      <c r="P32" s="77">
        <f t="shared" si="5"/>
        <v>17001674</v>
      </c>
      <c r="Q32" s="77">
        <f t="shared" si="5"/>
        <v>17952656</v>
      </c>
      <c r="R32" s="77">
        <f t="shared" si="5"/>
        <v>52272085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143844558</v>
      </c>
      <c r="X32" s="77">
        <f t="shared" si="5"/>
        <v>0</v>
      </c>
      <c r="Y32" s="77">
        <f t="shared" si="5"/>
        <v>143844558</v>
      </c>
      <c r="Z32" s="212">
        <f>+IF(X32&lt;&gt;0,+(Y32/X32)*100,0)</f>
        <v>0</v>
      </c>
      <c r="AA32" s="79">
        <f>SUM(AA28:AA31)</f>
        <v>229543331</v>
      </c>
    </row>
    <row r="33" spans="1:27" ht="13.5">
      <c r="A33" s="237" t="s">
        <v>51</v>
      </c>
      <c r="B33" s="136" t="s">
        <v>137</v>
      </c>
      <c r="C33" s="155">
        <v>74887716</v>
      </c>
      <c r="D33" s="155"/>
      <c r="E33" s="156">
        <v>78947368</v>
      </c>
      <c r="F33" s="60">
        <v>78947369</v>
      </c>
      <c r="G33" s="60">
        <v>3551703</v>
      </c>
      <c r="H33" s="60">
        <v>11145384</v>
      </c>
      <c r="I33" s="60">
        <v>2356422</v>
      </c>
      <c r="J33" s="60">
        <v>17053509</v>
      </c>
      <c r="K33" s="60">
        <v>8423197</v>
      </c>
      <c r="L33" s="60">
        <v>975745</v>
      </c>
      <c r="M33" s="60">
        <v>1926417</v>
      </c>
      <c r="N33" s="60">
        <v>11325359</v>
      </c>
      <c r="O33" s="60">
        <v>5859673</v>
      </c>
      <c r="P33" s="60">
        <v>16160392</v>
      </c>
      <c r="Q33" s="60">
        <v>8825257</v>
      </c>
      <c r="R33" s="60">
        <v>30845322</v>
      </c>
      <c r="S33" s="60"/>
      <c r="T33" s="60"/>
      <c r="U33" s="60"/>
      <c r="V33" s="60"/>
      <c r="W33" s="60">
        <v>59224190</v>
      </c>
      <c r="X33" s="60"/>
      <c r="Y33" s="60">
        <v>59224190</v>
      </c>
      <c r="Z33" s="140"/>
      <c r="AA33" s="62">
        <v>78947369</v>
      </c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32737917</v>
      </c>
      <c r="D35" s="155"/>
      <c r="E35" s="156">
        <v>24196000</v>
      </c>
      <c r="F35" s="60">
        <v>26395498</v>
      </c>
      <c r="G35" s="60">
        <v>826711</v>
      </c>
      <c r="H35" s="60">
        <v>1320680</v>
      </c>
      <c r="I35" s="60">
        <v>552363</v>
      </c>
      <c r="J35" s="60">
        <v>2699754</v>
      </c>
      <c r="K35" s="60">
        <v>3280681</v>
      </c>
      <c r="L35" s="60">
        <v>2282809</v>
      </c>
      <c r="M35" s="60">
        <v>1554539</v>
      </c>
      <c r="N35" s="60">
        <v>7118029</v>
      </c>
      <c r="O35" s="60">
        <v>3855517</v>
      </c>
      <c r="P35" s="60">
        <v>2995532</v>
      </c>
      <c r="Q35" s="60">
        <v>3328053</v>
      </c>
      <c r="R35" s="60">
        <v>10179102</v>
      </c>
      <c r="S35" s="60"/>
      <c r="T35" s="60"/>
      <c r="U35" s="60"/>
      <c r="V35" s="60"/>
      <c r="W35" s="60">
        <v>19996885</v>
      </c>
      <c r="X35" s="60"/>
      <c r="Y35" s="60">
        <v>19996885</v>
      </c>
      <c r="Z35" s="140"/>
      <c r="AA35" s="62">
        <v>26395498</v>
      </c>
    </row>
    <row r="36" spans="1:27" ht="13.5">
      <c r="A36" s="238" t="s">
        <v>139</v>
      </c>
      <c r="B36" s="149"/>
      <c r="C36" s="222">
        <f aca="true" t="shared" si="6" ref="C36:Y36">SUM(C32:C35)</f>
        <v>298668000</v>
      </c>
      <c r="D36" s="222">
        <f>SUM(D32:D35)</f>
        <v>0</v>
      </c>
      <c r="E36" s="218">
        <f t="shared" si="6"/>
        <v>310764421</v>
      </c>
      <c r="F36" s="220">
        <f t="shared" si="6"/>
        <v>334886198</v>
      </c>
      <c r="G36" s="220">
        <f t="shared" si="6"/>
        <v>12055258</v>
      </c>
      <c r="H36" s="220">
        <f t="shared" si="6"/>
        <v>25011575</v>
      </c>
      <c r="I36" s="220">
        <f t="shared" si="6"/>
        <v>18859311</v>
      </c>
      <c r="J36" s="220">
        <f t="shared" si="6"/>
        <v>55926144</v>
      </c>
      <c r="K36" s="220">
        <f t="shared" si="6"/>
        <v>29884507</v>
      </c>
      <c r="L36" s="220">
        <f t="shared" si="6"/>
        <v>20366941</v>
      </c>
      <c r="M36" s="220">
        <f t="shared" si="6"/>
        <v>23591532</v>
      </c>
      <c r="N36" s="220">
        <f t="shared" si="6"/>
        <v>73842980</v>
      </c>
      <c r="O36" s="220">
        <f t="shared" si="6"/>
        <v>27032945</v>
      </c>
      <c r="P36" s="220">
        <f t="shared" si="6"/>
        <v>36157598</v>
      </c>
      <c r="Q36" s="220">
        <f t="shared" si="6"/>
        <v>30105966</v>
      </c>
      <c r="R36" s="220">
        <f t="shared" si="6"/>
        <v>93296509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223065633</v>
      </c>
      <c r="X36" s="220">
        <f t="shared" si="6"/>
        <v>0</v>
      </c>
      <c r="Y36" s="220">
        <f t="shared" si="6"/>
        <v>223065633</v>
      </c>
      <c r="Z36" s="221">
        <f>+IF(X36&lt;&gt;0,+(Y36/X36)*100,0)</f>
        <v>0</v>
      </c>
      <c r="AA36" s="239">
        <f>SUM(AA32:AA35)</f>
        <v>334886198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19900371</v>
      </c>
      <c r="D6" s="155"/>
      <c r="E6" s="59">
        <v>17451613</v>
      </c>
      <c r="F6" s="60">
        <v>11513872</v>
      </c>
      <c r="G6" s="60">
        <v>118942057</v>
      </c>
      <c r="H6" s="60">
        <v>87720563</v>
      </c>
      <c r="I6" s="60">
        <v>78051957</v>
      </c>
      <c r="J6" s="60">
        <v>78051957</v>
      </c>
      <c r="K6" s="60">
        <v>47207229</v>
      </c>
      <c r="L6" s="60">
        <v>47207229</v>
      </c>
      <c r="M6" s="60">
        <v>28795841</v>
      </c>
      <c r="N6" s="60">
        <v>28795841</v>
      </c>
      <c r="O6" s="60">
        <v>44755244</v>
      </c>
      <c r="P6" s="60">
        <v>9657184</v>
      </c>
      <c r="Q6" s="60">
        <v>9657184</v>
      </c>
      <c r="R6" s="60">
        <v>9657184</v>
      </c>
      <c r="S6" s="60"/>
      <c r="T6" s="60"/>
      <c r="U6" s="60"/>
      <c r="V6" s="60"/>
      <c r="W6" s="60">
        <v>9657184</v>
      </c>
      <c r="X6" s="60">
        <v>8635404</v>
      </c>
      <c r="Y6" s="60">
        <v>1021780</v>
      </c>
      <c r="Z6" s="140">
        <v>11.83</v>
      </c>
      <c r="AA6" s="62">
        <v>11513872</v>
      </c>
    </row>
    <row r="7" spans="1:27" ht="13.5">
      <c r="A7" s="249" t="s">
        <v>144</v>
      </c>
      <c r="B7" s="182"/>
      <c r="C7" s="155">
        <v>27156447</v>
      </c>
      <c r="D7" s="155"/>
      <c r="E7" s="59">
        <v>148248995</v>
      </c>
      <c r="F7" s="60">
        <v>14523400</v>
      </c>
      <c r="G7" s="60">
        <v>5571127</v>
      </c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10892550</v>
      </c>
      <c r="Y7" s="60">
        <v>-10892550</v>
      </c>
      <c r="Z7" s="140">
        <v>-100</v>
      </c>
      <c r="AA7" s="62">
        <v>14523400</v>
      </c>
    </row>
    <row r="8" spans="1:27" ht="13.5">
      <c r="A8" s="249" t="s">
        <v>145</v>
      </c>
      <c r="B8" s="182"/>
      <c r="C8" s="155">
        <v>90628267</v>
      </c>
      <c r="D8" s="155"/>
      <c r="E8" s="59">
        <v>39680337</v>
      </c>
      <c r="F8" s="60">
        <v>39680337</v>
      </c>
      <c r="G8" s="60">
        <v>98125935</v>
      </c>
      <c r="H8" s="60">
        <v>114318388</v>
      </c>
      <c r="I8" s="60">
        <v>119713147</v>
      </c>
      <c r="J8" s="60">
        <v>119713147</v>
      </c>
      <c r="K8" s="60">
        <v>111232080</v>
      </c>
      <c r="L8" s="60">
        <v>111232080</v>
      </c>
      <c r="M8" s="60">
        <v>109515289</v>
      </c>
      <c r="N8" s="60">
        <v>109515289</v>
      </c>
      <c r="O8" s="60">
        <v>112936136</v>
      </c>
      <c r="P8" s="60">
        <v>121114995</v>
      </c>
      <c r="Q8" s="60">
        <v>121114995</v>
      </c>
      <c r="R8" s="60">
        <v>121114995</v>
      </c>
      <c r="S8" s="60"/>
      <c r="T8" s="60"/>
      <c r="U8" s="60"/>
      <c r="V8" s="60"/>
      <c r="W8" s="60">
        <v>121114995</v>
      </c>
      <c r="X8" s="60">
        <v>29760253</v>
      </c>
      <c r="Y8" s="60">
        <v>91354742</v>
      </c>
      <c r="Z8" s="140">
        <v>306.97</v>
      </c>
      <c r="AA8" s="62">
        <v>39680337</v>
      </c>
    </row>
    <row r="9" spans="1:27" ht="13.5">
      <c r="A9" s="249" t="s">
        <v>146</v>
      </c>
      <c r="B9" s="182"/>
      <c r="C9" s="155">
        <v>39632286</v>
      </c>
      <c r="D9" s="155"/>
      <c r="E9" s="59">
        <v>7169798</v>
      </c>
      <c r="F9" s="60">
        <v>7169798</v>
      </c>
      <c r="G9" s="60">
        <v>6772269</v>
      </c>
      <c r="H9" s="60">
        <v>34162234</v>
      </c>
      <c r="I9" s="60">
        <v>40716974</v>
      </c>
      <c r="J9" s="60">
        <v>40716974</v>
      </c>
      <c r="K9" s="60">
        <v>44929822</v>
      </c>
      <c r="L9" s="60">
        <v>44929822</v>
      </c>
      <c r="M9" s="60">
        <v>26569361</v>
      </c>
      <c r="N9" s="60">
        <v>26569361</v>
      </c>
      <c r="O9" s="60">
        <v>27274577</v>
      </c>
      <c r="P9" s="60">
        <v>50757275</v>
      </c>
      <c r="Q9" s="60">
        <v>50757275</v>
      </c>
      <c r="R9" s="60">
        <v>50757275</v>
      </c>
      <c r="S9" s="60"/>
      <c r="T9" s="60"/>
      <c r="U9" s="60"/>
      <c r="V9" s="60"/>
      <c r="W9" s="60">
        <v>50757275</v>
      </c>
      <c r="X9" s="60">
        <v>5377349</v>
      </c>
      <c r="Y9" s="60">
        <v>45379926</v>
      </c>
      <c r="Z9" s="140">
        <v>843.91</v>
      </c>
      <c r="AA9" s="62">
        <v>7169798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7078439</v>
      </c>
      <c r="D11" s="155"/>
      <c r="E11" s="59">
        <v>5905804</v>
      </c>
      <c r="F11" s="60">
        <v>5905805</v>
      </c>
      <c r="G11" s="60">
        <v>7870975</v>
      </c>
      <c r="H11" s="60">
        <v>6004847</v>
      </c>
      <c r="I11" s="60">
        <v>6590458</v>
      </c>
      <c r="J11" s="60">
        <v>6590458</v>
      </c>
      <c r="K11" s="60">
        <v>7257242</v>
      </c>
      <c r="L11" s="60">
        <v>7257242</v>
      </c>
      <c r="M11" s="60">
        <v>8353386</v>
      </c>
      <c r="N11" s="60">
        <v>8353386</v>
      </c>
      <c r="O11" s="60">
        <v>5908884</v>
      </c>
      <c r="P11" s="60">
        <v>7447352</v>
      </c>
      <c r="Q11" s="60">
        <v>7447352</v>
      </c>
      <c r="R11" s="60">
        <v>7447352</v>
      </c>
      <c r="S11" s="60"/>
      <c r="T11" s="60"/>
      <c r="U11" s="60"/>
      <c r="V11" s="60"/>
      <c r="W11" s="60">
        <v>7447352</v>
      </c>
      <c r="X11" s="60">
        <v>4429354</v>
      </c>
      <c r="Y11" s="60">
        <v>3017998</v>
      </c>
      <c r="Z11" s="140">
        <v>68.14</v>
      </c>
      <c r="AA11" s="62">
        <v>5905805</v>
      </c>
    </row>
    <row r="12" spans="1:27" ht="13.5">
      <c r="A12" s="250" t="s">
        <v>56</v>
      </c>
      <c r="B12" s="251"/>
      <c r="C12" s="168">
        <f aca="true" t="shared" si="0" ref="C12:Y12">SUM(C6:C11)</f>
        <v>184395810</v>
      </c>
      <c r="D12" s="168">
        <f>SUM(D6:D11)</f>
        <v>0</v>
      </c>
      <c r="E12" s="72">
        <f t="shared" si="0"/>
        <v>218456547</v>
      </c>
      <c r="F12" s="73">
        <f t="shared" si="0"/>
        <v>78793212</v>
      </c>
      <c r="G12" s="73">
        <f t="shared" si="0"/>
        <v>237282363</v>
      </c>
      <c r="H12" s="73">
        <f t="shared" si="0"/>
        <v>242206032</v>
      </c>
      <c r="I12" s="73">
        <f t="shared" si="0"/>
        <v>245072536</v>
      </c>
      <c r="J12" s="73">
        <f t="shared" si="0"/>
        <v>245072536</v>
      </c>
      <c r="K12" s="73">
        <f t="shared" si="0"/>
        <v>210626373</v>
      </c>
      <c r="L12" s="73">
        <f t="shared" si="0"/>
        <v>210626373</v>
      </c>
      <c r="M12" s="73">
        <f t="shared" si="0"/>
        <v>173233877</v>
      </c>
      <c r="N12" s="73">
        <f t="shared" si="0"/>
        <v>173233877</v>
      </c>
      <c r="O12" s="73">
        <f t="shared" si="0"/>
        <v>190874841</v>
      </c>
      <c r="P12" s="73">
        <f t="shared" si="0"/>
        <v>188976806</v>
      </c>
      <c r="Q12" s="73">
        <f t="shared" si="0"/>
        <v>188976806</v>
      </c>
      <c r="R12" s="73">
        <f t="shared" si="0"/>
        <v>188976806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188976806</v>
      </c>
      <c r="X12" s="73">
        <f t="shared" si="0"/>
        <v>59094910</v>
      </c>
      <c r="Y12" s="73">
        <f t="shared" si="0"/>
        <v>129881896</v>
      </c>
      <c r="Z12" s="170">
        <f>+IF(X12&lt;&gt;0,+(Y12/X12)*100,0)</f>
        <v>219.78525054019036</v>
      </c>
      <c r="AA12" s="74">
        <f>SUM(AA6:AA11)</f>
        <v>78793212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>
        <v>17307</v>
      </c>
      <c r="D15" s="155"/>
      <c r="E15" s="59"/>
      <c r="F15" s="60"/>
      <c r="G15" s="60">
        <v>29387</v>
      </c>
      <c r="H15" s="60">
        <v>9056</v>
      </c>
      <c r="I15" s="60">
        <v>9056</v>
      </c>
      <c r="J15" s="60">
        <v>9056</v>
      </c>
      <c r="K15" s="60">
        <v>806</v>
      </c>
      <c r="L15" s="60">
        <v>806</v>
      </c>
      <c r="M15" s="60">
        <v>679</v>
      </c>
      <c r="N15" s="60">
        <v>679</v>
      </c>
      <c r="O15" s="60">
        <v>679</v>
      </c>
      <c r="P15" s="60">
        <v>679</v>
      </c>
      <c r="Q15" s="60">
        <v>679</v>
      </c>
      <c r="R15" s="60">
        <v>679</v>
      </c>
      <c r="S15" s="60"/>
      <c r="T15" s="60"/>
      <c r="U15" s="60"/>
      <c r="V15" s="60"/>
      <c r="W15" s="60">
        <v>679</v>
      </c>
      <c r="X15" s="60"/>
      <c r="Y15" s="60">
        <v>679</v>
      </c>
      <c r="Z15" s="140"/>
      <c r="AA15" s="62"/>
    </row>
    <row r="16" spans="1:27" ht="13.5">
      <c r="A16" s="249" t="s">
        <v>151</v>
      </c>
      <c r="B16" s="182"/>
      <c r="C16" s="155">
        <v>21549063</v>
      </c>
      <c r="D16" s="155"/>
      <c r="E16" s="59">
        <v>23068535</v>
      </c>
      <c r="F16" s="60">
        <v>23068535</v>
      </c>
      <c r="G16" s="159">
        <v>21191705</v>
      </c>
      <c r="H16" s="159">
        <v>21792538</v>
      </c>
      <c r="I16" s="159">
        <v>21910349</v>
      </c>
      <c r="J16" s="60">
        <v>21910349</v>
      </c>
      <c r="K16" s="159">
        <v>22032086</v>
      </c>
      <c r="L16" s="159">
        <v>22032086</v>
      </c>
      <c r="M16" s="60">
        <v>22271634</v>
      </c>
      <c r="N16" s="159">
        <v>22271634</v>
      </c>
      <c r="O16" s="159">
        <v>22393371</v>
      </c>
      <c r="P16" s="159">
        <v>22503328</v>
      </c>
      <c r="Q16" s="60">
        <v>22503328</v>
      </c>
      <c r="R16" s="159">
        <v>22503328</v>
      </c>
      <c r="S16" s="159"/>
      <c r="T16" s="60"/>
      <c r="U16" s="159"/>
      <c r="V16" s="159"/>
      <c r="W16" s="159">
        <v>22503328</v>
      </c>
      <c r="X16" s="60">
        <v>17301401</v>
      </c>
      <c r="Y16" s="159">
        <v>5201927</v>
      </c>
      <c r="Z16" s="141">
        <v>30.07</v>
      </c>
      <c r="AA16" s="225">
        <v>23068535</v>
      </c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>
        <v>100</v>
      </c>
      <c r="H18" s="60">
        <v>100</v>
      </c>
      <c r="I18" s="60">
        <v>100</v>
      </c>
      <c r="J18" s="60">
        <v>100</v>
      </c>
      <c r="K18" s="60">
        <v>100</v>
      </c>
      <c r="L18" s="60">
        <v>100</v>
      </c>
      <c r="M18" s="60">
        <v>100</v>
      </c>
      <c r="N18" s="60">
        <v>100</v>
      </c>
      <c r="O18" s="60">
        <v>100</v>
      </c>
      <c r="P18" s="60">
        <v>100</v>
      </c>
      <c r="Q18" s="60">
        <v>100</v>
      </c>
      <c r="R18" s="60">
        <v>100</v>
      </c>
      <c r="S18" s="60"/>
      <c r="T18" s="60"/>
      <c r="U18" s="60"/>
      <c r="V18" s="60"/>
      <c r="W18" s="60">
        <v>100</v>
      </c>
      <c r="X18" s="60"/>
      <c r="Y18" s="60">
        <v>100</v>
      </c>
      <c r="Z18" s="140"/>
      <c r="AA18" s="62"/>
    </row>
    <row r="19" spans="1:27" ht="13.5">
      <c r="A19" s="249" t="s">
        <v>154</v>
      </c>
      <c r="B19" s="182"/>
      <c r="C19" s="155">
        <v>1125519353</v>
      </c>
      <c r="D19" s="155"/>
      <c r="E19" s="59">
        <v>1693071904</v>
      </c>
      <c r="F19" s="60">
        <v>1443071904</v>
      </c>
      <c r="G19" s="60">
        <v>1340409202</v>
      </c>
      <c r="H19" s="60">
        <v>1130829377</v>
      </c>
      <c r="I19" s="60">
        <v>1138390006</v>
      </c>
      <c r="J19" s="60">
        <v>1138390006</v>
      </c>
      <c r="K19" s="60">
        <v>1164412889</v>
      </c>
      <c r="L19" s="60">
        <v>1164412889</v>
      </c>
      <c r="M19" s="60">
        <v>1233537861</v>
      </c>
      <c r="N19" s="60">
        <v>1233537861</v>
      </c>
      <c r="O19" s="60">
        <v>1232118664</v>
      </c>
      <c r="P19" s="60">
        <v>1289538141</v>
      </c>
      <c r="Q19" s="60">
        <v>1289538141</v>
      </c>
      <c r="R19" s="60">
        <v>1289538141</v>
      </c>
      <c r="S19" s="60"/>
      <c r="T19" s="60"/>
      <c r="U19" s="60"/>
      <c r="V19" s="60"/>
      <c r="W19" s="60">
        <v>1289538141</v>
      </c>
      <c r="X19" s="60">
        <v>1082303928</v>
      </c>
      <c r="Y19" s="60">
        <v>207234213</v>
      </c>
      <c r="Z19" s="140">
        <v>19.15</v>
      </c>
      <c r="AA19" s="62">
        <v>1443071904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>
        <v>2018320</v>
      </c>
      <c r="D21" s="155"/>
      <c r="E21" s="59">
        <v>1500000</v>
      </c>
      <c r="F21" s="60">
        <v>2018320</v>
      </c>
      <c r="G21" s="60"/>
      <c r="H21" s="60"/>
      <c r="I21" s="60"/>
      <c r="J21" s="60"/>
      <c r="K21" s="60"/>
      <c r="L21" s="60"/>
      <c r="M21" s="60">
        <v>2018320</v>
      </c>
      <c r="N21" s="60">
        <v>2018320</v>
      </c>
      <c r="O21" s="60"/>
      <c r="P21" s="60"/>
      <c r="Q21" s="60"/>
      <c r="R21" s="60"/>
      <c r="S21" s="60"/>
      <c r="T21" s="60"/>
      <c r="U21" s="60"/>
      <c r="V21" s="60"/>
      <c r="W21" s="60"/>
      <c r="X21" s="60">
        <v>1513740</v>
      </c>
      <c r="Y21" s="60">
        <v>-1513740</v>
      </c>
      <c r="Z21" s="140">
        <v>-100</v>
      </c>
      <c r="AA21" s="62">
        <v>2018320</v>
      </c>
    </row>
    <row r="22" spans="1:27" ht="13.5">
      <c r="A22" s="249" t="s">
        <v>157</v>
      </c>
      <c r="B22" s="182"/>
      <c r="C22" s="155">
        <v>6025785</v>
      </c>
      <c r="D22" s="155"/>
      <c r="E22" s="59">
        <v>1964676</v>
      </c>
      <c r="F22" s="60">
        <v>6471246</v>
      </c>
      <c r="G22" s="60">
        <v>5800773</v>
      </c>
      <c r="H22" s="60">
        <v>5728361</v>
      </c>
      <c r="I22" s="60">
        <v>6618406</v>
      </c>
      <c r="J22" s="60">
        <v>6618406</v>
      </c>
      <c r="K22" s="60">
        <v>6501436</v>
      </c>
      <c r="L22" s="60">
        <v>6501436</v>
      </c>
      <c r="M22" s="60">
        <v>6476270</v>
      </c>
      <c r="N22" s="60">
        <v>6476270</v>
      </c>
      <c r="O22" s="60">
        <v>6243244</v>
      </c>
      <c r="P22" s="60">
        <v>5165304</v>
      </c>
      <c r="Q22" s="60">
        <v>5165304</v>
      </c>
      <c r="R22" s="60">
        <v>5165304</v>
      </c>
      <c r="S22" s="60"/>
      <c r="T22" s="60"/>
      <c r="U22" s="60"/>
      <c r="V22" s="60"/>
      <c r="W22" s="60">
        <v>5165304</v>
      </c>
      <c r="X22" s="60">
        <v>4853435</v>
      </c>
      <c r="Y22" s="60">
        <v>311869</v>
      </c>
      <c r="Z22" s="140">
        <v>6.43</v>
      </c>
      <c r="AA22" s="62">
        <v>6471246</v>
      </c>
    </row>
    <row r="23" spans="1:27" ht="13.5">
      <c r="A23" s="249" t="s">
        <v>158</v>
      </c>
      <c r="B23" s="182"/>
      <c r="C23" s="155">
        <v>205578</v>
      </c>
      <c r="D23" s="155"/>
      <c r="E23" s="59"/>
      <c r="F23" s="60"/>
      <c r="G23" s="159">
        <v>205578</v>
      </c>
      <c r="H23" s="159">
        <v>205578</v>
      </c>
      <c r="I23" s="159">
        <v>205578</v>
      </c>
      <c r="J23" s="60">
        <v>205578</v>
      </c>
      <c r="K23" s="159">
        <v>205578</v>
      </c>
      <c r="L23" s="159">
        <v>205578</v>
      </c>
      <c r="M23" s="60">
        <v>205578</v>
      </c>
      <c r="N23" s="159">
        <v>205578</v>
      </c>
      <c r="O23" s="159">
        <v>205578</v>
      </c>
      <c r="P23" s="159">
        <v>205578</v>
      </c>
      <c r="Q23" s="60">
        <v>205578</v>
      </c>
      <c r="R23" s="159">
        <v>205578</v>
      </c>
      <c r="S23" s="159"/>
      <c r="T23" s="60"/>
      <c r="U23" s="159"/>
      <c r="V23" s="159"/>
      <c r="W23" s="159">
        <v>205578</v>
      </c>
      <c r="X23" s="60"/>
      <c r="Y23" s="159">
        <v>205578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1155335406</v>
      </c>
      <c r="D24" s="168">
        <f>SUM(D15:D23)</f>
        <v>0</v>
      </c>
      <c r="E24" s="76">
        <f t="shared" si="1"/>
        <v>1719605115</v>
      </c>
      <c r="F24" s="77">
        <f t="shared" si="1"/>
        <v>1474630005</v>
      </c>
      <c r="G24" s="77">
        <f t="shared" si="1"/>
        <v>1367636745</v>
      </c>
      <c r="H24" s="77">
        <f t="shared" si="1"/>
        <v>1158565010</v>
      </c>
      <c r="I24" s="77">
        <f t="shared" si="1"/>
        <v>1167133495</v>
      </c>
      <c r="J24" s="77">
        <f t="shared" si="1"/>
        <v>1167133495</v>
      </c>
      <c r="K24" s="77">
        <f t="shared" si="1"/>
        <v>1193152895</v>
      </c>
      <c r="L24" s="77">
        <f t="shared" si="1"/>
        <v>1193152895</v>
      </c>
      <c r="M24" s="77">
        <f t="shared" si="1"/>
        <v>1264510442</v>
      </c>
      <c r="N24" s="77">
        <f t="shared" si="1"/>
        <v>1264510442</v>
      </c>
      <c r="O24" s="77">
        <f t="shared" si="1"/>
        <v>1260961636</v>
      </c>
      <c r="P24" s="77">
        <f t="shared" si="1"/>
        <v>1317413130</v>
      </c>
      <c r="Q24" s="77">
        <f t="shared" si="1"/>
        <v>1317413130</v>
      </c>
      <c r="R24" s="77">
        <f t="shared" si="1"/>
        <v>1317413130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1317413130</v>
      </c>
      <c r="X24" s="77">
        <f t="shared" si="1"/>
        <v>1105972504</v>
      </c>
      <c r="Y24" s="77">
        <f t="shared" si="1"/>
        <v>211440626</v>
      </c>
      <c r="Z24" s="212">
        <f>+IF(X24&lt;&gt;0,+(Y24/X24)*100,0)</f>
        <v>19.11807257732693</v>
      </c>
      <c r="AA24" s="79">
        <f>SUM(AA15:AA23)</f>
        <v>1474630005</v>
      </c>
    </row>
    <row r="25" spans="1:27" ht="13.5">
      <c r="A25" s="250" t="s">
        <v>159</v>
      </c>
      <c r="B25" s="251"/>
      <c r="C25" s="168">
        <f aca="true" t="shared" si="2" ref="C25:Y25">+C12+C24</f>
        <v>1339731216</v>
      </c>
      <c r="D25" s="168">
        <f>+D12+D24</f>
        <v>0</v>
      </c>
      <c r="E25" s="72">
        <f t="shared" si="2"/>
        <v>1938061662</v>
      </c>
      <c r="F25" s="73">
        <f t="shared" si="2"/>
        <v>1553423217</v>
      </c>
      <c r="G25" s="73">
        <f t="shared" si="2"/>
        <v>1604919108</v>
      </c>
      <c r="H25" s="73">
        <f t="shared" si="2"/>
        <v>1400771042</v>
      </c>
      <c r="I25" s="73">
        <f t="shared" si="2"/>
        <v>1412206031</v>
      </c>
      <c r="J25" s="73">
        <f t="shared" si="2"/>
        <v>1412206031</v>
      </c>
      <c r="K25" s="73">
        <f t="shared" si="2"/>
        <v>1403779268</v>
      </c>
      <c r="L25" s="73">
        <f t="shared" si="2"/>
        <v>1403779268</v>
      </c>
      <c r="M25" s="73">
        <f t="shared" si="2"/>
        <v>1437744319</v>
      </c>
      <c r="N25" s="73">
        <f t="shared" si="2"/>
        <v>1437744319</v>
      </c>
      <c r="O25" s="73">
        <f t="shared" si="2"/>
        <v>1451836477</v>
      </c>
      <c r="P25" s="73">
        <f t="shared" si="2"/>
        <v>1506389936</v>
      </c>
      <c r="Q25" s="73">
        <f t="shared" si="2"/>
        <v>1506389936</v>
      </c>
      <c r="R25" s="73">
        <f t="shared" si="2"/>
        <v>1506389936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1506389936</v>
      </c>
      <c r="X25" s="73">
        <f t="shared" si="2"/>
        <v>1165067414</v>
      </c>
      <c r="Y25" s="73">
        <f t="shared" si="2"/>
        <v>341322522</v>
      </c>
      <c r="Z25" s="170">
        <f>+IF(X25&lt;&gt;0,+(Y25/X25)*100,0)</f>
        <v>29.296375291121134</v>
      </c>
      <c r="AA25" s="74">
        <f>+AA12+AA24</f>
        <v>1553423217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4567419</v>
      </c>
      <c r="D30" s="155"/>
      <c r="E30" s="59">
        <v>3017652</v>
      </c>
      <c r="F30" s="60">
        <v>3017652</v>
      </c>
      <c r="G30" s="60">
        <v>3115127</v>
      </c>
      <c r="H30" s="60">
        <v>3115127</v>
      </c>
      <c r="I30" s="60">
        <v>1516041</v>
      </c>
      <c r="J30" s="60">
        <v>1516041</v>
      </c>
      <c r="K30" s="60">
        <v>1516042</v>
      </c>
      <c r="L30" s="60">
        <v>1516042</v>
      </c>
      <c r="M30" s="60">
        <v>1516042</v>
      </c>
      <c r="N30" s="60">
        <v>1516042</v>
      </c>
      <c r="O30" s="60">
        <v>1516041</v>
      </c>
      <c r="P30" s="60">
        <v>1516041</v>
      </c>
      <c r="Q30" s="60">
        <v>1516041</v>
      </c>
      <c r="R30" s="60">
        <v>1516041</v>
      </c>
      <c r="S30" s="60"/>
      <c r="T30" s="60"/>
      <c r="U30" s="60"/>
      <c r="V30" s="60"/>
      <c r="W30" s="60">
        <v>1516041</v>
      </c>
      <c r="X30" s="60">
        <v>2263239</v>
      </c>
      <c r="Y30" s="60">
        <v>-747198</v>
      </c>
      <c r="Z30" s="140">
        <v>-33.01</v>
      </c>
      <c r="AA30" s="62">
        <v>3017652</v>
      </c>
    </row>
    <row r="31" spans="1:27" ht="13.5">
      <c r="A31" s="249" t="s">
        <v>163</v>
      </c>
      <c r="B31" s="182"/>
      <c r="C31" s="155">
        <v>4723194</v>
      </c>
      <c r="D31" s="155"/>
      <c r="E31" s="59">
        <v>3963424</v>
      </c>
      <c r="F31" s="60">
        <v>3963424</v>
      </c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>
        <v>2972568</v>
      </c>
      <c r="Y31" s="60">
        <v>-2972568</v>
      </c>
      <c r="Z31" s="140">
        <v>-100</v>
      </c>
      <c r="AA31" s="62">
        <v>3963424</v>
      </c>
    </row>
    <row r="32" spans="1:27" ht="13.5">
      <c r="A32" s="249" t="s">
        <v>164</v>
      </c>
      <c r="B32" s="182"/>
      <c r="C32" s="155">
        <v>208998126</v>
      </c>
      <c r="D32" s="155"/>
      <c r="E32" s="59">
        <v>48094186</v>
      </c>
      <c r="F32" s="60">
        <v>48094186</v>
      </c>
      <c r="G32" s="60">
        <v>181063993</v>
      </c>
      <c r="H32" s="60">
        <v>213355269</v>
      </c>
      <c r="I32" s="60">
        <v>232004497</v>
      </c>
      <c r="J32" s="60">
        <v>232004497</v>
      </c>
      <c r="K32" s="60">
        <v>219540248</v>
      </c>
      <c r="L32" s="60">
        <v>219540248</v>
      </c>
      <c r="M32" s="60">
        <v>309609860</v>
      </c>
      <c r="N32" s="60">
        <v>309609860</v>
      </c>
      <c r="O32" s="60">
        <v>201065518</v>
      </c>
      <c r="P32" s="60">
        <v>209877008</v>
      </c>
      <c r="Q32" s="60">
        <v>209877008</v>
      </c>
      <c r="R32" s="60">
        <v>209877008</v>
      </c>
      <c r="S32" s="60"/>
      <c r="T32" s="60"/>
      <c r="U32" s="60"/>
      <c r="V32" s="60"/>
      <c r="W32" s="60">
        <v>209877008</v>
      </c>
      <c r="X32" s="60">
        <v>36070640</v>
      </c>
      <c r="Y32" s="60">
        <v>173806368</v>
      </c>
      <c r="Z32" s="140">
        <v>481.85</v>
      </c>
      <c r="AA32" s="62">
        <v>48094186</v>
      </c>
    </row>
    <row r="33" spans="1:27" ht="13.5">
      <c r="A33" s="249" t="s">
        <v>165</v>
      </c>
      <c r="B33" s="182"/>
      <c r="C33" s="155">
        <v>571000</v>
      </c>
      <c r="D33" s="155"/>
      <c r="E33" s="59">
        <v>4622539</v>
      </c>
      <c r="F33" s="60">
        <v>4622539</v>
      </c>
      <c r="G33" s="60">
        <v>1347894</v>
      </c>
      <c r="H33" s="60">
        <v>2023293</v>
      </c>
      <c r="I33" s="60">
        <v>2023292</v>
      </c>
      <c r="J33" s="60">
        <v>2023292</v>
      </c>
      <c r="K33" s="60">
        <v>2023292</v>
      </c>
      <c r="L33" s="60">
        <v>2023292</v>
      </c>
      <c r="M33" s="60">
        <v>2023292</v>
      </c>
      <c r="N33" s="60">
        <v>2023292</v>
      </c>
      <c r="O33" s="60">
        <v>825165</v>
      </c>
      <c r="P33" s="60">
        <v>1057835</v>
      </c>
      <c r="Q33" s="60">
        <v>1057835</v>
      </c>
      <c r="R33" s="60">
        <v>1057835</v>
      </c>
      <c r="S33" s="60"/>
      <c r="T33" s="60"/>
      <c r="U33" s="60"/>
      <c r="V33" s="60"/>
      <c r="W33" s="60">
        <v>1057835</v>
      </c>
      <c r="X33" s="60">
        <v>3466904</v>
      </c>
      <c r="Y33" s="60">
        <v>-2409069</v>
      </c>
      <c r="Z33" s="140">
        <v>-69.49</v>
      </c>
      <c r="AA33" s="62">
        <v>4622539</v>
      </c>
    </row>
    <row r="34" spans="1:27" ht="13.5">
      <c r="A34" s="250" t="s">
        <v>58</v>
      </c>
      <c r="B34" s="251"/>
      <c r="C34" s="168">
        <f aca="true" t="shared" si="3" ref="C34:Y34">SUM(C29:C33)</f>
        <v>218859739</v>
      </c>
      <c r="D34" s="168">
        <f>SUM(D29:D33)</f>
        <v>0</v>
      </c>
      <c r="E34" s="72">
        <f t="shared" si="3"/>
        <v>59697801</v>
      </c>
      <c r="F34" s="73">
        <f t="shared" si="3"/>
        <v>59697801</v>
      </c>
      <c r="G34" s="73">
        <f t="shared" si="3"/>
        <v>185527014</v>
      </c>
      <c r="H34" s="73">
        <f t="shared" si="3"/>
        <v>218493689</v>
      </c>
      <c r="I34" s="73">
        <f t="shared" si="3"/>
        <v>235543830</v>
      </c>
      <c r="J34" s="73">
        <f t="shared" si="3"/>
        <v>235543830</v>
      </c>
      <c r="K34" s="73">
        <f t="shared" si="3"/>
        <v>223079582</v>
      </c>
      <c r="L34" s="73">
        <f t="shared" si="3"/>
        <v>223079582</v>
      </c>
      <c r="M34" s="73">
        <f t="shared" si="3"/>
        <v>313149194</v>
      </c>
      <c r="N34" s="73">
        <f t="shared" si="3"/>
        <v>313149194</v>
      </c>
      <c r="O34" s="73">
        <f t="shared" si="3"/>
        <v>203406724</v>
      </c>
      <c r="P34" s="73">
        <f t="shared" si="3"/>
        <v>212450884</v>
      </c>
      <c r="Q34" s="73">
        <f t="shared" si="3"/>
        <v>212450884</v>
      </c>
      <c r="R34" s="73">
        <f t="shared" si="3"/>
        <v>212450884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212450884</v>
      </c>
      <c r="X34" s="73">
        <f t="shared" si="3"/>
        <v>44773351</v>
      </c>
      <c r="Y34" s="73">
        <f t="shared" si="3"/>
        <v>167677533</v>
      </c>
      <c r="Z34" s="170">
        <f>+IF(X34&lt;&gt;0,+(Y34/X34)*100,0)</f>
        <v>374.5029783453108</v>
      </c>
      <c r="AA34" s="74">
        <f>SUM(AA29:AA33)</f>
        <v>59697801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86709764</v>
      </c>
      <c r="D37" s="155"/>
      <c r="E37" s="59">
        <v>83033316</v>
      </c>
      <c r="F37" s="60">
        <v>83033316</v>
      </c>
      <c r="G37" s="60">
        <v>86268717</v>
      </c>
      <c r="H37" s="60">
        <v>86268718</v>
      </c>
      <c r="I37" s="60">
        <v>86351763</v>
      </c>
      <c r="J37" s="60">
        <v>86351763</v>
      </c>
      <c r="K37" s="60">
        <v>86351763</v>
      </c>
      <c r="L37" s="60">
        <v>86351763</v>
      </c>
      <c r="M37" s="60">
        <v>87157078</v>
      </c>
      <c r="N37" s="60">
        <v>87157078</v>
      </c>
      <c r="O37" s="60">
        <v>86351763</v>
      </c>
      <c r="P37" s="60">
        <v>86351763</v>
      </c>
      <c r="Q37" s="60">
        <v>86351763</v>
      </c>
      <c r="R37" s="60">
        <v>86351763</v>
      </c>
      <c r="S37" s="60"/>
      <c r="T37" s="60"/>
      <c r="U37" s="60"/>
      <c r="V37" s="60"/>
      <c r="W37" s="60">
        <v>86351763</v>
      </c>
      <c r="X37" s="60">
        <v>62274987</v>
      </c>
      <c r="Y37" s="60">
        <v>24076776</v>
      </c>
      <c r="Z37" s="140">
        <v>38.66</v>
      </c>
      <c r="AA37" s="62">
        <v>83033316</v>
      </c>
    </row>
    <row r="38" spans="1:27" ht="13.5">
      <c r="A38" s="249" t="s">
        <v>165</v>
      </c>
      <c r="B38" s="182"/>
      <c r="C38" s="155">
        <v>6114000</v>
      </c>
      <c r="D38" s="155"/>
      <c r="E38" s="59">
        <v>10410447</v>
      </c>
      <c r="F38" s="60">
        <v>10410447</v>
      </c>
      <c r="G38" s="60">
        <v>6352694</v>
      </c>
      <c r="H38" s="60">
        <v>6755964</v>
      </c>
      <c r="I38" s="60">
        <v>6856423</v>
      </c>
      <c r="J38" s="60">
        <v>6856423</v>
      </c>
      <c r="K38" s="60">
        <v>6856423</v>
      </c>
      <c r="L38" s="60">
        <v>6856423</v>
      </c>
      <c r="M38" s="60">
        <v>7157800</v>
      </c>
      <c r="N38" s="60">
        <v>7157800</v>
      </c>
      <c r="O38" s="60">
        <v>7111944</v>
      </c>
      <c r="P38" s="60">
        <v>44289848</v>
      </c>
      <c r="Q38" s="60">
        <v>44289848</v>
      </c>
      <c r="R38" s="60">
        <v>44289848</v>
      </c>
      <c r="S38" s="60"/>
      <c r="T38" s="60"/>
      <c r="U38" s="60"/>
      <c r="V38" s="60"/>
      <c r="W38" s="60">
        <v>44289848</v>
      </c>
      <c r="X38" s="60">
        <v>7807835</v>
      </c>
      <c r="Y38" s="60">
        <v>36482013</v>
      </c>
      <c r="Z38" s="140">
        <v>467.25</v>
      </c>
      <c r="AA38" s="62">
        <v>10410447</v>
      </c>
    </row>
    <row r="39" spans="1:27" ht="13.5">
      <c r="A39" s="250" t="s">
        <v>59</v>
      </c>
      <c r="B39" s="253"/>
      <c r="C39" s="168">
        <f aca="true" t="shared" si="4" ref="C39:Y39">SUM(C37:C38)</f>
        <v>92823764</v>
      </c>
      <c r="D39" s="168">
        <f>SUM(D37:D38)</f>
        <v>0</v>
      </c>
      <c r="E39" s="76">
        <f t="shared" si="4"/>
        <v>93443763</v>
      </c>
      <c r="F39" s="77">
        <f t="shared" si="4"/>
        <v>93443763</v>
      </c>
      <c r="G39" s="77">
        <f t="shared" si="4"/>
        <v>92621411</v>
      </c>
      <c r="H39" s="77">
        <f t="shared" si="4"/>
        <v>93024682</v>
      </c>
      <c r="I39" s="77">
        <f t="shared" si="4"/>
        <v>93208186</v>
      </c>
      <c r="J39" s="77">
        <f t="shared" si="4"/>
        <v>93208186</v>
      </c>
      <c r="K39" s="77">
        <f t="shared" si="4"/>
        <v>93208186</v>
      </c>
      <c r="L39" s="77">
        <f t="shared" si="4"/>
        <v>93208186</v>
      </c>
      <c r="M39" s="77">
        <f t="shared" si="4"/>
        <v>94314878</v>
      </c>
      <c r="N39" s="77">
        <f t="shared" si="4"/>
        <v>94314878</v>
      </c>
      <c r="O39" s="77">
        <f t="shared" si="4"/>
        <v>93463707</v>
      </c>
      <c r="P39" s="77">
        <f t="shared" si="4"/>
        <v>130641611</v>
      </c>
      <c r="Q39" s="77">
        <f t="shared" si="4"/>
        <v>130641611</v>
      </c>
      <c r="R39" s="77">
        <f t="shared" si="4"/>
        <v>130641611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130641611</v>
      </c>
      <c r="X39" s="77">
        <f t="shared" si="4"/>
        <v>70082822</v>
      </c>
      <c r="Y39" s="77">
        <f t="shared" si="4"/>
        <v>60558789</v>
      </c>
      <c r="Z39" s="212">
        <f>+IF(X39&lt;&gt;0,+(Y39/X39)*100,0)</f>
        <v>86.41031749549126</v>
      </c>
      <c r="AA39" s="79">
        <f>SUM(AA37:AA38)</f>
        <v>93443763</v>
      </c>
    </row>
    <row r="40" spans="1:27" ht="13.5">
      <c r="A40" s="250" t="s">
        <v>167</v>
      </c>
      <c r="B40" s="251"/>
      <c r="C40" s="168">
        <f aca="true" t="shared" si="5" ref="C40:Y40">+C34+C39</f>
        <v>311683503</v>
      </c>
      <c r="D40" s="168">
        <f>+D34+D39</f>
        <v>0</v>
      </c>
      <c r="E40" s="72">
        <f t="shared" si="5"/>
        <v>153141564</v>
      </c>
      <c r="F40" s="73">
        <f t="shared" si="5"/>
        <v>153141564</v>
      </c>
      <c r="G40" s="73">
        <f t="shared" si="5"/>
        <v>278148425</v>
      </c>
      <c r="H40" s="73">
        <f t="shared" si="5"/>
        <v>311518371</v>
      </c>
      <c r="I40" s="73">
        <f t="shared" si="5"/>
        <v>328752016</v>
      </c>
      <c r="J40" s="73">
        <f t="shared" si="5"/>
        <v>328752016</v>
      </c>
      <c r="K40" s="73">
        <f t="shared" si="5"/>
        <v>316287768</v>
      </c>
      <c r="L40" s="73">
        <f t="shared" si="5"/>
        <v>316287768</v>
      </c>
      <c r="M40" s="73">
        <f t="shared" si="5"/>
        <v>407464072</v>
      </c>
      <c r="N40" s="73">
        <f t="shared" si="5"/>
        <v>407464072</v>
      </c>
      <c r="O40" s="73">
        <f t="shared" si="5"/>
        <v>296870431</v>
      </c>
      <c r="P40" s="73">
        <f t="shared" si="5"/>
        <v>343092495</v>
      </c>
      <c r="Q40" s="73">
        <f t="shared" si="5"/>
        <v>343092495</v>
      </c>
      <c r="R40" s="73">
        <f t="shared" si="5"/>
        <v>343092495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343092495</v>
      </c>
      <c r="X40" s="73">
        <f t="shared" si="5"/>
        <v>114856173</v>
      </c>
      <c r="Y40" s="73">
        <f t="shared" si="5"/>
        <v>228236322</v>
      </c>
      <c r="Z40" s="170">
        <f>+IF(X40&lt;&gt;0,+(Y40/X40)*100,0)</f>
        <v>198.71489362613534</v>
      </c>
      <c r="AA40" s="74">
        <f>+AA34+AA39</f>
        <v>153141564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1028047713</v>
      </c>
      <c r="D42" s="257">
        <f>+D25-D40</f>
        <v>0</v>
      </c>
      <c r="E42" s="258">
        <f t="shared" si="6"/>
        <v>1784920098</v>
      </c>
      <c r="F42" s="259">
        <f t="shared" si="6"/>
        <v>1400281653</v>
      </c>
      <c r="G42" s="259">
        <f t="shared" si="6"/>
        <v>1326770683</v>
      </c>
      <c r="H42" s="259">
        <f t="shared" si="6"/>
        <v>1089252671</v>
      </c>
      <c r="I42" s="259">
        <f t="shared" si="6"/>
        <v>1083454015</v>
      </c>
      <c r="J42" s="259">
        <f t="shared" si="6"/>
        <v>1083454015</v>
      </c>
      <c r="K42" s="259">
        <f t="shared" si="6"/>
        <v>1087491500</v>
      </c>
      <c r="L42" s="259">
        <f t="shared" si="6"/>
        <v>1087491500</v>
      </c>
      <c r="M42" s="259">
        <f t="shared" si="6"/>
        <v>1030280247</v>
      </c>
      <c r="N42" s="259">
        <f t="shared" si="6"/>
        <v>1030280247</v>
      </c>
      <c r="O42" s="259">
        <f t="shared" si="6"/>
        <v>1154966046</v>
      </c>
      <c r="P42" s="259">
        <f t="shared" si="6"/>
        <v>1163297441</v>
      </c>
      <c r="Q42" s="259">
        <f t="shared" si="6"/>
        <v>1163297441</v>
      </c>
      <c r="R42" s="259">
        <f t="shared" si="6"/>
        <v>1163297441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1163297441</v>
      </c>
      <c r="X42" s="259">
        <f t="shared" si="6"/>
        <v>1050211241</v>
      </c>
      <c r="Y42" s="259">
        <f t="shared" si="6"/>
        <v>113086200</v>
      </c>
      <c r="Z42" s="260">
        <f>+IF(X42&lt;&gt;0,+(Y42/X42)*100,0)</f>
        <v>10.767947969431418</v>
      </c>
      <c r="AA42" s="261">
        <f>+AA25-AA40</f>
        <v>1400281653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1028047713</v>
      </c>
      <c r="D45" s="155"/>
      <c r="E45" s="59">
        <v>1784920099</v>
      </c>
      <c r="F45" s="60">
        <v>1400281653</v>
      </c>
      <c r="G45" s="60">
        <v>1326770683</v>
      </c>
      <c r="H45" s="60">
        <v>1089252671</v>
      </c>
      <c r="I45" s="60">
        <v>1083454015</v>
      </c>
      <c r="J45" s="60">
        <v>1083454015</v>
      </c>
      <c r="K45" s="60">
        <v>1087491500</v>
      </c>
      <c r="L45" s="60">
        <v>1087491500</v>
      </c>
      <c r="M45" s="60">
        <v>1030280247</v>
      </c>
      <c r="N45" s="60">
        <v>1030280247</v>
      </c>
      <c r="O45" s="60">
        <v>1154966046</v>
      </c>
      <c r="P45" s="60">
        <v>1163297441</v>
      </c>
      <c r="Q45" s="60">
        <v>1163297441</v>
      </c>
      <c r="R45" s="60">
        <v>1163297441</v>
      </c>
      <c r="S45" s="60"/>
      <c r="T45" s="60"/>
      <c r="U45" s="60"/>
      <c r="V45" s="60"/>
      <c r="W45" s="60">
        <v>1163297441</v>
      </c>
      <c r="X45" s="60">
        <v>1050211240</v>
      </c>
      <c r="Y45" s="60">
        <v>113086201</v>
      </c>
      <c r="Z45" s="139">
        <v>10.77</v>
      </c>
      <c r="AA45" s="62">
        <v>1400281653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1028047713</v>
      </c>
      <c r="D48" s="217">
        <f>SUM(D45:D47)</f>
        <v>0</v>
      </c>
      <c r="E48" s="264">
        <f t="shared" si="7"/>
        <v>1784920099</v>
      </c>
      <c r="F48" s="219">
        <f t="shared" si="7"/>
        <v>1400281653</v>
      </c>
      <c r="G48" s="219">
        <f t="shared" si="7"/>
        <v>1326770683</v>
      </c>
      <c r="H48" s="219">
        <f t="shared" si="7"/>
        <v>1089252671</v>
      </c>
      <c r="I48" s="219">
        <f t="shared" si="7"/>
        <v>1083454015</v>
      </c>
      <c r="J48" s="219">
        <f t="shared" si="7"/>
        <v>1083454015</v>
      </c>
      <c r="K48" s="219">
        <f t="shared" si="7"/>
        <v>1087491500</v>
      </c>
      <c r="L48" s="219">
        <f t="shared" si="7"/>
        <v>1087491500</v>
      </c>
      <c r="M48" s="219">
        <f t="shared" si="7"/>
        <v>1030280247</v>
      </c>
      <c r="N48" s="219">
        <f t="shared" si="7"/>
        <v>1030280247</v>
      </c>
      <c r="O48" s="219">
        <f t="shared" si="7"/>
        <v>1154966046</v>
      </c>
      <c r="P48" s="219">
        <f t="shared" si="7"/>
        <v>1163297441</v>
      </c>
      <c r="Q48" s="219">
        <f t="shared" si="7"/>
        <v>1163297441</v>
      </c>
      <c r="R48" s="219">
        <f t="shared" si="7"/>
        <v>1163297441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1163297441</v>
      </c>
      <c r="X48" s="219">
        <f t="shared" si="7"/>
        <v>1050211240</v>
      </c>
      <c r="Y48" s="219">
        <f t="shared" si="7"/>
        <v>113086201</v>
      </c>
      <c r="Z48" s="265">
        <f>+IF(X48&lt;&gt;0,+(Y48/X48)*100,0)</f>
        <v>10.767948074903483</v>
      </c>
      <c r="AA48" s="232">
        <f>SUM(AA45:AA47)</f>
        <v>1400281653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122308653</v>
      </c>
      <c r="D6" s="155"/>
      <c r="E6" s="59">
        <v>240168016</v>
      </c>
      <c r="F6" s="60">
        <v>157345629</v>
      </c>
      <c r="G6" s="60">
        <v>7852690</v>
      </c>
      <c r="H6" s="60">
        <v>7072320</v>
      </c>
      <c r="I6" s="60">
        <v>3562538</v>
      </c>
      <c r="J6" s="60">
        <v>18487548</v>
      </c>
      <c r="K6" s="60">
        <v>11600661</v>
      </c>
      <c r="L6" s="60">
        <v>8223567</v>
      </c>
      <c r="M6" s="60">
        <v>7023287</v>
      </c>
      <c r="N6" s="60">
        <v>26847515</v>
      </c>
      <c r="O6" s="60">
        <v>11802615</v>
      </c>
      <c r="P6" s="60">
        <v>8044526</v>
      </c>
      <c r="Q6" s="60">
        <v>11802615</v>
      </c>
      <c r="R6" s="60">
        <v>31649756</v>
      </c>
      <c r="S6" s="60"/>
      <c r="T6" s="60"/>
      <c r="U6" s="60"/>
      <c r="V6" s="60"/>
      <c r="W6" s="60">
        <v>76984819</v>
      </c>
      <c r="X6" s="60">
        <v>92569592</v>
      </c>
      <c r="Y6" s="60">
        <v>-15584773</v>
      </c>
      <c r="Z6" s="140">
        <v>-16.84</v>
      </c>
      <c r="AA6" s="62">
        <v>157345629</v>
      </c>
    </row>
    <row r="7" spans="1:27" ht="13.5">
      <c r="A7" s="249" t="s">
        <v>178</v>
      </c>
      <c r="B7" s="182"/>
      <c r="C7" s="155">
        <v>289576849</v>
      </c>
      <c r="D7" s="155"/>
      <c r="E7" s="59">
        <v>332550336</v>
      </c>
      <c r="F7" s="60">
        <v>359650336</v>
      </c>
      <c r="G7" s="60">
        <v>116226000</v>
      </c>
      <c r="H7" s="60"/>
      <c r="I7" s="60"/>
      <c r="J7" s="60">
        <v>116226000</v>
      </c>
      <c r="K7" s="60"/>
      <c r="L7" s="60">
        <v>96823000</v>
      </c>
      <c r="M7" s="60"/>
      <c r="N7" s="60">
        <v>96823000</v>
      </c>
      <c r="O7" s="60"/>
      <c r="P7" s="60">
        <v>26015864</v>
      </c>
      <c r="Q7" s="60"/>
      <c r="R7" s="60">
        <v>26015864</v>
      </c>
      <c r="S7" s="60"/>
      <c r="T7" s="60"/>
      <c r="U7" s="60"/>
      <c r="V7" s="60"/>
      <c r="W7" s="60">
        <v>239064864</v>
      </c>
      <c r="X7" s="60">
        <v>359650336</v>
      </c>
      <c r="Y7" s="60">
        <v>-120585472</v>
      </c>
      <c r="Z7" s="140">
        <v>-33.53</v>
      </c>
      <c r="AA7" s="62">
        <v>359650336</v>
      </c>
    </row>
    <row r="8" spans="1:27" ht="13.5">
      <c r="A8" s="249" t="s">
        <v>179</v>
      </c>
      <c r="B8" s="182"/>
      <c r="C8" s="155">
        <v>319380813</v>
      </c>
      <c r="D8" s="155"/>
      <c r="E8" s="59">
        <v>326688000</v>
      </c>
      <c r="F8" s="60">
        <v>326688000</v>
      </c>
      <c r="G8" s="60">
        <v>61229000</v>
      </c>
      <c r="H8" s="60">
        <v>13691000</v>
      </c>
      <c r="I8" s="60"/>
      <c r="J8" s="60">
        <v>74920000</v>
      </c>
      <c r="K8" s="60">
        <v>22875000</v>
      </c>
      <c r="L8" s="60">
        <v>660000</v>
      </c>
      <c r="M8" s="60">
        <v>17224000</v>
      </c>
      <c r="N8" s="60">
        <v>40759000</v>
      </c>
      <c r="O8" s="60">
        <v>66421000</v>
      </c>
      <c r="P8" s="60">
        <v>15553231</v>
      </c>
      <c r="Q8" s="60">
        <v>66421000</v>
      </c>
      <c r="R8" s="60">
        <v>148395231</v>
      </c>
      <c r="S8" s="60"/>
      <c r="T8" s="60"/>
      <c r="U8" s="60"/>
      <c r="V8" s="60"/>
      <c r="W8" s="60">
        <v>264074231</v>
      </c>
      <c r="X8" s="60">
        <v>326688000</v>
      </c>
      <c r="Y8" s="60">
        <v>-62613769</v>
      </c>
      <c r="Z8" s="140">
        <v>-19.17</v>
      </c>
      <c r="AA8" s="62">
        <v>326688000</v>
      </c>
    </row>
    <row r="9" spans="1:27" ht="13.5">
      <c r="A9" s="249" t="s">
        <v>180</v>
      </c>
      <c r="B9" s="182"/>
      <c r="C9" s="155">
        <v>4455424</v>
      </c>
      <c r="D9" s="155"/>
      <c r="E9" s="59">
        <v>24767776</v>
      </c>
      <c r="F9" s="60">
        <v>17447868</v>
      </c>
      <c r="G9" s="60">
        <v>126206</v>
      </c>
      <c r="H9" s="60">
        <v>389255</v>
      </c>
      <c r="I9" s="60">
        <v>567068</v>
      </c>
      <c r="J9" s="60">
        <v>1082529</v>
      </c>
      <c r="K9" s="60">
        <v>459887</v>
      </c>
      <c r="L9" s="60">
        <v>389318</v>
      </c>
      <c r="M9" s="60">
        <v>243421</v>
      </c>
      <c r="N9" s="60">
        <v>1092626</v>
      </c>
      <c r="O9" s="60">
        <v>219889</v>
      </c>
      <c r="P9" s="60">
        <v>181945</v>
      </c>
      <c r="Q9" s="60">
        <v>219889</v>
      </c>
      <c r="R9" s="60">
        <v>621723</v>
      </c>
      <c r="S9" s="60"/>
      <c r="T9" s="60"/>
      <c r="U9" s="60"/>
      <c r="V9" s="60"/>
      <c r="W9" s="60">
        <v>2796878</v>
      </c>
      <c r="X9" s="60">
        <v>9706628</v>
      </c>
      <c r="Y9" s="60">
        <v>-6909750</v>
      </c>
      <c r="Z9" s="140">
        <v>-71.19</v>
      </c>
      <c r="AA9" s="62">
        <v>17447868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-360119507</v>
      </c>
      <c r="D12" s="155"/>
      <c r="E12" s="59">
        <v>-425406962</v>
      </c>
      <c r="F12" s="60">
        <v>-487254565</v>
      </c>
      <c r="G12" s="60">
        <v>-90443194</v>
      </c>
      <c r="H12" s="60">
        <v>-34624650</v>
      </c>
      <c r="I12" s="60">
        <v>7039488</v>
      </c>
      <c r="J12" s="60">
        <v>-118028356</v>
      </c>
      <c r="K12" s="60">
        <v>-32985303</v>
      </c>
      <c r="L12" s="60">
        <v>-32298481</v>
      </c>
      <c r="M12" s="60">
        <v>-69533292</v>
      </c>
      <c r="N12" s="60">
        <v>-134817076</v>
      </c>
      <c r="O12" s="60">
        <v>-50078625</v>
      </c>
      <c r="P12" s="60">
        <v>-58812316</v>
      </c>
      <c r="Q12" s="60">
        <v>-42518679</v>
      </c>
      <c r="R12" s="60">
        <v>-151409620</v>
      </c>
      <c r="S12" s="60"/>
      <c r="T12" s="60"/>
      <c r="U12" s="60"/>
      <c r="V12" s="60"/>
      <c r="W12" s="60">
        <v>-404255052</v>
      </c>
      <c r="X12" s="60">
        <v>-366968890</v>
      </c>
      <c r="Y12" s="60">
        <v>-37286162</v>
      </c>
      <c r="Z12" s="140">
        <v>10.16</v>
      </c>
      <c r="AA12" s="62">
        <v>-487254565</v>
      </c>
    </row>
    <row r="13" spans="1:27" ht="13.5">
      <c r="A13" s="249" t="s">
        <v>40</v>
      </c>
      <c r="B13" s="182"/>
      <c r="C13" s="155">
        <v>-9266945</v>
      </c>
      <c r="D13" s="155"/>
      <c r="E13" s="59">
        <v>-11728622</v>
      </c>
      <c r="F13" s="60">
        <v>-11728622</v>
      </c>
      <c r="G13" s="60"/>
      <c r="H13" s="60"/>
      <c r="I13" s="60">
        <v>-3411552</v>
      </c>
      <c r="J13" s="60">
        <v>-3411552</v>
      </c>
      <c r="K13" s="60">
        <v>-5483</v>
      </c>
      <c r="L13" s="60"/>
      <c r="M13" s="60">
        <v>-185561</v>
      </c>
      <c r="N13" s="60">
        <v>-191044</v>
      </c>
      <c r="O13" s="60"/>
      <c r="P13" s="60"/>
      <c r="Q13" s="60"/>
      <c r="R13" s="60"/>
      <c r="S13" s="60"/>
      <c r="T13" s="60"/>
      <c r="U13" s="60"/>
      <c r="V13" s="60"/>
      <c r="W13" s="60">
        <v>-3602596</v>
      </c>
      <c r="X13" s="60">
        <v>-7665609</v>
      </c>
      <c r="Y13" s="60">
        <v>4063013</v>
      </c>
      <c r="Z13" s="140">
        <v>-53</v>
      </c>
      <c r="AA13" s="62">
        <v>-11728622</v>
      </c>
    </row>
    <row r="14" spans="1:27" ht="13.5">
      <c r="A14" s="249" t="s">
        <v>42</v>
      </c>
      <c r="B14" s="182"/>
      <c r="C14" s="155">
        <v>-42525874</v>
      </c>
      <c r="D14" s="155"/>
      <c r="E14" s="59">
        <v>-37885537</v>
      </c>
      <c r="F14" s="60">
        <v>-42013184</v>
      </c>
      <c r="G14" s="60">
        <v>-721368</v>
      </c>
      <c r="H14" s="60">
        <v>-604770</v>
      </c>
      <c r="I14" s="60">
        <v>-2814599</v>
      </c>
      <c r="J14" s="60">
        <v>-4140737</v>
      </c>
      <c r="K14" s="60"/>
      <c r="L14" s="60"/>
      <c r="M14" s="60">
        <v>-2666667</v>
      </c>
      <c r="N14" s="60">
        <v>-2666667</v>
      </c>
      <c r="O14" s="60">
        <v>-10945462</v>
      </c>
      <c r="P14" s="60">
        <v>3074239</v>
      </c>
      <c r="Q14" s="60">
        <v>-10945462</v>
      </c>
      <c r="R14" s="60">
        <v>-18816685</v>
      </c>
      <c r="S14" s="60"/>
      <c r="T14" s="60"/>
      <c r="U14" s="60"/>
      <c r="V14" s="60"/>
      <c r="W14" s="60">
        <v>-25624089</v>
      </c>
      <c r="X14" s="60">
        <v>-24410294</v>
      </c>
      <c r="Y14" s="60">
        <v>-1213795</v>
      </c>
      <c r="Z14" s="140">
        <v>4.97</v>
      </c>
      <c r="AA14" s="62">
        <v>-42013184</v>
      </c>
    </row>
    <row r="15" spans="1:27" ht="13.5">
      <c r="A15" s="250" t="s">
        <v>184</v>
      </c>
      <c r="B15" s="251"/>
      <c r="C15" s="168">
        <f aca="true" t="shared" si="0" ref="C15:Y15">SUM(C6:C14)</f>
        <v>323809413</v>
      </c>
      <c r="D15" s="168">
        <f>SUM(D6:D14)</f>
        <v>0</v>
      </c>
      <c r="E15" s="72">
        <f t="shared" si="0"/>
        <v>449153007</v>
      </c>
      <c r="F15" s="73">
        <f t="shared" si="0"/>
        <v>320135462</v>
      </c>
      <c r="G15" s="73">
        <f t="shared" si="0"/>
        <v>94269334</v>
      </c>
      <c r="H15" s="73">
        <f t="shared" si="0"/>
        <v>-14076845</v>
      </c>
      <c r="I15" s="73">
        <f t="shared" si="0"/>
        <v>4942943</v>
      </c>
      <c r="J15" s="73">
        <f t="shared" si="0"/>
        <v>85135432</v>
      </c>
      <c r="K15" s="73">
        <f t="shared" si="0"/>
        <v>1944762</v>
      </c>
      <c r="L15" s="73">
        <f t="shared" si="0"/>
        <v>73797404</v>
      </c>
      <c r="M15" s="73">
        <f t="shared" si="0"/>
        <v>-47894812</v>
      </c>
      <c r="N15" s="73">
        <f t="shared" si="0"/>
        <v>27847354</v>
      </c>
      <c r="O15" s="73">
        <f t="shared" si="0"/>
        <v>17419417</v>
      </c>
      <c r="P15" s="73">
        <f t="shared" si="0"/>
        <v>-5942511</v>
      </c>
      <c r="Q15" s="73">
        <f t="shared" si="0"/>
        <v>24979363</v>
      </c>
      <c r="R15" s="73">
        <f t="shared" si="0"/>
        <v>36456269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149439055</v>
      </c>
      <c r="X15" s="73">
        <f t="shared" si="0"/>
        <v>389569763</v>
      </c>
      <c r="Y15" s="73">
        <f t="shared" si="0"/>
        <v>-240130708</v>
      </c>
      <c r="Z15" s="170">
        <f>+IF(X15&lt;&gt;0,+(Y15/X15)*100,0)</f>
        <v>-61.63997589309825</v>
      </c>
      <c r="AA15" s="74">
        <f>SUM(AA6:AA14)</f>
        <v>320135462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>
        <v>-1476000</v>
      </c>
      <c r="F22" s="60">
        <v>-1476001</v>
      </c>
      <c r="G22" s="60">
        <v>-121737</v>
      </c>
      <c r="H22" s="60">
        <v>-121737</v>
      </c>
      <c r="I22" s="60">
        <v>-117810</v>
      </c>
      <c r="J22" s="60">
        <v>-361284</v>
      </c>
      <c r="K22" s="60">
        <v>-121738</v>
      </c>
      <c r="L22" s="60">
        <v>-117810</v>
      </c>
      <c r="M22" s="60">
        <v>-121737</v>
      </c>
      <c r="N22" s="60">
        <v>-361285</v>
      </c>
      <c r="O22" s="60">
        <v>-121308</v>
      </c>
      <c r="P22" s="60">
        <v>-109956</v>
      </c>
      <c r="Q22" s="60">
        <v>-121308</v>
      </c>
      <c r="R22" s="60">
        <v>-352572</v>
      </c>
      <c r="S22" s="60"/>
      <c r="T22" s="60"/>
      <c r="U22" s="60"/>
      <c r="V22" s="60"/>
      <c r="W22" s="60">
        <v>-1075141</v>
      </c>
      <c r="X22" s="60">
        <v>-1099285</v>
      </c>
      <c r="Y22" s="60">
        <v>24144</v>
      </c>
      <c r="Z22" s="140">
        <v>-2.2</v>
      </c>
      <c r="AA22" s="62">
        <v>-1476001</v>
      </c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-298688418</v>
      </c>
      <c r="D24" s="155"/>
      <c r="E24" s="59">
        <v>-310764421</v>
      </c>
      <c r="F24" s="60">
        <v>-334886030</v>
      </c>
      <c r="G24" s="60">
        <v>-12055258</v>
      </c>
      <c r="H24" s="60">
        <v>-25011575</v>
      </c>
      <c r="I24" s="60">
        <v>-18859309</v>
      </c>
      <c r="J24" s="60">
        <v>-55926142</v>
      </c>
      <c r="K24" s="60">
        <v>-29884507</v>
      </c>
      <c r="L24" s="60">
        <v>-20464407</v>
      </c>
      <c r="M24" s="60">
        <v>-23494067</v>
      </c>
      <c r="N24" s="60">
        <v>-73842981</v>
      </c>
      <c r="O24" s="60">
        <v>-27032945</v>
      </c>
      <c r="P24" s="60">
        <v>-36157598</v>
      </c>
      <c r="Q24" s="60">
        <v>-36250973</v>
      </c>
      <c r="R24" s="60">
        <v>-99441516</v>
      </c>
      <c r="S24" s="60"/>
      <c r="T24" s="60"/>
      <c r="U24" s="60"/>
      <c r="V24" s="60"/>
      <c r="W24" s="60">
        <v>-229210639</v>
      </c>
      <c r="X24" s="60">
        <v>-239332280</v>
      </c>
      <c r="Y24" s="60">
        <v>10121641</v>
      </c>
      <c r="Z24" s="140">
        <v>-4.23</v>
      </c>
      <c r="AA24" s="62">
        <v>-334886030</v>
      </c>
    </row>
    <row r="25" spans="1:27" ht="13.5">
      <c r="A25" s="250" t="s">
        <v>191</v>
      </c>
      <c r="B25" s="251"/>
      <c r="C25" s="168">
        <f aca="true" t="shared" si="1" ref="C25:Y25">SUM(C19:C24)</f>
        <v>-298688418</v>
      </c>
      <c r="D25" s="168">
        <f>SUM(D19:D24)</f>
        <v>0</v>
      </c>
      <c r="E25" s="72">
        <f t="shared" si="1"/>
        <v>-312240421</v>
      </c>
      <c r="F25" s="73">
        <f t="shared" si="1"/>
        <v>-336362031</v>
      </c>
      <c r="G25" s="73">
        <f t="shared" si="1"/>
        <v>-12176995</v>
      </c>
      <c r="H25" s="73">
        <f t="shared" si="1"/>
        <v>-25133312</v>
      </c>
      <c r="I25" s="73">
        <f t="shared" si="1"/>
        <v>-18977119</v>
      </c>
      <c r="J25" s="73">
        <f t="shared" si="1"/>
        <v>-56287426</v>
      </c>
      <c r="K25" s="73">
        <f t="shared" si="1"/>
        <v>-30006245</v>
      </c>
      <c r="L25" s="73">
        <f t="shared" si="1"/>
        <v>-20582217</v>
      </c>
      <c r="M25" s="73">
        <f t="shared" si="1"/>
        <v>-23615804</v>
      </c>
      <c r="N25" s="73">
        <f t="shared" si="1"/>
        <v>-74204266</v>
      </c>
      <c r="O25" s="73">
        <f t="shared" si="1"/>
        <v>-27154253</v>
      </c>
      <c r="P25" s="73">
        <f t="shared" si="1"/>
        <v>-36267554</v>
      </c>
      <c r="Q25" s="73">
        <f t="shared" si="1"/>
        <v>-36372281</v>
      </c>
      <c r="R25" s="73">
        <f t="shared" si="1"/>
        <v>-99794088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-230285780</v>
      </c>
      <c r="X25" s="73">
        <f t="shared" si="1"/>
        <v>-240431565</v>
      </c>
      <c r="Y25" s="73">
        <f t="shared" si="1"/>
        <v>10145785</v>
      </c>
      <c r="Z25" s="170">
        <f>+IF(X25&lt;&gt;0,+(Y25/X25)*100,0)</f>
        <v>-4.219822384802095</v>
      </c>
      <c r="AA25" s="74">
        <f>SUM(AA19:AA24)</f>
        <v>-336362031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>
        <v>-1711495</v>
      </c>
      <c r="F30" s="60">
        <v>-1711495</v>
      </c>
      <c r="G30" s="60"/>
      <c r="H30" s="60"/>
      <c r="I30" s="60"/>
      <c r="J30" s="60"/>
      <c r="K30" s="60"/>
      <c r="L30" s="60"/>
      <c r="M30" s="60">
        <v>-142625</v>
      </c>
      <c r="N30" s="60">
        <v>-142625</v>
      </c>
      <c r="O30" s="60">
        <v>-1201817</v>
      </c>
      <c r="P30" s="60">
        <v>1344442</v>
      </c>
      <c r="Q30" s="60">
        <v>-1201817</v>
      </c>
      <c r="R30" s="60">
        <v>-1059192</v>
      </c>
      <c r="S30" s="60"/>
      <c r="T30" s="60"/>
      <c r="U30" s="60"/>
      <c r="V30" s="60"/>
      <c r="W30" s="60">
        <v>-1201817</v>
      </c>
      <c r="X30" s="60">
        <v>-1711495</v>
      </c>
      <c r="Y30" s="60">
        <v>509678</v>
      </c>
      <c r="Z30" s="140">
        <v>-29.78</v>
      </c>
      <c r="AA30" s="62">
        <v>-1711495</v>
      </c>
    </row>
    <row r="31" spans="1:27" ht="13.5">
      <c r="A31" s="249" t="s">
        <v>195</v>
      </c>
      <c r="B31" s="182"/>
      <c r="C31" s="155"/>
      <c r="D31" s="155"/>
      <c r="E31" s="59">
        <v>320000</v>
      </c>
      <c r="F31" s="60">
        <v>320000</v>
      </c>
      <c r="G31" s="60"/>
      <c r="H31" s="159"/>
      <c r="I31" s="159"/>
      <c r="J31" s="159"/>
      <c r="K31" s="60"/>
      <c r="L31" s="60"/>
      <c r="M31" s="60">
        <v>26667</v>
      </c>
      <c r="N31" s="60">
        <v>26667</v>
      </c>
      <c r="O31" s="159"/>
      <c r="P31" s="159"/>
      <c r="Q31" s="159"/>
      <c r="R31" s="60"/>
      <c r="S31" s="60"/>
      <c r="T31" s="60"/>
      <c r="U31" s="60"/>
      <c r="V31" s="159"/>
      <c r="W31" s="159">
        <v>26667</v>
      </c>
      <c r="X31" s="159">
        <v>173334</v>
      </c>
      <c r="Y31" s="60">
        <v>-146667</v>
      </c>
      <c r="Z31" s="140">
        <v>-84.62</v>
      </c>
      <c r="AA31" s="62">
        <v>320000</v>
      </c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-2958710</v>
      </c>
      <c r="D33" s="155"/>
      <c r="E33" s="59">
        <v>-3401484</v>
      </c>
      <c r="F33" s="60">
        <v>-3401483</v>
      </c>
      <c r="G33" s="60"/>
      <c r="H33" s="60"/>
      <c r="I33" s="60">
        <v>4365570</v>
      </c>
      <c r="J33" s="60">
        <v>4365570</v>
      </c>
      <c r="K33" s="60">
        <v>-2783245</v>
      </c>
      <c r="L33" s="60"/>
      <c r="M33" s="60"/>
      <c r="N33" s="60">
        <v>-2783245</v>
      </c>
      <c r="O33" s="60"/>
      <c r="P33" s="60">
        <v>5767563</v>
      </c>
      <c r="Q33" s="60"/>
      <c r="R33" s="60">
        <v>5767563</v>
      </c>
      <c r="S33" s="60"/>
      <c r="T33" s="60"/>
      <c r="U33" s="60"/>
      <c r="V33" s="60"/>
      <c r="W33" s="60">
        <v>7349888</v>
      </c>
      <c r="X33" s="60">
        <v>-909579</v>
      </c>
      <c r="Y33" s="60">
        <v>8259467</v>
      </c>
      <c r="Z33" s="140">
        <v>-908.05</v>
      </c>
      <c r="AA33" s="62">
        <v>-3401483</v>
      </c>
    </row>
    <row r="34" spans="1:27" ht="13.5">
      <c r="A34" s="250" t="s">
        <v>197</v>
      </c>
      <c r="B34" s="251"/>
      <c r="C34" s="168">
        <f aca="true" t="shared" si="2" ref="C34:Y34">SUM(C29:C33)</f>
        <v>-2958710</v>
      </c>
      <c r="D34" s="168">
        <f>SUM(D29:D33)</f>
        <v>0</v>
      </c>
      <c r="E34" s="72">
        <f t="shared" si="2"/>
        <v>-4792979</v>
      </c>
      <c r="F34" s="73">
        <f t="shared" si="2"/>
        <v>-4792978</v>
      </c>
      <c r="G34" s="73">
        <f t="shared" si="2"/>
        <v>0</v>
      </c>
      <c r="H34" s="73">
        <f t="shared" si="2"/>
        <v>0</v>
      </c>
      <c r="I34" s="73">
        <f t="shared" si="2"/>
        <v>4365570</v>
      </c>
      <c r="J34" s="73">
        <f t="shared" si="2"/>
        <v>4365570</v>
      </c>
      <c r="K34" s="73">
        <f t="shared" si="2"/>
        <v>-2783245</v>
      </c>
      <c r="L34" s="73">
        <f t="shared" si="2"/>
        <v>0</v>
      </c>
      <c r="M34" s="73">
        <f t="shared" si="2"/>
        <v>-115958</v>
      </c>
      <c r="N34" s="73">
        <f t="shared" si="2"/>
        <v>-2899203</v>
      </c>
      <c r="O34" s="73">
        <f t="shared" si="2"/>
        <v>-1201817</v>
      </c>
      <c r="P34" s="73">
        <f t="shared" si="2"/>
        <v>7112005</v>
      </c>
      <c r="Q34" s="73">
        <f t="shared" si="2"/>
        <v>-1201817</v>
      </c>
      <c r="R34" s="73">
        <f t="shared" si="2"/>
        <v>4708371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6174738</v>
      </c>
      <c r="X34" s="73">
        <f t="shared" si="2"/>
        <v>-2447740</v>
      </c>
      <c r="Y34" s="73">
        <f t="shared" si="2"/>
        <v>8622478</v>
      </c>
      <c r="Z34" s="170">
        <f>+IF(X34&lt;&gt;0,+(Y34/X34)*100,0)</f>
        <v>-352.26282203175174</v>
      </c>
      <c r="AA34" s="74">
        <f>SUM(AA29:AA33)</f>
        <v>-4792978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22162285</v>
      </c>
      <c r="D36" s="153">
        <f>+D15+D25+D34</f>
        <v>0</v>
      </c>
      <c r="E36" s="99">
        <f t="shared" si="3"/>
        <v>132119607</v>
      </c>
      <c r="F36" s="100">
        <f t="shared" si="3"/>
        <v>-21019547</v>
      </c>
      <c r="G36" s="100">
        <f t="shared" si="3"/>
        <v>82092339</v>
      </c>
      <c r="H36" s="100">
        <f t="shared" si="3"/>
        <v>-39210157</v>
      </c>
      <c r="I36" s="100">
        <f t="shared" si="3"/>
        <v>-9668606</v>
      </c>
      <c r="J36" s="100">
        <f t="shared" si="3"/>
        <v>33213576</v>
      </c>
      <c r="K36" s="100">
        <f t="shared" si="3"/>
        <v>-30844728</v>
      </c>
      <c r="L36" s="100">
        <f t="shared" si="3"/>
        <v>53215187</v>
      </c>
      <c r="M36" s="100">
        <f t="shared" si="3"/>
        <v>-71626574</v>
      </c>
      <c r="N36" s="100">
        <f t="shared" si="3"/>
        <v>-49256115</v>
      </c>
      <c r="O36" s="100">
        <f t="shared" si="3"/>
        <v>-10936653</v>
      </c>
      <c r="P36" s="100">
        <f t="shared" si="3"/>
        <v>-35098060</v>
      </c>
      <c r="Q36" s="100">
        <f t="shared" si="3"/>
        <v>-12594735</v>
      </c>
      <c r="R36" s="100">
        <f t="shared" si="3"/>
        <v>-58629448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-74671987</v>
      </c>
      <c r="X36" s="100">
        <f t="shared" si="3"/>
        <v>146690458</v>
      </c>
      <c r="Y36" s="100">
        <f t="shared" si="3"/>
        <v>-221362445</v>
      </c>
      <c r="Z36" s="137">
        <f>+IF(X36&lt;&gt;0,+(Y36/X36)*100,0)</f>
        <v>-150.9044610113631</v>
      </c>
      <c r="AA36" s="102">
        <f>+AA15+AA25+AA34</f>
        <v>-21019547</v>
      </c>
    </row>
    <row r="37" spans="1:27" ht="13.5">
      <c r="A37" s="249" t="s">
        <v>199</v>
      </c>
      <c r="B37" s="182"/>
      <c r="C37" s="153">
        <v>24894533</v>
      </c>
      <c r="D37" s="153"/>
      <c r="E37" s="99">
        <v>33581000</v>
      </c>
      <c r="F37" s="100">
        <v>47056818</v>
      </c>
      <c r="G37" s="100">
        <v>44838379</v>
      </c>
      <c r="H37" s="100">
        <v>126930718</v>
      </c>
      <c r="I37" s="100">
        <v>87720561</v>
      </c>
      <c r="J37" s="100">
        <v>44838379</v>
      </c>
      <c r="K37" s="100">
        <v>78051955</v>
      </c>
      <c r="L37" s="100">
        <v>47207227</v>
      </c>
      <c r="M37" s="100">
        <v>100422414</v>
      </c>
      <c r="N37" s="100">
        <v>78051955</v>
      </c>
      <c r="O37" s="100">
        <v>28795840</v>
      </c>
      <c r="P37" s="100">
        <v>17859187</v>
      </c>
      <c r="Q37" s="100">
        <v>-17238873</v>
      </c>
      <c r="R37" s="100">
        <v>28795840</v>
      </c>
      <c r="S37" s="100"/>
      <c r="T37" s="100"/>
      <c r="U37" s="100"/>
      <c r="V37" s="100"/>
      <c r="W37" s="100">
        <v>44838379</v>
      </c>
      <c r="X37" s="100">
        <v>47056818</v>
      </c>
      <c r="Y37" s="100">
        <v>-2218439</v>
      </c>
      <c r="Z37" s="137">
        <v>-4.71</v>
      </c>
      <c r="AA37" s="102">
        <v>47056818</v>
      </c>
    </row>
    <row r="38" spans="1:27" ht="13.5">
      <c r="A38" s="269" t="s">
        <v>200</v>
      </c>
      <c r="B38" s="256"/>
      <c r="C38" s="257">
        <v>47056818</v>
      </c>
      <c r="D38" s="257"/>
      <c r="E38" s="258">
        <v>165700607</v>
      </c>
      <c r="F38" s="259">
        <v>26037272</v>
      </c>
      <c r="G38" s="259">
        <v>126930718</v>
      </c>
      <c r="H38" s="259">
        <v>87720561</v>
      </c>
      <c r="I38" s="259">
        <v>78051955</v>
      </c>
      <c r="J38" s="259">
        <v>78051955</v>
      </c>
      <c r="K38" s="259">
        <v>47207227</v>
      </c>
      <c r="L38" s="259">
        <v>100422414</v>
      </c>
      <c r="M38" s="259">
        <v>28795840</v>
      </c>
      <c r="N38" s="259">
        <v>28795840</v>
      </c>
      <c r="O38" s="259">
        <v>17859187</v>
      </c>
      <c r="P38" s="259">
        <v>-17238873</v>
      </c>
      <c r="Q38" s="259">
        <v>-29833608</v>
      </c>
      <c r="R38" s="259">
        <v>-29833608</v>
      </c>
      <c r="S38" s="259"/>
      <c r="T38" s="259"/>
      <c r="U38" s="259"/>
      <c r="V38" s="259"/>
      <c r="W38" s="259">
        <v>-29833608</v>
      </c>
      <c r="X38" s="259">
        <v>193747277</v>
      </c>
      <c r="Y38" s="259">
        <v>-223580885</v>
      </c>
      <c r="Z38" s="260">
        <v>-115.4</v>
      </c>
      <c r="AA38" s="261">
        <v>26037272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298668000</v>
      </c>
      <c r="D5" s="200">
        <f t="shared" si="0"/>
        <v>0</v>
      </c>
      <c r="E5" s="106">
        <f t="shared" si="0"/>
        <v>267106526</v>
      </c>
      <c r="F5" s="106">
        <f t="shared" si="0"/>
        <v>281912715</v>
      </c>
      <c r="G5" s="106">
        <f t="shared" si="0"/>
        <v>12055258</v>
      </c>
      <c r="H5" s="106">
        <f t="shared" si="0"/>
        <v>25011575</v>
      </c>
      <c r="I5" s="106">
        <f t="shared" si="0"/>
        <v>18859310</v>
      </c>
      <c r="J5" s="106">
        <f t="shared" si="0"/>
        <v>55926143</v>
      </c>
      <c r="K5" s="106">
        <f t="shared" si="0"/>
        <v>29884507</v>
      </c>
      <c r="L5" s="106">
        <f t="shared" si="0"/>
        <v>15060480</v>
      </c>
      <c r="M5" s="106">
        <f t="shared" si="0"/>
        <v>12283080</v>
      </c>
      <c r="N5" s="106">
        <f t="shared" si="0"/>
        <v>57228067</v>
      </c>
      <c r="O5" s="106">
        <f t="shared" si="0"/>
        <v>19219978</v>
      </c>
      <c r="P5" s="106">
        <f t="shared" si="0"/>
        <v>35722837</v>
      </c>
      <c r="Q5" s="106">
        <f t="shared" si="0"/>
        <v>28072296</v>
      </c>
      <c r="R5" s="106">
        <f t="shared" si="0"/>
        <v>83015111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196169321</v>
      </c>
      <c r="X5" s="106">
        <f t="shared" si="0"/>
        <v>211434537</v>
      </c>
      <c r="Y5" s="106">
        <f t="shared" si="0"/>
        <v>-15265216</v>
      </c>
      <c r="Z5" s="201">
        <f>+IF(X5&lt;&gt;0,+(Y5/X5)*100,0)</f>
        <v>-7.219830883163615</v>
      </c>
      <c r="AA5" s="199">
        <f>SUM(AA11:AA18)</f>
        <v>281912715</v>
      </c>
    </row>
    <row r="6" spans="1:27" ht="13.5">
      <c r="A6" s="291" t="s">
        <v>204</v>
      </c>
      <c r="B6" s="142"/>
      <c r="C6" s="62"/>
      <c r="D6" s="156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155"/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>
        <v>236583797</v>
      </c>
      <c r="D8" s="156"/>
      <c r="E8" s="60">
        <v>183829167</v>
      </c>
      <c r="F8" s="60">
        <v>212508901</v>
      </c>
      <c r="G8" s="60">
        <v>9609015</v>
      </c>
      <c r="H8" s="60">
        <v>14520682</v>
      </c>
      <c r="I8" s="60">
        <v>10535877</v>
      </c>
      <c r="J8" s="60">
        <v>34665574</v>
      </c>
      <c r="K8" s="60">
        <v>20753549</v>
      </c>
      <c r="L8" s="60">
        <v>8816736</v>
      </c>
      <c r="M8" s="60">
        <v>8719899</v>
      </c>
      <c r="N8" s="60">
        <v>38290184</v>
      </c>
      <c r="O8" s="60">
        <v>19269425</v>
      </c>
      <c r="P8" s="60">
        <v>27990254</v>
      </c>
      <c r="Q8" s="60">
        <v>23831116</v>
      </c>
      <c r="R8" s="60">
        <v>71090795</v>
      </c>
      <c r="S8" s="60"/>
      <c r="T8" s="60"/>
      <c r="U8" s="60"/>
      <c r="V8" s="60"/>
      <c r="W8" s="60">
        <v>144046553</v>
      </c>
      <c r="X8" s="60">
        <v>159381676</v>
      </c>
      <c r="Y8" s="60">
        <v>-15335123</v>
      </c>
      <c r="Z8" s="140">
        <v>-9.62</v>
      </c>
      <c r="AA8" s="155">
        <v>212508901</v>
      </c>
    </row>
    <row r="9" spans="1:27" ht="13.5">
      <c r="A9" s="291" t="s">
        <v>207</v>
      </c>
      <c r="B9" s="142"/>
      <c r="C9" s="62"/>
      <c r="D9" s="156"/>
      <c r="E9" s="60">
        <v>49062280</v>
      </c>
      <c r="F9" s="60">
        <v>52855000</v>
      </c>
      <c r="G9" s="60">
        <v>1879662</v>
      </c>
      <c r="H9" s="60">
        <v>9221805</v>
      </c>
      <c r="I9" s="60">
        <v>8019311</v>
      </c>
      <c r="J9" s="60">
        <v>19120778</v>
      </c>
      <c r="K9" s="60">
        <v>7554740</v>
      </c>
      <c r="L9" s="60">
        <v>3779519</v>
      </c>
      <c r="M9" s="60">
        <v>2454465</v>
      </c>
      <c r="N9" s="60">
        <v>13788724</v>
      </c>
      <c r="O9" s="60">
        <v>762753</v>
      </c>
      <c r="P9" s="60">
        <v>7590935</v>
      </c>
      <c r="Q9" s="60">
        <v>2509608</v>
      </c>
      <c r="R9" s="60">
        <v>10863296</v>
      </c>
      <c r="S9" s="60"/>
      <c r="T9" s="60"/>
      <c r="U9" s="60"/>
      <c r="V9" s="60"/>
      <c r="W9" s="60">
        <v>43772798</v>
      </c>
      <c r="X9" s="60">
        <v>39641250</v>
      </c>
      <c r="Y9" s="60">
        <v>4131548</v>
      </c>
      <c r="Z9" s="140">
        <v>10.42</v>
      </c>
      <c r="AA9" s="155">
        <v>52855000</v>
      </c>
    </row>
    <row r="10" spans="1:27" ht="13.5">
      <c r="A10" s="291" t="s">
        <v>208</v>
      </c>
      <c r="B10" s="142"/>
      <c r="C10" s="62">
        <v>40371392</v>
      </c>
      <c r="D10" s="156"/>
      <c r="E10" s="60">
        <v>1859649</v>
      </c>
      <c r="F10" s="60">
        <v>9030685</v>
      </c>
      <c r="G10" s="60"/>
      <c r="H10" s="60">
        <v>208389</v>
      </c>
      <c r="I10" s="60">
        <v>146961</v>
      </c>
      <c r="J10" s="60">
        <v>355350</v>
      </c>
      <c r="K10" s="60">
        <v>177291</v>
      </c>
      <c r="L10" s="60">
        <v>154809</v>
      </c>
      <c r="M10" s="60"/>
      <c r="N10" s="60">
        <v>332100</v>
      </c>
      <c r="O10" s="60">
        <v>202310</v>
      </c>
      <c r="P10" s="60">
        <v>126081</v>
      </c>
      <c r="Q10" s="60">
        <v>1439500</v>
      </c>
      <c r="R10" s="60">
        <v>1767891</v>
      </c>
      <c r="S10" s="60"/>
      <c r="T10" s="60"/>
      <c r="U10" s="60"/>
      <c r="V10" s="60"/>
      <c r="W10" s="60">
        <v>2455341</v>
      </c>
      <c r="X10" s="60">
        <v>6773014</v>
      </c>
      <c r="Y10" s="60">
        <v>-4317673</v>
      </c>
      <c r="Z10" s="140">
        <v>-63.75</v>
      </c>
      <c r="AA10" s="155">
        <v>9030685</v>
      </c>
    </row>
    <row r="11" spans="1:27" ht="13.5">
      <c r="A11" s="292" t="s">
        <v>209</v>
      </c>
      <c r="B11" s="142"/>
      <c r="C11" s="293">
        <f aca="true" t="shared" si="1" ref="C11:Y11">SUM(C6:C10)</f>
        <v>276955189</v>
      </c>
      <c r="D11" s="294">
        <f t="shared" si="1"/>
        <v>0</v>
      </c>
      <c r="E11" s="295">
        <f t="shared" si="1"/>
        <v>234751096</v>
      </c>
      <c r="F11" s="295">
        <f t="shared" si="1"/>
        <v>274394586</v>
      </c>
      <c r="G11" s="295">
        <f t="shared" si="1"/>
        <v>11488677</v>
      </c>
      <c r="H11" s="295">
        <f t="shared" si="1"/>
        <v>23950876</v>
      </c>
      <c r="I11" s="295">
        <f t="shared" si="1"/>
        <v>18702149</v>
      </c>
      <c r="J11" s="295">
        <f t="shared" si="1"/>
        <v>54141702</v>
      </c>
      <c r="K11" s="295">
        <f t="shared" si="1"/>
        <v>28485580</v>
      </c>
      <c r="L11" s="295">
        <f t="shared" si="1"/>
        <v>12751064</v>
      </c>
      <c r="M11" s="295">
        <f t="shared" si="1"/>
        <v>11174364</v>
      </c>
      <c r="N11" s="295">
        <f t="shared" si="1"/>
        <v>52411008</v>
      </c>
      <c r="O11" s="295">
        <f t="shared" si="1"/>
        <v>20234488</v>
      </c>
      <c r="P11" s="295">
        <f t="shared" si="1"/>
        <v>35707270</v>
      </c>
      <c r="Q11" s="295">
        <f t="shared" si="1"/>
        <v>27780224</v>
      </c>
      <c r="R11" s="295">
        <f t="shared" si="1"/>
        <v>83721982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190274692</v>
      </c>
      <c r="X11" s="295">
        <f t="shared" si="1"/>
        <v>205795940</v>
      </c>
      <c r="Y11" s="295">
        <f t="shared" si="1"/>
        <v>-15521248</v>
      </c>
      <c r="Z11" s="296">
        <f>+IF(X11&lt;&gt;0,+(Y11/X11)*100,0)</f>
        <v>-7.542057438062189</v>
      </c>
      <c r="AA11" s="297">
        <f>SUM(AA6:AA10)</f>
        <v>274394586</v>
      </c>
    </row>
    <row r="12" spans="1:27" ht="13.5">
      <c r="A12" s="298" t="s">
        <v>210</v>
      </c>
      <c r="B12" s="136"/>
      <c r="C12" s="62">
        <v>2930255</v>
      </c>
      <c r="D12" s="156"/>
      <c r="E12" s="60">
        <v>24340132</v>
      </c>
      <c r="F12" s="60">
        <v>1052631</v>
      </c>
      <c r="G12" s="60"/>
      <c r="H12" s="60"/>
      <c r="I12" s="60"/>
      <c r="J12" s="60"/>
      <c r="K12" s="60"/>
      <c r="L12" s="60">
        <v>368603</v>
      </c>
      <c r="M12" s="60"/>
      <c r="N12" s="60">
        <v>368603</v>
      </c>
      <c r="O12" s="60"/>
      <c r="P12" s="60"/>
      <c r="Q12" s="60"/>
      <c r="R12" s="60"/>
      <c r="S12" s="60"/>
      <c r="T12" s="60"/>
      <c r="U12" s="60"/>
      <c r="V12" s="60"/>
      <c r="W12" s="60">
        <v>368603</v>
      </c>
      <c r="X12" s="60">
        <v>789473</v>
      </c>
      <c r="Y12" s="60">
        <v>-420870</v>
      </c>
      <c r="Z12" s="140">
        <v>-53.31</v>
      </c>
      <c r="AA12" s="155">
        <v>1052631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16901868</v>
      </c>
      <c r="D15" s="156"/>
      <c r="E15" s="60">
        <v>1196000</v>
      </c>
      <c r="F15" s="60">
        <v>3146200</v>
      </c>
      <c r="G15" s="60">
        <v>566581</v>
      </c>
      <c r="H15" s="60">
        <v>1047699</v>
      </c>
      <c r="I15" s="60">
        <v>157161</v>
      </c>
      <c r="J15" s="60">
        <v>1771441</v>
      </c>
      <c r="K15" s="60">
        <v>1397927</v>
      </c>
      <c r="L15" s="60">
        <v>1847760</v>
      </c>
      <c r="M15" s="60">
        <v>1101716</v>
      </c>
      <c r="N15" s="60">
        <v>4347403</v>
      </c>
      <c r="O15" s="60">
        <v>-1014510</v>
      </c>
      <c r="P15" s="60">
        <v>1567</v>
      </c>
      <c r="Q15" s="60">
        <v>285072</v>
      </c>
      <c r="R15" s="60">
        <v>-727871</v>
      </c>
      <c r="S15" s="60"/>
      <c r="T15" s="60"/>
      <c r="U15" s="60"/>
      <c r="V15" s="60"/>
      <c r="W15" s="60">
        <v>5390973</v>
      </c>
      <c r="X15" s="60">
        <v>2359650</v>
      </c>
      <c r="Y15" s="60">
        <v>3031323</v>
      </c>
      <c r="Z15" s="140">
        <v>128.46</v>
      </c>
      <c r="AA15" s="155">
        <v>3146200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1880688</v>
      </c>
      <c r="D18" s="276"/>
      <c r="E18" s="82">
        <v>6819298</v>
      </c>
      <c r="F18" s="82">
        <v>3319298</v>
      </c>
      <c r="G18" s="82"/>
      <c r="H18" s="82">
        <v>13000</v>
      </c>
      <c r="I18" s="82"/>
      <c r="J18" s="82">
        <v>13000</v>
      </c>
      <c r="K18" s="82">
        <v>1000</v>
      </c>
      <c r="L18" s="82">
        <v>93053</v>
      </c>
      <c r="M18" s="82">
        <v>7000</v>
      </c>
      <c r="N18" s="82">
        <v>101053</v>
      </c>
      <c r="O18" s="82"/>
      <c r="P18" s="82">
        <v>14000</v>
      </c>
      <c r="Q18" s="82">
        <v>7000</v>
      </c>
      <c r="R18" s="82">
        <v>21000</v>
      </c>
      <c r="S18" s="82"/>
      <c r="T18" s="82"/>
      <c r="U18" s="82"/>
      <c r="V18" s="82"/>
      <c r="W18" s="82">
        <v>135053</v>
      </c>
      <c r="X18" s="82">
        <v>2489474</v>
      </c>
      <c r="Y18" s="82">
        <v>-2354421</v>
      </c>
      <c r="Z18" s="270">
        <v>-94.58</v>
      </c>
      <c r="AA18" s="278">
        <v>3319298</v>
      </c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43657895</v>
      </c>
      <c r="F20" s="100">
        <f t="shared" si="2"/>
        <v>52973483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5306461</v>
      </c>
      <c r="M20" s="100">
        <f t="shared" si="2"/>
        <v>11308452</v>
      </c>
      <c r="N20" s="100">
        <f t="shared" si="2"/>
        <v>16614913</v>
      </c>
      <c r="O20" s="100">
        <f t="shared" si="2"/>
        <v>7812967</v>
      </c>
      <c r="P20" s="100">
        <f t="shared" si="2"/>
        <v>434761</v>
      </c>
      <c r="Q20" s="100">
        <f t="shared" si="2"/>
        <v>2033670</v>
      </c>
      <c r="R20" s="100">
        <f t="shared" si="2"/>
        <v>10281398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26896311</v>
      </c>
      <c r="X20" s="100">
        <f t="shared" si="2"/>
        <v>39730112</v>
      </c>
      <c r="Y20" s="100">
        <f t="shared" si="2"/>
        <v>-12833801</v>
      </c>
      <c r="Z20" s="137">
        <f>+IF(X20&lt;&gt;0,+(Y20/X20)*100,0)</f>
        <v>-32.30245361503134</v>
      </c>
      <c r="AA20" s="153">
        <f>SUM(AA26:AA33)</f>
        <v>52973483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>
        <v>35710526</v>
      </c>
      <c r="F23" s="60">
        <v>46376115</v>
      </c>
      <c r="G23" s="60"/>
      <c r="H23" s="60"/>
      <c r="I23" s="60"/>
      <c r="J23" s="60"/>
      <c r="K23" s="60"/>
      <c r="L23" s="60">
        <v>5306461</v>
      </c>
      <c r="M23" s="60">
        <v>10959985</v>
      </c>
      <c r="N23" s="60">
        <v>16266446</v>
      </c>
      <c r="O23" s="60">
        <v>6537107</v>
      </c>
      <c r="P23" s="60">
        <v>434761</v>
      </c>
      <c r="Q23" s="60">
        <v>1720770</v>
      </c>
      <c r="R23" s="60">
        <v>8692638</v>
      </c>
      <c r="S23" s="60"/>
      <c r="T23" s="60"/>
      <c r="U23" s="60"/>
      <c r="V23" s="60"/>
      <c r="W23" s="60">
        <v>24959084</v>
      </c>
      <c r="X23" s="60">
        <v>34782086</v>
      </c>
      <c r="Y23" s="60">
        <v>-9823002</v>
      </c>
      <c r="Z23" s="140">
        <v>-28.24</v>
      </c>
      <c r="AA23" s="155">
        <v>46376115</v>
      </c>
    </row>
    <row r="24" spans="1:27" ht="13.5">
      <c r="A24" s="291" t="s">
        <v>207</v>
      </c>
      <c r="B24" s="142"/>
      <c r="C24" s="62"/>
      <c r="D24" s="156"/>
      <c r="E24" s="60">
        <v>6947369</v>
      </c>
      <c r="F24" s="60">
        <v>5097368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>
        <v>64570</v>
      </c>
      <c r="R24" s="60">
        <v>64570</v>
      </c>
      <c r="S24" s="60"/>
      <c r="T24" s="60"/>
      <c r="U24" s="60"/>
      <c r="V24" s="60"/>
      <c r="W24" s="60">
        <v>64570</v>
      </c>
      <c r="X24" s="60">
        <v>3823026</v>
      </c>
      <c r="Y24" s="60">
        <v>-3758456</v>
      </c>
      <c r="Z24" s="140">
        <v>-98.31</v>
      </c>
      <c r="AA24" s="155">
        <v>5097368</v>
      </c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42657895</v>
      </c>
      <c r="F26" s="295">
        <f t="shared" si="3"/>
        <v>51473483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5306461</v>
      </c>
      <c r="M26" s="295">
        <f t="shared" si="3"/>
        <v>10959985</v>
      </c>
      <c r="N26" s="295">
        <f t="shared" si="3"/>
        <v>16266446</v>
      </c>
      <c r="O26" s="295">
        <f t="shared" si="3"/>
        <v>6537107</v>
      </c>
      <c r="P26" s="295">
        <f t="shared" si="3"/>
        <v>434761</v>
      </c>
      <c r="Q26" s="295">
        <f t="shared" si="3"/>
        <v>1785340</v>
      </c>
      <c r="R26" s="295">
        <f t="shared" si="3"/>
        <v>8757208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25023654</v>
      </c>
      <c r="X26" s="295">
        <f t="shared" si="3"/>
        <v>38605112</v>
      </c>
      <c r="Y26" s="295">
        <f t="shared" si="3"/>
        <v>-13581458</v>
      </c>
      <c r="Z26" s="296">
        <f>+IF(X26&lt;&gt;0,+(Y26/X26)*100,0)</f>
        <v>-35.1804652192176</v>
      </c>
      <c r="AA26" s="297">
        <f>SUM(AA21:AA25)</f>
        <v>51473483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1000000</v>
      </c>
      <c r="F30" s="60">
        <v>1500000</v>
      </c>
      <c r="G30" s="60"/>
      <c r="H30" s="60"/>
      <c r="I30" s="60"/>
      <c r="J30" s="60"/>
      <c r="K30" s="60"/>
      <c r="L30" s="60"/>
      <c r="M30" s="60">
        <v>348467</v>
      </c>
      <c r="N30" s="60">
        <v>348467</v>
      </c>
      <c r="O30" s="60">
        <v>1275860</v>
      </c>
      <c r="P30" s="60"/>
      <c r="Q30" s="60">
        <v>248330</v>
      </c>
      <c r="R30" s="60">
        <v>1524190</v>
      </c>
      <c r="S30" s="60"/>
      <c r="T30" s="60"/>
      <c r="U30" s="60"/>
      <c r="V30" s="60"/>
      <c r="W30" s="60">
        <v>1872657</v>
      </c>
      <c r="X30" s="60">
        <v>1125000</v>
      </c>
      <c r="Y30" s="60">
        <v>747657</v>
      </c>
      <c r="Z30" s="140">
        <v>66.46</v>
      </c>
      <c r="AA30" s="155">
        <v>1500000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0</v>
      </c>
      <c r="F36" s="60">
        <f t="shared" si="4"/>
        <v>0</v>
      </c>
      <c r="G36" s="60">
        <f t="shared" si="4"/>
        <v>0</v>
      </c>
      <c r="H36" s="60">
        <f t="shared" si="4"/>
        <v>0</v>
      </c>
      <c r="I36" s="60">
        <f t="shared" si="4"/>
        <v>0</v>
      </c>
      <c r="J36" s="60">
        <f t="shared" si="4"/>
        <v>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140">
        <f aca="true" t="shared" si="5" ref="Z36:Z49">+IF(X36&lt;&gt;0,+(Y36/X36)*100,0)</f>
        <v>0</v>
      </c>
      <c r="AA36" s="155">
        <f>AA6+AA21</f>
        <v>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236583797</v>
      </c>
      <c r="D38" s="156">
        <f t="shared" si="4"/>
        <v>0</v>
      </c>
      <c r="E38" s="60">
        <f t="shared" si="4"/>
        <v>219539693</v>
      </c>
      <c r="F38" s="60">
        <f t="shared" si="4"/>
        <v>258885016</v>
      </c>
      <c r="G38" s="60">
        <f t="shared" si="4"/>
        <v>9609015</v>
      </c>
      <c r="H38" s="60">
        <f t="shared" si="4"/>
        <v>14520682</v>
      </c>
      <c r="I38" s="60">
        <f t="shared" si="4"/>
        <v>10535877</v>
      </c>
      <c r="J38" s="60">
        <f t="shared" si="4"/>
        <v>34665574</v>
      </c>
      <c r="K38" s="60">
        <f t="shared" si="4"/>
        <v>20753549</v>
      </c>
      <c r="L38" s="60">
        <f t="shared" si="4"/>
        <v>14123197</v>
      </c>
      <c r="M38" s="60">
        <f t="shared" si="4"/>
        <v>19679884</v>
      </c>
      <c r="N38" s="60">
        <f t="shared" si="4"/>
        <v>54556630</v>
      </c>
      <c r="O38" s="60">
        <f t="shared" si="4"/>
        <v>25806532</v>
      </c>
      <c r="P38" s="60">
        <f t="shared" si="4"/>
        <v>28425015</v>
      </c>
      <c r="Q38" s="60">
        <f t="shared" si="4"/>
        <v>25551886</v>
      </c>
      <c r="R38" s="60">
        <f t="shared" si="4"/>
        <v>79783433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169005637</v>
      </c>
      <c r="X38" s="60">
        <f t="shared" si="4"/>
        <v>194163762</v>
      </c>
      <c r="Y38" s="60">
        <f t="shared" si="4"/>
        <v>-25158125</v>
      </c>
      <c r="Z38" s="140">
        <f t="shared" si="5"/>
        <v>-12.957168083712759</v>
      </c>
      <c r="AA38" s="155">
        <f>AA8+AA23</f>
        <v>258885016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56009649</v>
      </c>
      <c r="F39" s="60">
        <f t="shared" si="4"/>
        <v>57952368</v>
      </c>
      <c r="G39" s="60">
        <f t="shared" si="4"/>
        <v>1879662</v>
      </c>
      <c r="H39" s="60">
        <f t="shared" si="4"/>
        <v>9221805</v>
      </c>
      <c r="I39" s="60">
        <f t="shared" si="4"/>
        <v>8019311</v>
      </c>
      <c r="J39" s="60">
        <f t="shared" si="4"/>
        <v>19120778</v>
      </c>
      <c r="K39" s="60">
        <f t="shared" si="4"/>
        <v>7554740</v>
      </c>
      <c r="L39" s="60">
        <f t="shared" si="4"/>
        <v>3779519</v>
      </c>
      <c r="M39" s="60">
        <f t="shared" si="4"/>
        <v>2454465</v>
      </c>
      <c r="N39" s="60">
        <f t="shared" si="4"/>
        <v>13788724</v>
      </c>
      <c r="O39" s="60">
        <f t="shared" si="4"/>
        <v>762753</v>
      </c>
      <c r="P39" s="60">
        <f t="shared" si="4"/>
        <v>7590935</v>
      </c>
      <c r="Q39" s="60">
        <f t="shared" si="4"/>
        <v>2574178</v>
      </c>
      <c r="R39" s="60">
        <f t="shared" si="4"/>
        <v>10927866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43837368</v>
      </c>
      <c r="X39" s="60">
        <f t="shared" si="4"/>
        <v>43464276</v>
      </c>
      <c r="Y39" s="60">
        <f t="shared" si="4"/>
        <v>373092</v>
      </c>
      <c r="Z39" s="140">
        <f t="shared" si="5"/>
        <v>0.8583877021211627</v>
      </c>
      <c r="AA39" s="155">
        <f>AA9+AA24</f>
        <v>57952368</v>
      </c>
    </row>
    <row r="40" spans="1:27" ht="13.5">
      <c r="A40" s="291" t="s">
        <v>208</v>
      </c>
      <c r="B40" s="142"/>
      <c r="C40" s="62">
        <f t="shared" si="4"/>
        <v>40371392</v>
      </c>
      <c r="D40" s="156">
        <f t="shared" si="4"/>
        <v>0</v>
      </c>
      <c r="E40" s="60">
        <f t="shared" si="4"/>
        <v>1859649</v>
      </c>
      <c r="F40" s="60">
        <f t="shared" si="4"/>
        <v>9030685</v>
      </c>
      <c r="G40" s="60">
        <f t="shared" si="4"/>
        <v>0</v>
      </c>
      <c r="H40" s="60">
        <f t="shared" si="4"/>
        <v>208389</v>
      </c>
      <c r="I40" s="60">
        <f t="shared" si="4"/>
        <v>146961</v>
      </c>
      <c r="J40" s="60">
        <f t="shared" si="4"/>
        <v>355350</v>
      </c>
      <c r="K40" s="60">
        <f t="shared" si="4"/>
        <v>177291</v>
      </c>
      <c r="L40" s="60">
        <f t="shared" si="4"/>
        <v>154809</v>
      </c>
      <c r="M40" s="60">
        <f t="shared" si="4"/>
        <v>0</v>
      </c>
      <c r="N40" s="60">
        <f t="shared" si="4"/>
        <v>332100</v>
      </c>
      <c r="O40" s="60">
        <f t="shared" si="4"/>
        <v>202310</v>
      </c>
      <c r="P40" s="60">
        <f t="shared" si="4"/>
        <v>126081</v>
      </c>
      <c r="Q40" s="60">
        <f t="shared" si="4"/>
        <v>1439500</v>
      </c>
      <c r="R40" s="60">
        <f t="shared" si="4"/>
        <v>1767891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2455341</v>
      </c>
      <c r="X40" s="60">
        <f t="shared" si="4"/>
        <v>6773014</v>
      </c>
      <c r="Y40" s="60">
        <f t="shared" si="4"/>
        <v>-4317673</v>
      </c>
      <c r="Z40" s="140">
        <f t="shared" si="5"/>
        <v>-63.748177694598006</v>
      </c>
      <c r="AA40" s="155">
        <f>AA10+AA25</f>
        <v>9030685</v>
      </c>
    </row>
    <row r="41" spans="1:27" ht="13.5">
      <c r="A41" s="292" t="s">
        <v>209</v>
      </c>
      <c r="B41" s="142"/>
      <c r="C41" s="293">
        <f aca="true" t="shared" si="6" ref="C41:Y41">SUM(C36:C40)</f>
        <v>276955189</v>
      </c>
      <c r="D41" s="294">
        <f t="shared" si="6"/>
        <v>0</v>
      </c>
      <c r="E41" s="295">
        <f t="shared" si="6"/>
        <v>277408991</v>
      </c>
      <c r="F41" s="295">
        <f t="shared" si="6"/>
        <v>325868069</v>
      </c>
      <c r="G41" s="295">
        <f t="shared" si="6"/>
        <v>11488677</v>
      </c>
      <c r="H41" s="295">
        <f t="shared" si="6"/>
        <v>23950876</v>
      </c>
      <c r="I41" s="295">
        <f t="shared" si="6"/>
        <v>18702149</v>
      </c>
      <c r="J41" s="295">
        <f t="shared" si="6"/>
        <v>54141702</v>
      </c>
      <c r="K41" s="295">
        <f t="shared" si="6"/>
        <v>28485580</v>
      </c>
      <c r="L41" s="295">
        <f t="shared" si="6"/>
        <v>18057525</v>
      </c>
      <c r="M41" s="295">
        <f t="shared" si="6"/>
        <v>22134349</v>
      </c>
      <c r="N41" s="295">
        <f t="shared" si="6"/>
        <v>68677454</v>
      </c>
      <c r="O41" s="295">
        <f t="shared" si="6"/>
        <v>26771595</v>
      </c>
      <c r="P41" s="295">
        <f t="shared" si="6"/>
        <v>36142031</v>
      </c>
      <c r="Q41" s="295">
        <f t="shared" si="6"/>
        <v>29565564</v>
      </c>
      <c r="R41" s="295">
        <f t="shared" si="6"/>
        <v>92479190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215298346</v>
      </c>
      <c r="X41" s="295">
        <f t="shared" si="6"/>
        <v>244401052</v>
      </c>
      <c r="Y41" s="295">
        <f t="shared" si="6"/>
        <v>-29102706</v>
      </c>
      <c r="Z41" s="296">
        <f t="shared" si="5"/>
        <v>-11.907766256259814</v>
      </c>
      <c r="AA41" s="297">
        <f>SUM(AA36:AA40)</f>
        <v>325868069</v>
      </c>
    </row>
    <row r="42" spans="1:27" ht="13.5">
      <c r="A42" s="298" t="s">
        <v>210</v>
      </c>
      <c r="B42" s="136"/>
      <c r="C42" s="95">
        <f aca="true" t="shared" si="7" ref="C42:Y48">C12+C27</f>
        <v>2930255</v>
      </c>
      <c r="D42" s="129">
        <f t="shared" si="7"/>
        <v>0</v>
      </c>
      <c r="E42" s="54">
        <f t="shared" si="7"/>
        <v>24340132</v>
      </c>
      <c r="F42" s="54">
        <f t="shared" si="7"/>
        <v>1052631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368603</v>
      </c>
      <c r="M42" s="54">
        <f t="shared" si="7"/>
        <v>0</v>
      </c>
      <c r="N42" s="54">
        <f t="shared" si="7"/>
        <v>368603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368603</v>
      </c>
      <c r="X42" s="54">
        <f t="shared" si="7"/>
        <v>789473</v>
      </c>
      <c r="Y42" s="54">
        <f t="shared" si="7"/>
        <v>-420870</v>
      </c>
      <c r="Z42" s="184">
        <f t="shared" si="5"/>
        <v>-53.31024620221337</v>
      </c>
      <c r="AA42" s="130">
        <f aca="true" t="shared" si="8" ref="AA42:AA48">AA12+AA27</f>
        <v>1052631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16901868</v>
      </c>
      <c r="D45" s="129">
        <f t="shared" si="7"/>
        <v>0</v>
      </c>
      <c r="E45" s="54">
        <f t="shared" si="7"/>
        <v>2196000</v>
      </c>
      <c r="F45" s="54">
        <f t="shared" si="7"/>
        <v>4646200</v>
      </c>
      <c r="G45" s="54">
        <f t="shared" si="7"/>
        <v>566581</v>
      </c>
      <c r="H45" s="54">
        <f t="shared" si="7"/>
        <v>1047699</v>
      </c>
      <c r="I45" s="54">
        <f t="shared" si="7"/>
        <v>157161</v>
      </c>
      <c r="J45" s="54">
        <f t="shared" si="7"/>
        <v>1771441</v>
      </c>
      <c r="K45" s="54">
        <f t="shared" si="7"/>
        <v>1397927</v>
      </c>
      <c r="L45" s="54">
        <f t="shared" si="7"/>
        <v>1847760</v>
      </c>
      <c r="M45" s="54">
        <f t="shared" si="7"/>
        <v>1450183</v>
      </c>
      <c r="N45" s="54">
        <f t="shared" si="7"/>
        <v>4695870</v>
      </c>
      <c r="O45" s="54">
        <f t="shared" si="7"/>
        <v>261350</v>
      </c>
      <c r="P45" s="54">
        <f t="shared" si="7"/>
        <v>1567</v>
      </c>
      <c r="Q45" s="54">
        <f t="shared" si="7"/>
        <v>533402</v>
      </c>
      <c r="R45" s="54">
        <f t="shared" si="7"/>
        <v>796319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7263630</v>
      </c>
      <c r="X45" s="54">
        <f t="shared" si="7"/>
        <v>3484650</v>
      </c>
      <c r="Y45" s="54">
        <f t="shared" si="7"/>
        <v>3778980</v>
      </c>
      <c r="Z45" s="184">
        <f t="shared" si="5"/>
        <v>108.44647238603591</v>
      </c>
      <c r="AA45" s="130">
        <f t="shared" si="8"/>
        <v>4646200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1880688</v>
      </c>
      <c r="D48" s="129">
        <f t="shared" si="7"/>
        <v>0</v>
      </c>
      <c r="E48" s="54">
        <f t="shared" si="7"/>
        <v>6819298</v>
      </c>
      <c r="F48" s="54">
        <f t="shared" si="7"/>
        <v>3319298</v>
      </c>
      <c r="G48" s="54">
        <f t="shared" si="7"/>
        <v>0</v>
      </c>
      <c r="H48" s="54">
        <f t="shared" si="7"/>
        <v>13000</v>
      </c>
      <c r="I48" s="54">
        <f t="shared" si="7"/>
        <v>0</v>
      </c>
      <c r="J48" s="54">
        <f t="shared" si="7"/>
        <v>13000</v>
      </c>
      <c r="K48" s="54">
        <f t="shared" si="7"/>
        <v>1000</v>
      </c>
      <c r="L48" s="54">
        <f t="shared" si="7"/>
        <v>93053</v>
      </c>
      <c r="M48" s="54">
        <f t="shared" si="7"/>
        <v>7000</v>
      </c>
      <c r="N48" s="54">
        <f t="shared" si="7"/>
        <v>101053</v>
      </c>
      <c r="O48" s="54">
        <f t="shared" si="7"/>
        <v>0</v>
      </c>
      <c r="P48" s="54">
        <f t="shared" si="7"/>
        <v>14000</v>
      </c>
      <c r="Q48" s="54">
        <f t="shared" si="7"/>
        <v>7000</v>
      </c>
      <c r="R48" s="54">
        <f t="shared" si="7"/>
        <v>21000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135053</v>
      </c>
      <c r="X48" s="54">
        <f t="shared" si="7"/>
        <v>2489474</v>
      </c>
      <c r="Y48" s="54">
        <f t="shared" si="7"/>
        <v>-2354421</v>
      </c>
      <c r="Z48" s="184">
        <f t="shared" si="5"/>
        <v>-94.57503874312405</v>
      </c>
      <c r="AA48" s="130">
        <f t="shared" si="8"/>
        <v>3319298</v>
      </c>
    </row>
    <row r="49" spans="1:27" ht="13.5">
      <c r="A49" s="308" t="s">
        <v>219</v>
      </c>
      <c r="B49" s="149"/>
      <c r="C49" s="239">
        <f aca="true" t="shared" si="9" ref="C49:Y49">SUM(C41:C48)</f>
        <v>298668000</v>
      </c>
      <c r="D49" s="218">
        <f t="shared" si="9"/>
        <v>0</v>
      </c>
      <c r="E49" s="220">
        <f t="shared" si="9"/>
        <v>310764421</v>
      </c>
      <c r="F49" s="220">
        <f t="shared" si="9"/>
        <v>334886198</v>
      </c>
      <c r="G49" s="220">
        <f t="shared" si="9"/>
        <v>12055258</v>
      </c>
      <c r="H49" s="220">
        <f t="shared" si="9"/>
        <v>25011575</v>
      </c>
      <c r="I49" s="220">
        <f t="shared" si="9"/>
        <v>18859310</v>
      </c>
      <c r="J49" s="220">
        <f t="shared" si="9"/>
        <v>55926143</v>
      </c>
      <c r="K49" s="220">
        <f t="shared" si="9"/>
        <v>29884507</v>
      </c>
      <c r="L49" s="220">
        <f t="shared" si="9"/>
        <v>20366941</v>
      </c>
      <c r="M49" s="220">
        <f t="shared" si="9"/>
        <v>23591532</v>
      </c>
      <c r="N49" s="220">
        <f t="shared" si="9"/>
        <v>73842980</v>
      </c>
      <c r="O49" s="220">
        <f t="shared" si="9"/>
        <v>27032945</v>
      </c>
      <c r="P49" s="220">
        <f t="shared" si="9"/>
        <v>36157598</v>
      </c>
      <c r="Q49" s="220">
        <f t="shared" si="9"/>
        <v>30105966</v>
      </c>
      <c r="R49" s="220">
        <f t="shared" si="9"/>
        <v>93296509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223065632</v>
      </c>
      <c r="X49" s="220">
        <f t="shared" si="9"/>
        <v>251164649</v>
      </c>
      <c r="Y49" s="220">
        <f t="shared" si="9"/>
        <v>-28099017</v>
      </c>
      <c r="Z49" s="221">
        <f t="shared" si="5"/>
        <v>-11.187488809382566</v>
      </c>
      <c r="AA49" s="222">
        <f>SUM(AA41:AA48)</f>
        <v>334886198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47689000</v>
      </c>
      <c r="F51" s="54">
        <f t="shared" si="10"/>
        <v>42146000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4387387</v>
      </c>
      <c r="M51" s="54">
        <f t="shared" si="10"/>
        <v>2251251</v>
      </c>
      <c r="N51" s="54">
        <f t="shared" si="10"/>
        <v>6638638</v>
      </c>
      <c r="O51" s="54">
        <f t="shared" si="10"/>
        <v>3532598</v>
      </c>
      <c r="P51" s="54">
        <f t="shared" si="10"/>
        <v>2868293</v>
      </c>
      <c r="Q51" s="54">
        <f t="shared" si="10"/>
        <v>2626681</v>
      </c>
      <c r="R51" s="54">
        <f t="shared" si="10"/>
        <v>9027572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15666210</v>
      </c>
      <c r="X51" s="54">
        <f t="shared" si="10"/>
        <v>31609500</v>
      </c>
      <c r="Y51" s="54">
        <f t="shared" si="10"/>
        <v>-15943290</v>
      </c>
      <c r="Z51" s="184">
        <f>+IF(X51&lt;&gt;0,+(Y51/X51)*100,0)</f>
        <v>-50.438285958335314</v>
      </c>
      <c r="AA51" s="130">
        <f>SUM(AA57:AA61)</f>
        <v>42146000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>
        <v>35290000</v>
      </c>
      <c r="F54" s="60">
        <v>31415000</v>
      </c>
      <c r="G54" s="60"/>
      <c r="H54" s="60"/>
      <c r="I54" s="60"/>
      <c r="J54" s="60"/>
      <c r="K54" s="60"/>
      <c r="L54" s="60">
        <v>3492066</v>
      </c>
      <c r="M54" s="60">
        <v>1827989</v>
      </c>
      <c r="N54" s="60">
        <v>5320055</v>
      </c>
      <c r="O54" s="60">
        <v>3274136</v>
      </c>
      <c r="P54" s="60">
        <v>2072629</v>
      </c>
      <c r="Q54" s="60">
        <v>1961994</v>
      </c>
      <c r="R54" s="60">
        <v>7308759</v>
      </c>
      <c r="S54" s="60"/>
      <c r="T54" s="60"/>
      <c r="U54" s="60"/>
      <c r="V54" s="60"/>
      <c r="W54" s="60">
        <v>12628814</v>
      </c>
      <c r="X54" s="60">
        <v>23561250</v>
      </c>
      <c r="Y54" s="60">
        <v>-10932436</v>
      </c>
      <c r="Z54" s="140">
        <v>-46.4</v>
      </c>
      <c r="AA54" s="155">
        <v>31415000</v>
      </c>
    </row>
    <row r="55" spans="1:27" ht="13.5">
      <c r="A55" s="310" t="s">
        <v>207</v>
      </c>
      <c r="B55" s="142"/>
      <c r="C55" s="62"/>
      <c r="D55" s="156"/>
      <c r="E55" s="60">
        <v>7780000</v>
      </c>
      <c r="F55" s="60">
        <v>5800000</v>
      </c>
      <c r="G55" s="60"/>
      <c r="H55" s="60"/>
      <c r="I55" s="60"/>
      <c r="J55" s="60"/>
      <c r="K55" s="60"/>
      <c r="L55" s="60">
        <v>183109</v>
      </c>
      <c r="M55" s="60">
        <v>225511</v>
      </c>
      <c r="N55" s="60">
        <v>408620</v>
      </c>
      <c r="O55" s="60">
        <v>229235</v>
      </c>
      <c r="P55" s="60">
        <v>440003</v>
      </c>
      <c r="Q55" s="60">
        <v>31586</v>
      </c>
      <c r="R55" s="60">
        <v>700824</v>
      </c>
      <c r="S55" s="60"/>
      <c r="T55" s="60"/>
      <c r="U55" s="60"/>
      <c r="V55" s="60"/>
      <c r="W55" s="60">
        <v>1109444</v>
      </c>
      <c r="X55" s="60">
        <v>4350000</v>
      </c>
      <c r="Y55" s="60">
        <v>-3240556</v>
      </c>
      <c r="Z55" s="140">
        <v>-74.5</v>
      </c>
      <c r="AA55" s="155">
        <v>5800000</v>
      </c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43070000</v>
      </c>
      <c r="F57" s="295">
        <f t="shared" si="11"/>
        <v>37215000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3675175</v>
      </c>
      <c r="M57" s="295">
        <f t="shared" si="11"/>
        <v>2053500</v>
      </c>
      <c r="N57" s="295">
        <f t="shared" si="11"/>
        <v>5728675</v>
      </c>
      <c r="O57" s="295">
        <f t="shared" si="11"/>
        <v>3503371</v>
      </c>
      <c r="P57" s="295">
        <f t="shared" si="11"/>
        <v>2512632</v>
      </c>
      <c r="Q57" s="295">
        <f t="shared" si="11"/>
        <v>1993580</v>
      </c>
      <c r="R57" s="295">
        <f t="shared" si="11"/>
        <v>8009583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13738258</v>
      </c>
      <c r="X57" s="295">
        <f t="shared" si="11"/>
        <v>27911250</v>
      </c>
      <c r="Y57" s="295">
        <f t="shared" si="11"/>
        <v>-14172992</v>
      </c>
      <c r="Z57" s="296">
        <f>+IF(X57&lt;&gt;0,+(Y57/X57)*100,0)</f>
        <v>-50.77877916610686</v>
      </c>
      <c r="AA57" s="297">
        <f>SUM(AA52:AA56)</f>
        <v>37215000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4619000</v>
      </c>
      <c r="F61" s="60">
        <v>4931000</v>
      </c>
      <c r="G61" s="60"/>
      <c r="H61" s="60"/>
      <c r="I61" s="60"/>
      <c r="J61" s="60"/>
      <c r="K61" s="60"/>
      <c r="L61" s="60">
        <v>712212</v>
      </c>
      <c r="M61" s="60">
        <v>197751</v>
      </c>
      <c r="N61" s="60">
        <v>909963</v>
      </c>
      <c r="O61" s="60">
        <v>29227</v>
      </c>
      <c r="P61" s="60">
        <v>355661</v>
      </c>
      <c r="Q61" s="60">
        <v>633101</v>
      </c>
      <c r="R61" s="60">
        <v>1017989</v>
      </c>
      <c r="S61" s="60"/>
      <c r="T61" s="60"/>
      <c r="U61" s="60"/>
      <c r="V61" s="60"/>
      <c r="W61" s="60">
        <v>1927952</v>
      </c>
      <c r="X61" s="60">
        <v>3698250</v>
      </c>
      <c r="Y61" s="60">
        <v>-1770298</v>
      </c>
      <c r="Z61" s="140">
        <v>-47.87</v>
      </c>
      <c r="AA61" s="155">
        <v>4931000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>
        <v>1905000</v>
      </c>
      <c r="F66" s="275"/>
      <c r="G66" s="275">
        <v>2377649</v>
      </c>
      <c r="H66" s="275">
        <v>5903648</v>
      </c>
      <c r="I66" s="275">
        <v>9411272</v>
      </c>
      <c r="J66" s="275">
        <v>17692569</v>
      </c>
      <c r="K66" s="275">
        <v>3096787</v>
      </c>
      <c r="L66" s="275">
        <v>4387388</v>
      </c>
      <c r="M66" s="275">
        <v>2251251</v>
      </c>
      <c r="N66" s="275">
        <v>9735426</v>
      </c>
      <c r="O66" s="275">
        <v>3532598</v>
      </c>
      <c r="P66" s="275">
        <v>2868293</v>
      </c>
      <c r="Q66" s="275">
        <v>2626681</v>
      </c>
      <c r="R66" s="275">
        <v>9027572</v>
      </c>
      <c r="S66" s="275"/>
      <c r="T66" s="275"/>
      <c r="U66" s="275"/>
      <c r="V66" s="275"/>
      <c r="W66" s="275">
        <v>36455567</v>
      </c>
      <c r="X66" s="275"/>
      <c r="Y66" s="275">
        <v>36455567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>
        <v>43370000</v>
      </c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>
        <v>36082535</v>
      </c>
      <c r="D68" s="156">
        <v>42146000</v>
      </c>
      <c r="E68" s="60">
        <v>2414000</v>
      </c>
      <c r="F68" s="60">
        <v>42146000</v>
      </c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>
        <v>31609500</v>
      </c>
      <c r="Y68" s="60">
        <v>-31609500</v>
      </c>
      <c r="Z68" s="140">
        <v>-100</v>
      </c>
      <c r="AA68" s="155"/>
    </row>
    <row r="69" spans="1:27" ht="13.5">
      <c r="A69" s="238" t="s">
        <v>225</v>
      </c>
      <c r="B69" s="149"/>
      <c r="C69" s="239">
        <f aca="true" t="shared" si="12" ref="C69:Y69">SUM(C65:C68)</f>
        <v>36082535</v>
      </c>
      <c r="D69" s="218">
        <f t="shared" si="12"/>
        <v>42146000</v>
      </c>
      <c r="E69" s="220">
        <f t="shared" si="12"/>
        <v>47689000</v>
      </c>
      <c r="F69" s="220">
        <f t="shared" si="12"/>
        <v>42146000</v>
      </c>
      <c r="G69" s="220">
        <f t="shared" si="12"/>
        <v>2377649</v>
      </c>
      <c r="H69" s="220">
        <f t="shared" si="12"/>
        <v>5903648</v>
      </c>
      <c r="I69" s="220">
        <f t="shared" si="12"/>
        <v>9411272</v>
      </c>
      <c r="J69" s="220">
        <f t="shared" si="12"/>
        <v>17692569</v>
      </c>
      <c r="K69" s="220">
        <f t="shared" si="12"/>
        <v>3096787</v>
      </c>
      <c r="L69" s="220">
        <f t="shared" si="12"/>
        <v>4387388</v>
      </c>
      <c r="M69" s="220">
        <f t="shared" si="12"/>
        <v>2251251</v>
      </c>
      <c r="N69" s="220">
        <f t="shared" si="12"/>
        <v>9735426</v>
      </c>
      <c r="O69" s="220">
        <f t="shared" si="12"/>
        <v>3532598</v>
      </c>
      <c r="P69" s="220">
        <f t="shared" si="12"/>
        <v>2868293</v>
      </c>
      <c r="Q69" s="220">
        <f t="shared" si="12"/>
        <v>2626681</v>
      </c>
      <c r="R69" s="220">
        <f t="shared" si="12"/>
        <v>9027572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36455567</v>
      </c>
      <c r="X69" s="220">
        <f t="shared" si="12"/>
        <v>31609500</v>
      </c>
      <c r="Y69" s="220">
        <f t="shared" si="12"/>
        <v>4846067</v>
      </c>
      <c r="Z69" s="221">
        <f>+IF(X69&lt;&gt;0,+(Y69/X69)*100,0)</f>
        <v>15.331046046283554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276955189</v>
      </c>
      <c r="D5" s="357">
        <f t="shared" si="0"/>
        <v>0</v>
      </c>
      <c r="E5" s="356">
        <f t="shared" si="0"/>
        <v>234751096</v>
      </c>
      <c r="F5" s="358">
        <f t="shared" si="0"/>
        <v>274394586</v>
      </c>
      <c r="G5" s="358">
        <f t="shared" si="0"/>
        <v>11488677</v>
      </c>
      <c r="H5" s="356">
        <f t="shared" si="0"/>
        <v>23950876</v>
      </c>
      <c r="I5" s="356">
        <f t="shared" si="0"/>
        <v>18702149</v>
      </c>
      <c r="J5" s="358">
        <f t="shared" si="0"/>
        <v>54141702</v>
      </c>
      <c r="K5" s="358">
        <f t="shared" si="0"/>
        <v>28485580</v>
      </c>
      <c r="L5" s="356">
        <f t="shared" si="0"/>
        <v>12751064</v>
      </c>
      <c r="M5" s="356">
        <f t="shared" si="0"/>
        <v>11174364</v>
      </c>
      <c r="N5" s="358">
        <f t="shared" si="0"/>
        <v>52411008</v>
      </c>
      <c r="O5" s="358">
        <f t="shared" si="0"/>
        <v>20234488</v>
      </c>
      <c r="P5" s="356">
        <f t="shared" si="0"/>
        <v>35707270</v>
      </c>
      <c r="Q5" s="356">
        <f t="shared" si="0"/>
        <v>27780224</v>
      </c>
      <c r="R5" s="358">
        <f t="shared" si="0"/>
        <v>83721982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190274692</v>
      </c>
      <c r="X5" s="356">
        <f t="shared" si="0"/>
        <v>205795940</v>
      </c>
      <c r="Y5" s="358">
        <f t="shared" si="0"/>
        <v>-15521248</v>
      </c>
      <c r="Z5" s="359">
        <f>+IF(X5&lt;&gt;0,+(Y5/X5)*100,0)</f>
        <v>-7.542057438062189</v>
      </c>
      <c r="AA5" s="360">
        <f>+AA6+AA8+AA11+AA13+AA15</f>
        <v>274394586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236583797</v>
      </c>
      <c r="D11" s="363">
        <f aca="true" t="shared" si="3" ref="D11:AA11">+D12</f>
        <v>0</v>
      </c>
      <c r="E11" s="362">
        <f t="shared" si="3"/>
        <v>183829167</v>
      </c>
      <c r="F11" s="364">
        <f t="shared" si="3"/>
        <v>212508901</v>
      </c>
      <c r="G11" s="364">
        <f t="shared" si="3"/>
        <v>9609015</v>
      </c>
      <c r="H11" s="362">
        <f t="shared" si="3"/>
        <v>14520682</v>
      </c>
      <c r="I11" s="362">
        <f t="shared" si="3"/>
        <v>10535877</v>
      </c>
      <c r="J11" s="364">
        <f t="shared" si="3"/>
        <v>34665574</v>
      </c>
      <c r="K11" s="364">
        <f t="shared" si="3"/>
        <v>20753549</v>
      </c>
      <c r="L11" s="362">
        <f t="shared" si="3"/>
        <v>8816736</v>
      </c>
      <c r="M11" s="362">
        <f t="shared" si="3"/>
        <v>8719899</v>
      </c>
      <c r="N11" s="364">
        <f t="shared" si="3"/>
        <v>38290184</v>
      </c>
      <c r="O11" s="364">
        <f t="shared" si="3"/>
        <v>19269425</v>
      </c>
      <c r="P11" s="362">
        <f t="shared" si="3"/>
        <v>27990254</v>
      </c>
      <c r="Q11" s="362">
        <f t="shared" si="3"/>
        <v>23831116</v>
      </c>
      <c r="R11" s="364">
        <f t="shared" si="3"/>
        <v>71090795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144046553</v>
      </c>
      <c r="X11" s="362">
        <f t="shared" si="3"/>
        <v>159381676</v>
      </c>
      <c r="Y11" s="364">
        <f t="shared" si="3"/>
        <v>-15335123</v>
      </c>
      <c r="Z11" s="365">
        <f>+IF(X11&lt;&gt;0,+(Y11/X11)*100,0)</f>
        <v>-9.621634923703526</v>
      </c>
      <c r="AA11" s="366">
        <f t="shared" si="3"/>
        <v>212508901</v>
      </c>
    </row>
    <row r="12" spans="1:27" ht="13.5">
      <c r="A12" s="291" t="s">
        <v>231</v>
      </c>
      <c r="B12" s="136"/>
      <c r="C12" s="60">
        <v>236583797</v>
      </c>
      <c r="D12" s="340"/>
      <c r="E12" s="60">
        <v>183829167</v>
      </c>
      <c r="F12" s="59">
        <v>212508901</v>
      </c>
      <c r="G12" s="59">
        <v>9609015</v>
      </c>
      <c r="H12" s="60">
        <v>14520682</v>
      </c>
      <c r="I12" s="60">
        <v>10535877</v>
      </c>
      <c r="J12" s="59">
        <v>34665574</v>
      </c>
      <c r="K12" s="59">
        <v>20753549</v>
      </c>
      <c r="L12" s="60">
        <v>8816736</v>
      </c>
      <c r="M12" s="60">
        <v>8719899</v>
      </c>
      <c r="N12" s="59">
        <v>38290184</v>
      </c>
      <c r="O12" s="59">
        <v>19269425</v>
      </c>
      <c r="P12" s="60">
        <v>27990254</v>
      </c>
      <c r="Q12" s="60">
        <v>23831116</v>
      </c>
      <c r="R12" s="59">
        <v>71090795</v>
      </c>
      <c r="S12" s="59"/>
      <c r="T12" s="60"/>
      <c r="U12" s="60"/>
      <c r="V12" s="59"/>
      <c r="W12" s="59">
        <v>144046553</v>
      </c>
      <c r="X12" s="60">
        <v>159381676</v>
      </c>
      <c r="Y12" s="59">
        <v>-15335123</v>
      </c>
      <c r="Z12" s="61">
        <v>-9.62</v>
      </c>
      <c r="AA12" s="62">
        <v>212508901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49062280</v>
      </c>
      <c r="F13" s="342">
        <f t="shared" si="4"/>
        <v>52855000</v>
      </c>
      <c r="G13" s="342">
        <f t="shared" si="4"/>
        <v>1879662</v>
      </c>
      <c r="H13" s="275">
        <f t="shared" si="4"/>
        <v>9221805</v>
      </c>
      <c r="I13" s="275">
        <f t="shared" si="4"/>
        <v>8019311</v>
      </c>
      <c r="J13" s="342">
        <f t="shared" si="4"/>
        <v>19120778</v>
      </c>
      <c r="K13" s="342">
        <f t="shared" si="4"/>
        <v>7554740</v>
      </c>
      <c r="L13" s="275">
        <f t="shared" si="4"/>
        <v>3779519</v>
      </c>
      <c r="M13" s="275">
        <f t="shared" si="4"/>
        <v>2454465</v>
      </c>
      <c r="N13" s="342">
        <f t="shared" si="4"/>
        <v>13788724</v>
      </c>
      <c r="O13" s="342">
        <f t="shared" si="4"/>
        <v>762753</v>
      </c>
      <c r="P13" s="275">
        <f t="shared" si="4"/>
        <v>7590935</v>
      </c>
      <c r="Q13" s="275">
        <f t="shared" si="4"/>
        <v>2509608</v>
      </c>
      <c r="R13" s="342">
        <f t="shared" si="4"/>
        <v>10863296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43772798</v>
      </c>
      <c r="X13" s="275">
        <f t="shared" si="4"/>
        <v>39641250</v>
      </c>
      <c r="Y13" s="342">
        <f t="shared" si="4"/>
        <v>4131548</v>
      </c>
      <c r="Z13" s="335">
        <f>+IF(X13&lt;&gt;0,+(Y13/X13)*100,0)</f>
        <v>10.42234541039952</v>
      </c>
      <c r="AA13" s="273">
        <f t="shared" si="4"/>
        <v>52855000</v>
      </c>
    </row>
    <row r="14" spans="1:27" ht="13.5">
      <c r="A14" s="291" t="s">
        <v>232</v>
      </c>
      <c r="B14" s="136"/>
      <c r="C14" s="60"/>
      <c r="D14" s="340"/>
      <c r="E14" s="60">
        <v>49062280</v>
      </c>
      <c r="F14" s="59">
        <v>52855000</v>
      </c>
      <c r="G14" s="59">
        <v>1879662</v>
      </c>
      <c r="H14" s="60">
        <v>9221805</v>
      </c>
      <c r="I14" s="60">
        <v>8019311</v>
      </c>
      <c r="J14" s="59">
        <v>19120778</v>
      </c>
      <c r="K14" s="59">
        <v>7554740</v>
      </c>
      <c r="L14" s="60">
        <v>3779519</v>
      </c>
      <c r="M14" s="60">
        <v>2454465</v>
      </c>
      <c r="N14" s="59">
        <v>13788724</v>
      </c>
      <c r="O14" s="59">
        <v>762753</v>
      </c>
      <c r="P14" s="60">
        <v>7590935</v>
      </c>
      <c r="Q14" s="60">
        <v>2509608</v>
      </c>
      <c r="R14" s="59">
        <v>10863296</v>
      </c>
      <c r="S14" s="59"/>
      <c r="T14" s="60"/>
      <c r="U14" s="60"/>
      <c r="V14" s="59"/>
      <c r="W14" s="59">
        <v>43772798</v>
      </c>
      <c r="X14" s="60">
        <v>39641250</v>
      </c>
      <c r="Y14" s="59">
        <v>4131548</v>
      </c>
      <c r="Z14" s="61">
        <v>10.42</v>
      </c>
      <c r="AA14" s="62">
        <v>52855000</v>
      </c>
    </row>
    <row r="15" spans="1:27" ht="13.5">
      <c r="A15" s="361" t="s">
        <v>208</v>
      </c>
      <c r="B15" s="136"/>
      <c r="C15" s="60">
        <f aca="true" t="shared" si="5" ref="C15:Y15">SUM(C16:C20)</f>
        <v>40371392</v>
      </c>
      <c r="D15" s="340">
        <f t="shared" si="5"/>
        <v>0</v>
      </c>
      <c r="E15" s="60">
        <f t="shared" si="5"/>
        <v>1859649</v>
      </c>
      <c r="F15" s="59">
        <f t="shared" si="5"/>
        <v>9030685</v>
      </c>
      <c r="G15" s="59">
        <f t="shared" si="5"/>
        <v>0</v>
      </c>
      <c r="H15" s="60">
        <f t="shared" si="5"/>
        <v>208389</v>
      </c>
      <c r="I15" s="60">
        <f t="shared" si="5"/>
        <v>146961</v>
      </c>
      <c r="J15" s="59">
        <f t="shared" si="5"/>
        <v>355350</v>
      </c>
      <c r="K15" s="59">
        <f t="shared" si="5"/>
        <v>177291</v>
      </c>
      <c r="L15" s="60">
        <f t="shared" si="5"/>
        <v>154809</v>
      </c>
      <c r="M15" s="60">
        <f t="shared" si="5"/>
        <v>0</v>
      </c>
      <c r="N15" s="59">
        <f t="shared" si="5"/>
        <v>332100</v>
      </c>
      <c r="O15" s="59">
        <f t="shared" si="5"/>
        <v>202310</v>
      </c>
      <c r="P15" s="60">
        <f t="shared" si="5"/>
        <v>126081</v>
      </c>
      <c r="Q15" s="60">
        <f t="shared" si="5"/>
        <v>1439500</v>
      </c>
      <c r="R15" s="59">
        <f t="shared" si="5"/>
        <v>1767891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2455341</v>
      </c>
      <c r="X15" s="60">
        <f t="shared" si="5"/>
        <v>6773014</v>
      </c>
      <c r="Y15" s="59">
        <f t="shared" si="5"/>
        <v>-4317673</v>
      </c>
      <c r="Z15" s="61">
        <f>+IF(X15&lt;&gt;0,+(Y15/X15)*100,0)</f>
        <v>-63.748177694598006</v>
      </c>
      <c r="AA15" s="62">
        <f>SUM(AA16:AA20)</f>
        <v>9030685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>
        <v>40371392</v>
      </c>
      <c r="D20" s="340"/>
      <c r="E20" s="60">
        <v>1859649</v>
      </c>
      <c r="F20" s="59">
        <v>9030685</v>
      </c>
      <c r="G20" s="59"/>
      <c r="H20" s="60">
        <v>208389</v>
      </c>
      <c r="I20" s="60">
        <v>146961</v>
      </c>
      <c r="J20" s="59">
        <v>355350</v>
      </c>
      <c r="K20" s="59">
        <v>177291</v>
      </c>
      <c r="L20" s="60">
        <v>154809</v>
      </c>
      <c r="M20" s="60"/>
      <c r="N20" s="59">
        <v>332100</v>
      </c>
      <c r="O20" s="59">
        <v>202310</v>
      </c>
      <c r="P20" s="60">
        <v>126081</v>
      </c>
      <c r="Q20" s="60">
        <v>1439500</v>
      </c>
      <c r="R20" s="59">
        <v>1767891</v>
      </c>
      <c r="S20" s="59"/>
      <c r="T20" s="60"/>
      <c r="U20" s="60"/>
      <c r="V20" s="59"/>
      <c r="W20" s="59">
        <v>2455341</v>
      </c>
      <c r="X20" s="60">
        <v>6773014</v>
      </c>
      <c r="Y20" s="59">
        <v>-4317673</v>
      </c>
      <c r="Z20" s="61">
        <v>-63.75</v>
      </c>
      <c r="AA20" s="62">
        <v>9030685</v>
      </c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2930255</v>
      </c>
      <c r="D22" s="344">
        <f t="shared" si="6"/>
        <v>0</v>
      </c>
      <c r="E22" s="343">
        <f t="shared" si="6"/>
        <v>24340132</v>
      </c>
      <c r="F22" s="345">
        <f t="shared" si="6"/>
        <v>1052631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368603</v>
      </c>
      <c r="M22" s="343">
        <f t="shared" si="6"/>
        <v>0</v>
      </c>
      <c r="N22" s="345">
        <f t="shared" si="6"/>
        <v>368603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368603</v>
      </c>
      <c r="X22" s="343">
        <f t="shared" si="6"/>
        <v>789473</v>
      </c>
      <c r="Y22" s="345">
        <f t="shared" si="6"/>
        <v>-420870</v>
      </c>
      <c r="Z22" s="336">
        <f>+IF(X22&lt;&gt;0,+(Y22/X22)*100,0)</f>
        <v>-53.31024620221337</v>
      </c>
      <c r="AA22" s="350">
        <f>SUM(AA23:AA32)</f>
        <v>1052631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>
        <v>2930255</v>
      </c>
      <c r="D27" s="340"/>
      <c r="E27" s="60">
        <v>24340132</v>
      </c>
      <c r="F27" s="59">
        <v>1052631</v>
      </c>
      <c r="G27" s="59"/>
      <c r="H27" s="60"/>
      <c r="I27" s="60"/>
      <c r="J27" s="59"/>
      <c r="K27" s="59"/>
      <c r="L27" s="60">
        <v>368603</v>
      </c>
      <c r="M27" s="60"/>
      <c r="N27" s="59">
        <v>368603</v>
      </c>
      <c r="O27" s="59"/>
      <c r="P27" s="60"/>
      <c r="Q27" s="60"/>
      <c r="R27" s="59"/>
      <c r="S27" s="59"/>
      <c r="T27" s="60"/>
      <c r="U27" s="60"/>
      <c r="V27" s="59"/>
      <c r="W27" s="59">
        <v>368603</v>
      </c>
      <c r="X27" s="60">
        <v>789473</v>
      </c>
      <c r="Y27" s="59">
        <v>-420870</v>
      </c>
      <c r="Z27" s="61">
        <v>-53.31</v>
      </c>
      <c r="AA27" s="62">
        <v>1052631</v>
      </c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16901868</v>
      </c>
      <c r="D40" s="344">
        <f t="shared" si="9"/>
        <v>0</v>
      </c>
      <c r="E40" s="343">
        <f t="shared" si="9"/>
        <v>1196000</v>
      </c>
      <c r="F40" s="345">
        <f t="shared" si="9"/>
        <v>3146200</v>
      </c>
      <c r="G40" s="345">
        <f t="shared" si="9"/>
        <v>566581</v>
      </c>
      <c r="H40" s="343">
        <f t="shared" si="9"/>
        <v>1047699</v>
      </c>
      <c r="I40" s="343">
        <f t="shared" si="9"/>
        <v>157161</v>
      </c>
      <c r="J40" s="345">
        <f t="shared" si="9"/>
        <v>1771441</v>
      </c>
      <c r="K40" s="345">
        <f t="shared" si="9"/>
        <v>1397927</v>
      </c>
      <c r="L40" s="343">
        <f t="shared" si="9"/>
        <v>1847760</v>
      </c>
      <c r="M40" s="343">
        <f t="shared" si="9"/>
        <v>1101716</v>
      </c>
      <c r="N40" s="345">
        <f t="shared" si="9"/>
        <v>4347403</v>
      </c>
      <c r="O40" s="345">
        <f t="shared" si="9"/>
        <v>-1014510</v>
      </c>
      <c r="P40" s="343">
        <f t="shared" si="9"/>
        <v>1567</v>
      </c>
      <c r="Q40" s="343">
        <f t="shared" si="9"/>
        <v>285072</v>
      </c>
      <c r="R40" s="345">
        <f t="shared" si="9"/>
        <v>-727871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5390973</v>
      </c>
      <c r="X40" s="343">
        <f t="shared" si="9"/>
        <v>2359650</v>
      </c>
      <c r="Y40" s="345">
        <f t="shared" si="9"/>
        <v>3031323</v>
      </c>
      <c r="Z40" s="336">
        <f>+IF(X40&lt;&gt;0,+(Y40/X40)*100,0)</f>
        <v>128.46494183459413</v>
      </c>
      <c r="AA40" s="350">
        <f>SUM(AA41:AA49)</f>
        <v>3146200</v>
      </c>
    </row>
    <row r="41" spans="1:27" ht="13.5">
      <c r="A41" s="361" t="s">
        <v>247</v>
      </c>
      <c r="B41" s="142"/>
      <c r="C41" s="362">
        <v>644411</v>
      </c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12718447</v>
      </c>
      <c r="D43" s="369"/>
      <c r="E43" s="305">
        <v>1045000</v>
      </c>
      <c r="F43" s="370">
        <v>1055000</v>
      </c>
      <c r="G43" s="370">
        <v>566581</v>
      </c>
      <c r="H43" s="305">
        <v>1047699</v>
      </c>
      <c r="I43" s="305">
        <v>139161</v>
      </c>
      <c r="J43" s="370">
        <v>1753441</v>
      </c>
      <c r="K43" s="370">
        <v>1397927</v>
      </c>
      <c r="L43" s="305">
        <v>1847760</v>
      </c>
      <c r="M43" s="305">
        <v>1056716</v>
      </c>
      <c r="N43" s="370">
        <v>4302403</v>
      </c>
      <c r="O43" s="370">
        <v>-1014510</v>
      </c>
      <c r="P43" s="305">
        <v>1567</v>
      </c>
      <c r="Q43" s="305">
        <v>251300</v>
      </c>
      <c r="R43" s="370">
        <v>-761643</v>
      </c>
      <c r="S43" s="370"/>
      <c r="T43" s="305"/>
      <c r="U43" s="305"/>
      <c r="V43" s="370"/>
      <c r="W43" s="370">
        <v>5294201</v>
      </c>
      <c r="X43" s="305">
        <v>791250</v>
      </c>
      <c r="Y43" s="370">
        <v>4502951</v>
      </c>
      <c r="Z43" s="371">
        <v>569.09</v>
      </c>
      <c r="AA43" s="303">
        <v>1055000</v>
      </c>
    </row>
    <row r="44" spans="1:27" ht="13.5">
      <c r="A44" s="361" t="s">
        <v>250</v>
      </c>
      <c r="B44" s="136"/>
      <c r="C44" s="60">
        <v>109430</v>
      </c>
      <c r="D44" s="368"/>
      <c r="E44" s="54">
        <v>101000</v>
      </c>
      <c r="F44" s="53">
        <v>621000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465750</v>
      </c>
      <c r="Y44" s="53">
        <v>-465750</v>
      </c>
      <c r="Z44" s="94">
        <v>-100</v>
      </c>
      <c r="AA44" s="95">
        <v>621000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>
        <v>3363969</v>
      </c>
      <c r="D48" s="368"/>
      <c r="E48" s="54">
        <v>50000</v>
      </c>
      <c r="F48" s="53">
        <v>550000</v>
      </c>
      <c r="G48" s="53"/>
      <c r="H48" s="54"/>
      <c r="I48" s="54">
        <v>18000</v>
      </c>
      <c r="J48" s="53">
        <v>18000</v>
      </c>
      <c r="K48" s="53"/>
      <c r="L48" s="54"/>
      <c r="M48" s="54">
        <v>45000</v>
      </c>
      <c r="N48" s="53">
        <v>45000</v>
      </c>
      <c r="O48" s="53"/>
      <c r="P48" s="54"/>
      <c r="Q48" s="54">
        <v>33772</v>
      </c>
      <c r="R48" s="53">
        <v>33772</v>
      </c>
      <c r="S48" s="53"/>
      <c r="T48" s="54"/>
      <c r="U48" s="54"/>
      <c r="V48" s="53"/>
      <c r="W48" s="53">
        <v>96772</v>
      </c>
      <c r="X48" s="54">
        <v>412500</v>
      </c>
      <c r="Y48" s="53">
        <v>-315728</v>
      </c>
      <c r="Z48" s="94">
        <v>-76.54</v>
      </c>
      <c r="AA48" s="95">
        <v>550000</v>
      </c>
    </row>
    <row r="49" spans="1:27" ht="13.5">
      <c r="A49" s="361" t="s">
        <v>93</v>
      </c>
      <c r="B49" s="136"/>
      <c r="C49" s="54">
        <v>65611</v>
      </c>
      <c r="D49" s="368"/>
      <c r="E49" s="54"/>
      <c r="F49" s="53">
        <v>920200</v>
      </c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>
        <v>690150</v>
      </c>
      <c r="Y49" s="53">
        <v>-690150</v>
      </c>
      <c r="Z49" s="94">
        <v>-100</v>
      </c>
      <c r="AA49" s="95">
        <v>920200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1880688</v>
      </c>
      <c r="D57" s="344">
        <f aca="true" t="shared" si="13" ref="D57:AA57">+D58</f>
        <v>0</v>
      </c>
      <c r="E57" s="343">
        <f t="shared" si="13"/>
        <v>6819298</v>
      </c>
      <c r="F57" s="345">
        <f t="shared" si="13"/>
        <v>3319298</v>
      </c>
      <c r="G57" s="345">
        <f t="shared" si="13"/>
        <v>0</v>
      </c>
      <c r="H57" s="343">
        <f t="shared" si="13"/>
        <v>13000</v>
      </c>
      <c r="I57" s="343">
        <f t="shared" si="13"/>
        <v>0</v>
      </c>
      <c r="J57" s="345">
        <f t="shared" si="13"/>
        <v>13000</v>
      </c>
      <c r="K57" s="345">
        <f t="shared" si="13"/>
        <v>1000</v>
      </c>
      <c r="L57" s="343">
        <f t="shared" si="13"/>
        <v>93053</v>
      </c>
      <c r="M57" s="343">
        <f t="shared" si="13"/>
        <v>7000</v>
      </c>
      <c r="N57" s="345">
        <f t="shared" si="13"/>
        <v>101053</v>
      </c>
      <c r="O57" s="345">
        <f t="shared" si="13"/>
        <v>0</v>
      </c>
      <c r="P57" s="343">
        <f t="shared" si="13"/>
        <v>14000</v>
      </c>
      <c r="Q57" s="343">
        <f t="shared" si="13"/>
        <v>7000</v>
      </c>
      <c r="R57" s="345">
        <f t="shared" si="13"/>
        <v>21000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135053</v>
      </c>
      <c r="X57" s="343">
        <f t="shared" si="13"/>
        <v>2489474</v>
      </c>
      <c r="Y57" s="345">
        <f t="shared" si="13"/>
        <v>-2354421</v>
      </c>
      <c r="Z57" s="336">
        <f>+IF(X57&lt;&gt;0,+(Y57/X57)*100,0)</f>
        <v>-94.57503874312405</v>
      </c>
      <c r="AA57" s="350">
        <f t="shared" si="13"/>
        <v>3319298</v>
      </c>
    </row>
    <row r="58" spans="1:27" ht="13.5">
      <c r="A58" s="361" t="s">
        <v>216</v>
      </c>
      <c r="B58" s="136"/>
      <c r="C58" s="60">
        <v>1880688</v>
      </c>
      <c r="D58" s="340"/>
      <c r="E58" s="60">
        <v>6819298</v>
      </c>
      <c r="F58" s="59">
        <v>3319298</v>
      </c>
      <c r="G58" s="59"/>
      <c r="H58" s="60">
        <v>13000</v>
      </c>
      <c r="I58" s="60"/>
      <c r="J58" s="59">
        <v>13000</v>
      </c>
      <c r="K58" s="59">
        <v>1000</v>
      </c>
      <c r="L58" s="60">
        <v>93053</v>
      </c>
      <c r="M58" s="60">
        <v>7000</v>
      </c>
      <c r="N58" s="59">
        <v>101053</v>
      </c>
      <c r="O58" s="59"/>
      <c r="P58" s="60">
        <v>14000</v>
      </c>
      <c r="Q58" s="60">
        <v>7000</v>
      </c>
      <c r="R58" s="59">
        <v>21000</v>
      </c>
      <c r="S58" s="59"/>
      <c r="T58" s="60"/>
      <c r="U58" s="60"/>
      <c r="V58" s="59"/>
      <c r="W58" s="59">
        <v>135053</v>
      </c>
      <c r="X58" s="60">
        <v>2489474</v>
      </c>
      <c r="Y58" s="59">
        <v>-2354421</v>
      </c>
      <c r="Z58" s="61">
        <v>-94.58</v>
      </c>
      <c r="AA58" s="62">
        <v>3319298</v>
      </c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298668000</v>
      </c>
      <c r="D60" s="346">
        <f t="shared" si="14"/>
        <v>0</v>
      </c>
      <c r="E60" s="219">
        <f t="shared" si="14"/>
        <v>267106526</v>
      </c>
      <c r="F60" s="264">
        <f t="shared" si="14"/>
        <v>281912715</v>
      </c>
      <c r="G60" s="264">
        <f t="shared" si="14"/>
        <v>12055258</v>
      </c>
      <c r="H60" s="219">
        <f t="shared" si="14"/>
        <v>25011575</v>
      </c>
      <c r="I60" s="219">
        <f t="shared" si="14"/>
        <v>18859310</v>
      </c>
      <c r="J60" s="264">
        <f t="shared" si="14"/>
        <v>55926143</v>
      </c>
      <c r="K60" s="264">
        <f t="shared" si="14"/>
        <v>29884507</v>
      </c>
      <c r="L60" s="219">
        <f t="shared" si="14"/>
        <v>15060480</v>
      </c>
      <c r="M60" s="219">
        <f t="shared" si="14"/>
        <v>12283080</v>
      </c>
      <c r="N60" s="264">
        <f t="shared" si="14"/>
        <v>57228067</v>
      </c>
      <c r="O60" s="264">
        <f t="shared" si="14"/>
        <v>19219978</v>
      </c>
      <c r="P60" s="219">
        <f t="shared" si="14"/>
        <v>35722837</v>
      </c>
      <c r="Q60" s="219">
        <f t="shared" si="14"/>
        <v>28072296</v>
      </c>
      <c r="R60" s="264">
        <f t="shared" si="14"/>
        <v>83015111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196169321</v>
      </c>
      <c r="X60" s="219">
        <f t="shared" si="14"/>
        <v>211434537</v>
      </c>
      <c r="Y60" s="264">
        <f t="shared" si="14"/>
        <v>-15265216</v>
      </c>
      <c r="Z60" s="337">
        <f>+IF(X60&lt;&gt;0,+(Y60/X60)*100,0)</f>
        <v>-7.219830883163615</v>
      </c>
      <c r="AA60" s="232">
        <f>+AA57+AA54+AA51+AA40+AA37+AA34+AA22+AA5</f>
        <v>281912715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42657895</v>
      </c>
      <c r="F5" s="358">
        <f t="shared" si="0"/>
        <v>51473483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5306461</v>
      </c>
      <c r="M5" s="356">
        <f t="shared" si="0"/>
        <v>10959985</v>
      </c>
      <c r="N5" s="358">
        <f t="shared" si="0"/>
        <v>16266446</v>
      </c>
      <c r="O5" s="358">
        <f t="shared" si="0"/>
        <v>6537107</v>
      </c>
      <c r="P5" s="356">
        <f t="shared" si="0"/>
        <v>434761</v>
      </c>
      <c r="Q5" s="356">
        <f t="shared" si="0"/>
        <v>1785340</v>
      </c>
      <c r="R5" s="358">
        <f t="shared" si="0"/>
        <v>8757208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25023654</v>
      </c>
      <c r="X5" s="356">
        <f t="shared" si="0"/>
        <v>38605112</v>
      </c>
      <c r="Y5" s="358">
        <f t="shared" si="0"/>
        <v>-13581458</v>
      </c>
      <c r="Z5" s="359">
        <f>+IF(X5&lt;&gt;0,+(Y5/X5)*100,0)</f>
        <v>-35.1804652192176</v>
      </c>
      <c r="AA5" s="360">
        <f>+AA6+AA8+AA11+AA13+AA15</f>
        <v>51473483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35710526</v>
      </c>
      <c r="F11" s="364">
        <f t="shared" si="3"/>
        <v>46376115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5306461</v>
      </c>
      <c r="M11" s="362">
        <f t="shared" si="3"/>
        <v>10959985</v>
      </c>
      <c r="N11" s="364">
        <f t="shared" si="3"/>
        <v>16266446</v>
      </c>
      <c r="O11" s="364">
        <f t="shared" si="3"/>
        <v>6537107</v>
      </c>
      <c r="P11" s="362">
        <f t="shared" si="3"/>
        <v>434761</v>
      </c>
      <c r="Q11" s="362">
        <f t="shared" si="3"/>
        <v>1720770</v>
      </c>
      <c r="R11" s="364">
        <f t="shared" si="3"/>
        <v>8692638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24959084</v>
      </c>
      <c r="X11" s="362">
        <f t="shared" si="3"/>
        <v>34782086</v>
      </c>
      <c r="Y11" s="364">
        <f t="shared" si="3"/>
        <v>-9823002</v>
      </c>
      <c r="Z11" s="365">
        <f>+IF(X11&lt;&gt;0,+(Y11/X11)*100,0)</f>
        <v>-28.241555149970015</v>
      </c>
      <c r="AA11" s="366">
        <f t="shared" si="3"/>
        <v>46376115</v>
      </c>
    </row>
    <row r="12" spans="1:27" ht="13.5">
      <c r="A12" s="291" t="s">
        <v>231</v>
      </c>
      <c r="B12" s="136"/>
      <c r="C12" s="60"/>
      <c r="D12" s="340"/>
      <c r="E12" s="60">
        <v>35710526</v>
      </c>
      <c r="F12" s="59">
        <v>46376115</v>
      </c>
      <c r="G12" s="59"/>
      <c r="H12" s="60"/>
      <c r="I12" s="60"/>
      <c r="J12" s="59"/>
      <c r="K12" s="59"/>
      <c r="L12" s="60">
        <v>5306461</v>
      </c>
      <c r="M12" s="60">
        <v>10959985</v>
      </c>
      <c r="N12" s="59">
        <v>16266446</v>
      </c>
      <c r="O12" s="59">
        <v>6537107</v>
      </c>
      <c r="P12" s="60">
        <v>434761</v>
      </c>
      <c r="Q12" s="60">
        <v>1720770</v>
      </c>
      <c r="R12" s="59">
        <v>8692638</v>
      </c>
      <c r="S12" s="59"/>
      <c r="T12" s="60"/>
      <c r="U12" s="60"/>
      <c r="V12" s="59"/>
      <c r="W12" s="59">
        <v>24959084</v>
      </c>
      <c r="X12" s="60">
        <v>34782086</v>
      </c>
      <c r="Y12" s="59">
        <v>-9823002</v>
      </c>
      <c r="Z12" s="61">
        <v>-28.24</v>
      </c>
      <c r="AA12" s="62">
        <v>46376115</v>
      </c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6947369</v>
      </c>
      <c r="F13" s="342">
        <f t="shared" si="4"/>
        <v>5097368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64570</v>
      </c>
      <c r="R13" s="342">
        <f t="shared" si="4"/>
        <v>64570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64570</v>
      </c>
      <c r="X13" s="275">
        <f t="shared" si="4"/>
        <v>3823026</v>
      </c>
      <c r="Y13" s="342">
        <f t="shared" si="4"/>
        <v>-3758456</v>
      </c>
      <c r="Z13" s="335">
        <f>+IF(X13&lt;&gt;0,+(Y13/X13)*100,0)</f>
        <v>-98.31102378063868</v>
      </c>
      <c r="AA13" s="273">
        <f t="shared" si="4"/>
        <v>5097368</v>
      </c>
    </row>
    <row r="14" spans="1:27" ht="13.5">
      <c r="A14" s="291" t="s">
        <v>232</v>
      </c>
      <c r="B14" s="136"/>
      <c r="C14" s="60"/>
      <c r="D14" s="340"/>
      <c r="E14" s="60">
        <v>6947369</v>
      </c>
      <c r="F14" s="59">
        <v>5097368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>
        <v>64570</v>
      </c>
      <c r="R14" s="59">
        <v>64570</v>
      </c>
      <c r="S14" s="59"/>
      <c r="T14" s="60"/>
      <c r="U14" s="60"/>
      <c r="V14" s="59"/>
      <c r="W14" s="59">
        <v>64570</v>
      </c>
      <c r="X14" s="60">
        <v>3823026</v>
      </c>
      <c r="Y14" s="59">
        <v>-3758456</v>
      </c>
      <c r="Z14" s="61">
        <v>-98.31</v>
      </c>
      <c r="AA14" s="62">
        <v>5097368</v>
      </c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1000000</v>
      </c>
      <c r="F40" s="345">
        <f t="shared" si="9"/>
        <v>1500000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348467</v>
      </c>
      <c r="N40" s="345">
        <f t="shared" si="9"/>
        <v>348467</v>
      </c>
      <c r="O40" s="345">
        <f t="shared" si="9"/>
        <v>1275860</v>
      </c>
      <c r="P40" s="343">
        <f t="shared" si="9"/>
        <v>0</v>
      </c>
      <c r="Q40" s="343">
        <f t="shared" si="9"/>
        <v>248330</v>
      </c>
      <c r="R40" s="345">
        <f t="shared" si="9"/>
        <v>1524190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1872657</v>
      </c>
      <c r="X40" s="343">
        <f t="shared" si="9"/>
        <v>1125000</v>
      </c>
      <c r="Y40" s="345">
        <f t="shared" si="9"/>
        <v>747657</v>
      </c>
      <c r="Z40" s="336">
        <f>+IF(X40&lt;&gt;0,+(Y40/X40)*100,0)</f>
        <v>66.4584</v>
      </c>
      <c r="AA40" s="350">
        <f>SUM(AA41:AA49)</f>
        <v>1500000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>
        <v>1014510</v>
      </c>
      <c r="P43" s="305"/>
      <c r="Q43" s="305"/>
      <c r="R43" s="370">
        <v>1014510</v>
      </c>
      <c r="S43" s="370"/>
      <c r="T43" s="305"/>
      <c r="U43" s="305"/>
      <c r="V43" s="370"/>
      <c r="W43" s="370">
        <v>1014510</v>
      </c>
      <c r="X43" s="305"/>
      <c r="Y43" s="370">
        <v>1014510</v>
      </c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>
        <v>1000000</v>
      </c>
      <c r="F47" s="53">
        <v>1500000</v>
      </c>
      <c r="G47" s="53"/>
      <c r="H47" s="54"/>
      <c r="I47" s="54"/>
      <c r="J47" s="53"/>
      <c r="K47" s="53"/>
      <c r="L47" s="54"/>
      <c r="M47" s="54">
        <v>348467</v>
      </c>
      <c r="N47" s="53">
        <v>348467</v>
      </c>
      <c r="O47" s="53">
        <v>261350</v>
      </c>
      <c r="P47" s="54"/>
      <c r="Q47" s="54">
        <v>248330</v>
      </c>
      <c r="R47" s="53">
        <v>509680</v>
      </c>
      <c r="S47" s="53"/>
      <c r="T47" s="54"/>
      <c r="U47" s="54"/>
      <c r="V47" s="53"/>
      <c r="W47" s="53">
        <v>858147</v>
      </c>
      <c r="X47" s="54">
        <v>1125000</v>
      </c>
      <c r="Y47" s="53">
        <v>-266853</v>
      </c>
      <c r="Z47" s="94">
        <v>-23.72</v>
      </c>
      <c r="AA47" s="95">
        <v>1500000</v>
      </c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43657895</v>
      </c>
      <c r="F60" s="264">
        <f t="shared" si="14"/>
        <v>52973483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5306461</v>
      </c>
      <c r="M60" s="219">
        <f t="shared" si="14"/>
        <v>11308452</v>
      </c>
      <c r="N60" s="264">
        <f t="shared" si="14"/>
        <v>16614913</v>
      </c>
      <c r="O60" s="264">
        <f t="shared" si="14"/>
        <v>7812967</v>
      </c>
      <c r="P60" s="219">
        <f t="shared" si="14"/>
        <v>434761</v>
      </c>
      <c r="Q60" s="219">
        <f t="shared" si="14"/>
        <v>2033670</v>
      </c>
      <c r="R60" s="264">
        <f t="shared" si="14"/>
        <v>10281398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26896311</v>
      </c>
      <c r="X60" s="219">
        <f t="shared" si="14"/>
        <v>39730112</v>
      </c>
      <c r="Y60" s="264">
        <f t="shared" si="14"/>
        <v>-12833801</v>
      </c>
      <c r="Z60" s="337">
        <f>+IF(X60&lt;&gt;0,+(Y60/X60)*100,0)</f>
        <v>-32.30245361503134</v>
      </c>
      <c r="AA60" s="232">
        <f>+AA57+AA54+AA51+AA40+AA37+AA34+AA22+AA5</f>
        <v>52973483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2015-05-11T08:28:03Z</dcterms:created>
  <dcterms:modified xsi:type="dcterms:W3CDTF">2015-05-11T08:28:07Z</dcterms:modified>
  <cp:category/>
  <cp:version/>
  <cp:contentType/>
  <cp:contentStatus/>
</cp:coreProperties>
</file>