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<sst xmlns="http://schemas.openxmlformats.org/spreadsheetml/2006/main" count="855" uniqueCount="302">
  <si>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Nkangala(DC31)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</si>
  <si>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</si>
  <si>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</si>
  <si>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</si>
  <si>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</si>
  <si>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</si>
  <si>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</si>
  <si>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</si>
  <si>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</si>
  <si>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</si>
  <si>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</si>
  <si>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</si>
  <si>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</si>
  <si>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</si>
  <si>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</si>
  <si>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</si>
  <si>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</si>
  <si>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</si>
  <si>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</si>
  <si>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</si>
  <si>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</si>
  <si>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</si>
  <si>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</si>
  <si>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</si>
  <si>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</si>
  <si>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</si>
  <si>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</si>
  <si>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</si>
  <si>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</si>
  <si>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</si>
  <si>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</si>
  <si>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</si>
  <si>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</si>
  <si>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</si>
  <si>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</si>
  <si>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</si>
  <si>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</si>
  <si>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</si>
  <si>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</si>
  <si>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</si>
  <si>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</si>
  <si>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</si>
  <si>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</si>
  <si>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</si>
  <si>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</si>
  <si>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</si>
  <si>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</si>
  <si>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</si>
  <si>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</si>
  <si>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</si>
  <si>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</si>
  <si>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</si>
  <si>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</si>
  <si>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</si>
  <si>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</si>
  <si>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</si>
  <si>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</si>
  <si>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</si>
  <si>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</si>
  <si>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</si>
  <si>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</si>
  <si>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</si>
  <si>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</si>
  <si>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</si>
  <si>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</si>
  <si>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</si>
  <si>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</si>
  <si>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</si>
  <si>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</si>
  <si>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</si>
  <si>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Nkangala(DC31)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</si>
  <si>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</si>
  <si>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</si>
  <si>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</si>
  <si>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</si>
  <si>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</si>
  <si>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</si>
  <si>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</si>
  <si>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</si>
  <si>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</si>
  <si>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</si>
  <si>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</si>
  <si>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</si>
  <si>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</si>
  <si>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</si>
  <si>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</si>
  <si>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</si>
  <si>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</si>
  <si>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</si>
  <si>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</si>
  <si>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</si>
  <si>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</si>
  <si>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</si>
  <si>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</si>
  <si>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</si>
  <si>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</si>
  <si>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</si>
  <si>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</si>
  <si>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</si>
  <si>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</si>
  <si>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Nkangala(DC31)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</si>
  <si>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</si>
  <si>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</si>
  <si>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</si>
  <si>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</si>
  <si>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</si>
  <si>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</si>
  <si>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</si>
  <si>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</si>
  <si>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</si>
  <si>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</si>
  <si>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</si>
  <si>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</si>
  <si>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</si>
  <si>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</si>
  <si>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</si>
  <si>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</si>
  <si>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</si>
  <si>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</si>
  <si>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</si>
  <si>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</si>
  <si>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</si>
  <si>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</si>
  <si>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</si>
  <si>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</si>
  <si>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</si>
  <si>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</si>
  <si>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</si>
  <si>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</si>
  <si>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Nkangala(DC31)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</si>
  <si>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</si>
  <si>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</si>
  <si>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</si>
  <si>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</si>
  <si>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</si>
  <si>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</si>
  <si>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</si>
  <si>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</si>
  <si>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</si>
  <si>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</si>
  <si>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Nkangala(DC31)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</si>
  <si>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</si>
  <si>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</si>
  <si>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</si>
  <si>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</si>
  <si>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</si>
  <si>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</si>
  <si>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</si>
  <si>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</si>
  <si>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</si>
  <si>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</si>
  <si>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</si>
  <si>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</si>
  <si>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</si>
  <si>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</si>
  <si>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</si>
  <si>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</si>
  <si>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</si>
  <si>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</si>
  <si>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</si>
  <si>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</si>
  <si>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</si>
  <si>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</si>
  <si>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</si>
  <si>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</si>
  <si>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</si>
  <si>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</si>
  <si>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</si>
  <si>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</si>
  <si>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</si>
  <si>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</si>
  <si>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</si>
  <si>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</si>
  <si>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</si>
  <si>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Nkangala(DC31)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</si>
  <si>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</si>
  <si>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</si>
  <si>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</si>
  <si>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</si>
  <si>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</si>
  <si>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</si>
  <si>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</si>
  <si>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</si>
  <si>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</si>
  <si>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</si>
  <si>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</si>
  <si>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</si>
  <si>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</si>
  <si>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</si>
  <si>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</si>
  <si>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</si>
  <si>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</si>
  <si>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</si>
  <si>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</si>
  <si>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</si>
  <si>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</si>
  <si>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</si>
  <si>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</si>
  <si>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</si>
  <si>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</si>
  <si>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</si>
  <si>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Nkangala(DC31)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</si>
  <si>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</si>
  <si>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</si>
  <si>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</si>
  <si>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</si>
  <si>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</si>
  <si>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</si>
  <si>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</si>
  <si>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</si>
  <si>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</si>
  <si>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</si>
  <si>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</si>
  <si>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</si>
  <si>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</si>
  <si>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</si>
  <si>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</si>
  <si>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</si>
  <si>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</si>
  <si>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</si>
  <si>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</si>
  <si>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</si>
  <si>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</si>
  <si>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</si>
  <si>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</si>
  <si>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</si>
  <si>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Nkangala(DC31)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</si>
  <si>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</si>
  <si>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</si>
  <si>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</si>
  <si>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</si>
  <si>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</si>
  <si>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</si>
  <si>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</si>
  <si>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</si>
  <si>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</si>
  <si>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</si>
  <si>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</si>
  <si>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</si>
  <si>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</si>
  <si>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</si>
  <si>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</si>
  <si>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</si>
  <si>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</si>
  <si>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</si>
  <si>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</si>
  <si>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</si>
  <si>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</si>
  <si>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</si>
  <si>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</si>
  <si>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</si>
  <si>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</si>
  <si>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</si>
  <si>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</si>
  <si>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</si>
  <si>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</si>
  <si>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</si>
  <si>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</si>
  <si>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</si>
  <si>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</si>
  <si>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</si>
  <si>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</si>
  <si>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Nkangala(DC31)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</si>
  <si>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</si>
  <si>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</si>
  <si>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Mpumalanga: Nkangala(DC31)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</si>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</sst>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28430598</v>
      </c>
      <c r="C7" s="19">
        <v>0</v>
      </c>
      <c r="D7" s="59">
        <v>17435000</v>
      </c>
      <c r="E7" s="60">
        <v>14285000</v>
      </c>
      <c r="F7" s="60">
        <v>2016515</v>
      </c>
      <c r="G7" s="60">
        <v>831595</v>
      </c>
      <c r="H7" s="60">
        <v>475517</v>
      </c>
      <c r="I7" s="60">
        <v>3323627</v>
      </c>
      <c r="J7" s="60">
        <v>655331</v>
      </c>
      <c r="K7" s="60">
        <v>3312908</v>
      </c>
      <c r="L7" s="60">
        <v>38161</v>
      </c>
      <c r="M7" s="60">
        <v>4006400</v>
      </c>
      <c r="N7" s="60">
        <v>1726763</v>
      </c>
      <c r="O7" s="60">
        <v>1056992</v>
      </c>
      <c r="P7" s="60">
        <v>604399</v>
      </c>
      <c r="Q7" s="60">
        <v>3388154</v>
      </c>
      <c r="R7" s="60">
        <v>0</v>
      </c>
      <c r="S7" s="60">
        <v>0</v>
      </c>
      <c r="T7" s="60">
        <v>0</v>
      </c>
      <c r="U7" s="60">
        <v>0</v>
      </c>
      <c r="V7" s="60">
        <v>10718181</v>
      </c>
      <c r="W7" s="60">
        <v>13076253</v>
      </c>
      <c r="X7" s="60">
        <v>-2358072</v>
      </c>
      <c r="Y7" s="61">
        <v>-18.03</v>
      </c>
      <c r="Z7" s="62">
        <v>14285000</v>
      </c>
    </row>
    <row r="8" spans="1:26" ht="13.5">
      <c r="A8" s="58" t="s">
        <v>34</v>
      </c>
      <c r="B8" s="19">
        <v>313652000</v>
      </c>
      <c r="C8" s="19">
        <v>0</v>
      </c>
      <c r="D8" s="59">
        <v>324272000</v>
      </c>
      <c r="E8" s="60">
        <v>326460035</v>
      </c>
      <c r="F8" s="60">
        <v>125881000</v>
      </c>
      <c r="G8" s="60">
        <v>988350</v>
      </c>
      <c r="H8" s="60">
        <v>598919</v>
      </c>
      <c r="I8" s="60">
        <v>127468269</v>
      </c>
      <c r="J8" s="60">
        <v>0</v>
      </c>
      <c r="K8" s="60">
        <v>594028</v>
      </c>
      <c r="L8" s="60">
        <v>106747145</v>
      </c>
      <c r="M8" s="60">
        <v>107341173</v>
      </c>
      <c r="N8" s="60">
        <v>1166455</v>
      </c>
      <c r="O8" s="60">
        <v>988286</v>
      </c>
      <c r="P8" s="60">
        <v>86288805</v>
      </c>
      <c r="Q8" s="60">
        <v>88443546</v>
      </c>
      <c r="R8" s="60">
        <v>0</v>
      </c>
      <c r="S8" s="60">
        <v>0</v>
      </c>
      <c r="T8" s="60">
        <v>0</v>
      </c>
      <c r="U8" s="60">
        <v>0</v>
      </c>
      <c r="V8" s="60">
        <v>323252988</v>
      </c>
      <c r="W8" s="60">
        <v>323960665</v>
      </c>
      <c r="X8" s="60">
        <v>-707677</v>
      </c>
      <c r="Y8" s="61">
        <v>-0.22</v>
      </c>
      <c r="Z8" s="62">
        <v>326460035</v>
      </c>
    </row>
    <row r="9" spans="1:26" ht="13.5">
      <c r="A9" s="58" t="s">
        <v>35</v>
      </c>
      <c r="B9" s="19">
        <v>2454963</v>
      </c>
      <c r="C9" s="19">
        <v>0</v>
      </c>
      <c r="D9" s="59">
        <v>2000000</v>
      </c>
      <c r="E9" s="60">
        <v>7535200</v>
      </c>
      <c r="F9" s="60">
        <v>66013</v>
      </c>
      <c r="G9" s="60">
        <v>5726406</v>
      </c>
      <c r="H9" s="60">
        <v>31244</v>
      </c>
      <c r="I9" s="60">
        <v>5823663</v>
      </c>
      <c r="J9" s="60">
        <v>52967</v>
      </c>
      <c r="K9" s="60">
        <v>40702</v>
      </c>
      <c r="L9" s="60">
        <v>53465</v>
      </c>
      <c r="M9" s="60">
        <v>147134</v>
      </c>
      <c r="N9" s="60">
        <v>34199</v>
      </c>
      <c r="O9" s="60">
        <v>31610</v>
      </c>
      <c r="P9" s="60">
        <v>74068</v>
      </c>
      <c r="Q9" s="60">
        <v>139877</v>
      </c>
      <c r="R9" s="60">
        <v>0</v>
      </c>
      <c r="S9" s="60">
        <v>0</v>
      </c>
      <c r="T9" s="60">
        <v>0</v>
      </c>
      <c r="U9" s="60">
        <v>0</v>
      </c>
      <c r="V9" s="60">
        <v>6110674</v>
      </c>
      <c r="W9" s="60">
        <v>1697499</v>
      </c>
      <c r="X9" s="60">
        <v>4413175</v>
      </c>
      <c r="Y9" s="61">
        <v>259.98</v>
      </c>
      <c r="Z9" s="62">
        <v>7535200</v>
      </c>
    </row>
    <row r="10" spans="1:26" ht="25.5">
      <c r="A10" s="63" t="s">
        <v>277</v>
      </c>
      <c r="B10" s="64">
        <f>SUM(B5:B9)</f>
        <v>344537561</v>
      </c>
      <c r="C10" s="64">
        <f>SUM(C5:C9)</f>
        <v>0</v>
      </c>
      <c r="D10" s="65">
        <f aca="true" t="shared" si="0" ref="D10:Z10">SUM(D5:D9)</f>
        <v>343707000</v>
      </c>
      <c r="E10" s="66">
        <f t="shared" si="0"/>
        <v>348280235</v>
      </c>
      <c r="F10" s="66">
        <f t="shared" si="0"/>
        <v>127963528</v>
      </c>
      <c r="G10" s="66">
        <f t="shared" si="0"/>
        <v>7546351</v>
      </c>
      <c r="H10" s="66">
        <f t="shared" si="0"/>
        <v>1105680</v>
      </c>
      <c r="I10" s="66">
        <f t="shared" si="0"/>
        <v>136615559</v>
      </c>
      <c r="J10" s="66">
        <f t="shared" si="0"/>
        <v>708298</v>
      </c>
      <c r="K10" s="66">
        <f t="shared" si="0"/>
        <v>3947638</v>
      </c>
      <c r="L10" s="66">
        <f t="shared" si="0"/>
        <v>106838771</v>
      </c>
      <c r="M10" s="66">
        <f t="shared" si="0"/>
        <v>111494707</v>
      </c>
      <c r="N10" s="66">
        <f t="shared" si="0"/>
        <v>2927417</v>
      </c>
      <c r="O10" s="66">
        <f t="shared" si="0"/>
        <v>2076888</v>
      </c>
      <c r="P10" s="66">
        <f t="shared" si="0"/>
        <v>86967272</v>
      </c>
      <c r="Q10" s="66">
        <f t="shared" si="0"/>
        <v>91971577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340081843</v>
      </c>
      <c r="W10" s="66">
        <f t="shared" si="0"/>
        <v>338734417</v>
      </c>
      <c r="X10" s="66">
        <f t="shared" si="0"/>
        <v>1347426</v>
      </c>
      <c r="Y10" s="67">
        <f>+IF(W10&lt;&gt;0,(X10/W10)*100,0)</f>
        <v>0.3977824314203065</v>
      </c>
      <c r="Z10" s="68">
        <f t="shared" si="0"/>
        <v>348280235</v>
      </c>
    </row>
    <row r="11" spans="1:26" ht="13.5">
      <c r="A11" s="58" t="s">
        <v>37</v>
      </c>
      <c r="B11" s="19">
        <v>56842410</v>
      </c>
      <c r="C11" s="19">
        <v>0</v>
      </c>
      <c r="D11" s="59">
        <v>117698706</v>
      </c>
      <c r="E11" s="60">
        <v>107893941</v>
      </c>
      <c r="F11" s="60">
        <v>6178316</v>
      </c>
      <c r="G11" s="60">
        <v>5185675</v>
      </c>
      <c r="H11" s="60">
        <v>5514052</v>
      </c>
      <c r="I11" s="60">
        <v>16878043</v>
      </c>
      <c r="J11" s="60">
        <v>5622040</v>
      </c>
      <c r="K11" s="60">
        <v>5969285</v>
      </c>
      <c r="L11" s="60">
        <v>5786672</v>
      </c>
      <c r="M11" s="60">
        <v>17377997</v>
      </c>
      <c r="N11" s="60">
        <v>5857342</v>
      </c>
      <c r="O11" s="60">
        <v>5755384</v>
      </c>
      <c r="P11" s="60">
        <v>6163774</v>
      </c>
      <c r="Q11" s="60">
        <v>17776500</v>
      </c>
      <c r="R11" s="60">
        <v>0</v>
      </c>
      <c r="S11" s="60">
        <v>0</v>
      </c>
      <c r="T11" s="60">
        <v>0</v>
      </c>
      <c r="U11" s="60">
        <v>0</v>
      </c>
      <c r="V11" s="60">
        <v>52032540</v>
      </c>
      <c r="W11" s="60">
        <v>88274034</v>
      </c>
      <c r="X11" s="60">
        <v>-36241494</v>
      </c>
      <c r="Y11" s="61">
        <v>-41.06</v>
      </c>
      <c r="Z11" s="62">
        <v>107893941</v>
      </c>
    </row>
    <row r="12" spans="1:26" ht="13.5">
      <c r="A12" s="58" t="s">
        <v>38</v>
      </c>
      <c r="B12" s="19">
        <v>11734599</v>
      </c>
      <c r="C12" s="19">
        <v>0</v>
      </c>
      <c r="D12" s="59">
        <v>16826270</v>
      </c>
      <c r="E12" s="60">
        <v>16826270</v>
      </c>
      <c r="F12" s="60">
        <v>990294</v>
      </c>
      <c r="G12" s="60">
        <v>986826</v>
      </c>
      <c r="H12" s="60">
        <v>984316</v>
      </c>
      <c r="I12" s="60">
        <v>2961436</v>
      </c>
      <c r="J12" s="60">
        <v>970016</v>
      </c>
      <c r="K12" s="60">
        <v>970016</v>
      </c>
      <c r="L12" s="60">
        <v>1013863</v>
      </c>
      <c r="M12" s="60">
        <v>2953895</v>
      </c>
      <c r="N12" s="60">
        <v>1071171</v>
      </c>
      <c r="O12" s="60">
        <v>958148</v>
      </c>
      <c r="P12" s="60">
        <v>1040893</v>
      </c>
      <c r="Q12" s="60">
        <v>3070212</v>
      </c>
      <c r="R12" s="60">
        <v>0</v>
      </c>
      <c r="S12" s="60">
        <v>0</v>
      </c>
      <c r="T12" s="60">
        <v>0</v>
      </c>
      <c r="U12" s="60">
        <v>0</v>
      </c>
      <c r="V12" s="60">
        <v>8985543</v>
      </c>
      <c r="W12" s="60">
        <v>12619701</v>
      </c>
      <c r="X12" s="60">
        <v>-3634158</v>
      </c>
      <c r="Y12" s="61">
        <v>-28.8</v>
      </c>
      <c r="Z12" s="62">
        <v>16826270</v>
      </c>
    </row>
    <row r="13" spans="1:26" ht="13.5">
      <c r="A13" s="58" t="s">
        <v>278</v>
      </c>
      <c r="B13" s="19">
        <v>8315362</v>
      </c>
      <c r="C13" s="19">
        <v>0</v>
      </c>
      <c r="D13" s="59">
        <v>9572172</v>
      </c>
      <c r="E13" s="60">
        <v>8225000</v>
      </c>
      <c r="F13" s="60">
        <v>0</v>
      </c>
      <c r="G13" s="60">
        <v>1308643</v>
      </c>
      <c r="H13" s="60">
        <v>620573</v>
      </c>
      <c r="I13" s="60">
        <v>1929216</v>
      </c>
      <c r="J13" s="60">
        <v>643177</v>
      </c>
      <c r="K13" s="60">
        <v>622459</v>
      </c>
      <c r="L13" s="60">
        <v>651414</v>
      </c>
      <c r="M13" s="60">
        <v>1917050</v>
      </c>
      <c r="N13" s="60">
        <v>564819</v>
      </c>
      <c r="O13" s="60">
        <v>1131</v>
      </c>
      <c r="P13" s="60">
        <v>1317475</v>
      </c>
      <c r="Q13" s="60">
        <v>1883425</v>
      </c>
      <c r="R13" s="60">
        <v>0</v>
      </c>
      <c r="S13" s="60">
        <v>0</v>
      </c>
      <c r="T13" s="60">
        <v>0</v>
      </c>
      <c r="U13" s="60">
        <v>0</v>
      </c>
      <c r="V13" s="60">
        <v>5729691</v>
      </c>
      <c r="W13" s="60">
        <v>7179129</v>
      </c>
      <c r="X13" s="60">
        <v>-1449438</v>
      </c>
      <c r="Y13" s="61">
        <v>-20.19</v>
      </c>
      <c r="Z13" s="62">
        <v>8225000</v>
      </c>
    </row>
    <row r="14" spans="1:26" ht="13.5">
      <c r="A14" s="58" t="s">
        <v>40</v>
      </c>
      <c r="B14" s="19">
        <v>4557206</v>
      </c>
      <c r="C14" s="19">
        <v>0</v>
      </c>
      <c r="D14" s="59">
        <v>4399607</v>
      </c>
      <c r="E14" s="60">
        <v>6760111</v>
      </c>
      <c r="F14" s="60">
        <v>0</v>
      </c>
      <c r="G14" s="60">
        <v>0</v>
      </c>
      <c r="H14" s="60">
        <v>505094</v>
      </c>
      <c r="I14" s="60">
        <v>505094</v>
      </c>
      <c r="J14" s="60">
        <v>0</v>
      </c>
      <c r="K14" s="60">
        <v>1056455</v>
      </c>
      <c r="L14" s="60">
        <v>0</v>
      </c>
      <c r="M14" s="60">
        <v>1056455</v>
      </c>
      <c r="N14" s="60">
        <v>0</v>
      </c>
      <c r="O14" s="60">
        <v>314841</v>
      </c>
      <c r="P14" s="60">
        <v>449196</v>
      </c>
      <c r="Q14" s="60">
        <v>764037</v>
      </c>
      <c r="R14" s="60">
        <v>0</v>
      </c>
      <c r="S14" s="60">
        <v>0</v>
      </c>
      <c r="T14" s="60">
        <v>0</v>
      </c>
      <c r="U14" s="60">
        <v>0</v>
      </c>
      <c r="V14" s="60">
        <v>2325586</v>
      </c>
      <c r="W14" s="60">
        <v>3227369</v>
      </c>
      <c r="X14" s="60">
        <v>-901783</v>
      </c>
      <c r="Y14" s="61">
        <v>-27.94</v>
      </c>
      <c r="Z14" s="62">
        <v>6760111</v>
      </c>
    </row>
    <row r="15" spans="1:26" ht="13.5">
      <c r="A15" s="58" t="s">
        <v>41</v>
      </c>
      <c r="B15" s="19">
        <v>299120</v>
      </c>
      <c r="C15" s="19">
        <v>0</v>
      </c>
      <c r="D15" s="59">
        <v>804072</v>
      </c>
      <c r="E15" s="60">
        <v>38680215</v>
      </c>
      <c r="F15" s="60">
        <v>1707</v>
      </c>
      <c r="G15" s="60">
        <v>995</v>
      </c>
      <c r="H15" s="60">
        <v>13708</v>
      </c>
      <c r="I15" s="60">
        <v>16410</v>
      </c>
      <c r="J15" s="60">
        <v>689</v>
      </c>
      <c r="K15" s="60">
        <v>3096</v>
      </c>
      <c r="L15" s="60">
        <v>10941</v>
      </c>
      <c r="M15" s="60">
        <v>14726</v>
      </c>
      <c r="N15" s="60">
        <v>30515</v>
      </c>
      <c r="O15" s="60">
        <v>7324</v>
      </c>
      <c r="P15" s="60">
        <v>23496</v>
      </c>
      <c r="Q15" s="60">
        <v>61335</v>
      </c>
      <c r="R15" s="60">
        <v>0</v>
      </c>
      <c r="S15" s="60">
        <v>0</v>
      </c>
      <c r="T15" s="60">
        <v>0</v>
      </c>
      <c r="U15" s="60">
        <v>0</v>
      </c>
      <c r="V15" s="60">
        <v>92471</v>
      </c>
      <c r="W15" s="60">
        <v>592542</v>
      </c>
      <c r="X15" s="60">
        <v>-500071</v>
      </c>
      <c r="Y15" s="61">
        <v>-84.39</v>
      </c>
      <c r="Z15" s="62">
        <v>38680215</v>
      </c>
    </row>
    <row r="16" spans="1:26" ht="13.5">
      <c r="A16" s="69" t="s">
        <v>42</v>
      </c>
      <c r="B16" s="19">
        <v>222526428</v>
      </c>
      <c r="C16" s="19">
        <v>0</v>
      </c>
      <c r="D16" s="59">
        <v>245808825</v>
      </c>
      <c r="E16" s="60">
        <v>162080983</v>
      </c>
      <c r="F16" s="60">
        <v>2276503</v>
      </c>
      <c r="G16" s="60">
        <v>9777679</v>
      </c>
      <c r="H16" s="60">
        <v>5934315</v>
      </c>
      <c r="I16" s="60">
        <v>17988497</v>
      </c>
      <c r="J16" s="60">
        <v>12665442</v>
      </c>
      <c r="K16" s="60">
        <v>7572571</v>
      </c>
      <c r="L16" s="60">
        <v>5610260</v>
      </c>
      <c r="M16" s="60">
        <v>25848273</v>
      </c>
      <c r="N16" s="60">
        <v>1793562</v>
      </c>
      <c r="O16" s="60">
        <v>7098302</v>
      </c>
      <c r="P16" s="60">
        <v>16706998</v>
      </c>
      <c r="Q16" s="60">
        <v>25598862</v>
      </c>
      <c r="R16" s="60">
        <v>0</v>
      </c>
      <c r="S16" s="60">
        <v>0</v>
      </c>
      <c r="T16" s="60">
        <v>0</v>
      </c>
      <c r="U16" s="60">
        <v>0</v>
      </c>
      <c r="V16" s="60">
        <v>69435632</v>
      </c>
      <c r="W16" s="60">
        <v>195081891</v>
      </c>
      <c r="X16" s="60">
        <v>-125646259</v>
      </c>
      <c r="Y16" s="61">
        <v>-64.41</v>
      </c>
      <c r="Z16" s="62">
        <v>162080983</v>
      </c>
    </row>
    <row r="17" spans="1:26" ht="13.5">
      <c r="A17" s="58" t="s">
        <v>43</v>
      </c>
      <c r="B17" s="19">
        <v>113617920</v>
      </c>
      <c r="C17" s="19">
        <v>0</v>
      </c>
      <c r="D17" s="59">
        <v>93280326</v>
      </c>
      <c r="E17" s="60">
        <v>91600858</v>
      </c>
      <c r="F17" s="60">
        <v>4586942</v>
      </c>
      <c r="G17" s="60">
        <v>3736252</v>
      </c>
      <c r="H17" s="60">
        <v>4593566</v>
      </c>
      <c r="I17" s="60">
        <v>12916760</v>
      </c>
      <c r="J17" s="60">
        <v>4091770</v>
      </c>
      <c r="K17" s="60">
        <v>4560032</v>
      </c>
      <c r="L17" s="60">
        <v>9605706</v>
      </c>
      <c r="M17" s="60">
        <v>18257508</v>
      </c>
      <c r="N17" s="60">
        <v>5559135</v>
      </c>
      <c r="O17" s="60">
        <v>5316434</v>
      </c>
      <c r="P17" s="60">
        <v>7651469</v>
      </c>
      <c r="Q17" s="60">
        <v>18527038</v>
      </c>
      <c r="R17" s="60">
        <v>0</v>
      </c>
      <c r="S17" s="60">
        <v>0</v>
      </c>
      <c r="T17" s="60">
        <v>0</v>
      </c>
      <c r="U17" s="60">
        <v>0</v>
      </c>
      <c r="V17" s="60">
        <v>49701306</v>
      </c>
      <c r="W17" s="60">
        <v>67676183</v>
      </c>
      <c r="X17" s="60">
        <v>-17974877</v>
      </c>
      <c r="Y17" s="61">
        <v>-26.56</v>
      </c>
      <c r="Z17" s="62">
        <v>91600858</v>
      </c>
    </row>
    <row r="18" spans="1:26" ht="13.5">
      <c r="A18" s="70" t="s">
        <v>44</v>
      </c>
      <c r="B18" s="71">
        <f>SUM(B11:B17)</f>
        <v>417893045</v>
      </c>
      <c r="C18" s="71">
        <f>SUM(C11:C17)</f>
        <v>0</v>
      </c>
      <c r="D18" s="72">
        <f aca="true" t="shared" si="1" ref="D18:Z18">SUM(D11:D17)</f>
        <v>488389978</v>
      </c>
      <c r="E18" s="73">
        <f t="shared" si="1"/>
        <v>432067378</v>
      </c>
      <c r="F18" s="73">
        <f t="shared" si="1"/>
        <v>14033762</v>
      </c>
      <c r="G18" s="73">
        <f t="shared" si="1"/>
        <v>20996070</v>
      </c>
      <c r="H18" s="73">
        <f t="shared" si="1"/>
        <v>18165624</v>
      </c>
      <c r="I18" s="73">
        <f t="shared" si="1"/>
        <v>53195456</v>
      </c>
      <c r="J18" s="73">
        <f t="shared" si="1"/>
        <v>23993134</v>
      </c>
      <c r="K18" s="73">
        <f t="shared" si="1"/>
        <v>20753914</v>
      </c>
      <c r="L18" s="73">
        <f t="shared" si="1"/>
        <v>22678856</v>
      </c>
      <c r="M18" s="73">
        <f t="shared" si="1"/>
        <v>67425904</v>
      </c>
      <c r="N18" s="73">
        <f t="shared" si="1"/>
        <v>14876544</v>
      </c>
      <c r="O18" s="73">
        <f t="shared" si="1"/>
        <v>19451564</v>
      </c>
      <c r="P18" s="73">
        <f t="shared" si="1"/>
        <v>33353301</v>
      </c>
      <c r="Q18" s="73">
        <f t="shared" si="1"/>
        <v>67681409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188302769</v>
      </c>
      <c r="W18" s="73">
        <f t="shared" si="1"/>
        <v>374650849</v>
      </c>
      <c r="X18" s="73">
        <f t="shared" si="1"/>
        <v>-186348080</v>
      </c>
      <c r="Y18" s="67">
        <f>+IF(W18&lt;&gt;0,(X18/W18)*100,0)</f>
        <v>-49.73913191372482</v>
      </c>
      <c r="Z18" s="74">
        <f t="shared" si="1"/>
        <v>432067378</v>
      </c>
    </row>
    <row r="19" spans="1:26" ht="13.5">
      <c r="A19" s="70" t="s">
        <v>45</v>
      </c>
      <c r="B19" s="75">
        <f>+B10-B18</f>
        <v>-73355484</v>
      </c>
      <c r="C19" s="75">
        <f>+C10-C18</f>
        <v>0</v>
      </c>
      <c r="D19" s="76">
        <f aca="true" t="shared" si="2" ref="D19:Z19">+D10-D18</f>
        <v>-144682978</v>
      </c>
      <c r="E19" s="77">
        <f t="shared" si="2"/>
        <v>-83787143</v>
      </c>
      <c r="F19" s="77">
        <f t="shared" si="2"/>
        <v>113929766</v>
      </c>
      <c r="G19" s="77">
        <f t="shared" si="2"/>
        <v>-13449719</v>
      </c>
      <c r="H19" s="77">
        <f t="shared" si="2"/>
        <v>-17059944</v>
      </c>
      <c r="I19" s="77">
        <f t="shared" si="2"/>
        <v>83420103</v>
      </c>
      <c r="J19" s="77">
        <f t="shared" si="2"/>
        <v>-23284836</v>
      </c>
      <c r="K19" s="77">
        <f t="shared" si="2"/>
        <v>-16806276</v>
      </c>
      <c r="L19" s="77">
        <f t="shared" si="2"/>
        <v>84159915</v>
      </c>
      <c r="M19" s="77">
        <f t="shared" si="2"/>
        <v>44068803</v>
      </c>
      <c r="N19" s="77">
        <f t="shared" si="2"/>
        <v>-11949127</v>
      </c>
      <c r="O19" s="77">
        <f t="shared" si="2"/>
        <v>-17374676</v>
      </c>
      <c r="P19" s="77">
        <f t="shared" si="2"/>
        <v>53613971</v>
      </c>
      <c r="Q19" s="77">
        <f t="shared" si="2"/>
        <v>24290168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151779074</v>
      </c>
      <c r="W19" s="77">
        <f>IF(E10=E18,0,W10-W18)</f>
        <v>-35916432</v>
      </c>
      <c r="X19" s="77">
        <f t="shared" si="2"/>
        <v>187695506</v>
      </c>
      <c r="Y19" s="78">
        <f>+IF(W19&lt;&gt;0,(X19/W19)*100,0)</f>
        <v>-522.58951000478</v>
      </c>
      <c r="Z19" s="79">
        <f t="shared" si="2"/>
        <v>-83787143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510000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510000</v>
      </c>
      <c r="O20" s="60">
        <v>0</v>
      </c>
      <c r="P20" s="60">
        <v>510000</v>
      </c>
      <c r="Q20" s="60">
        <v>1020000</v>
      </c>
      <c r="R20" s="60">
        <v>0</v>
      </c>
      <c r="S20" s="60">
        <v>0</v>
      </c>
      <c r="T20" s="60">
        <v>0</v>
      </c>
      <c r="U20" s="60">
        <v>0</v>
      </c>
      <c r="V20" s="60">
        <v>1020000</v>
      </c>
      <c r="W20" s="60"/>
      <c r="X20" s="60">
        <v>1020000</v>
      </c>
      <c r="Y20" s="61">
        <v>0</v>
      </c>
      <c r="Z20" s="62">
        <v>510000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-73355484</v>
      </c>
      <c r="C22" s="86">
        <f>SUM(C19:C21)</f>
        <v>0</v>
      </c>
      <c r="D22" s="87">
        <f aca="true" t="shared" si="3" ref="D22:Z22">SUM(D19:D21)</f>
        <v>-144682978</v>
      </c>
      <c r="E22" s="88">
        <f t="shared" si="3"/>
        <v>-83277143</v>
      </c>
      <c r="F22" s="88">
        <f t="shared" si="3"/>
        <v>113929766</v>
      </c>
      <c r="G22" s="88">
        <f t="shared" si="3"/>
        <v>-13449719</v>
      </c>
      <c r="H22" s="88">
        <f t="shared" si="3"/>
        <v>-17059944</v>
      </c>
      <c r="I22" s="88">
        <f t="shared" si="3"/>
        <v>83420103</v>
      </c>
      <c r="J22" s="88">
        <f t="shared" si="3"/>
        <v>-23284836</v>
      </c>
      <c r="K22" s="88">
        <f t="shared" si="3"/>
        <v>-16806276</v>
      </c>
      <c r="L22" s="88">
        <f t="shared" si="3"/>
        <v>84159915</v>
      </c>
      <c r="M22" s="88">
        <f t="shared" si="3"/>
        <v>44068803</v>
      </c>
      <c r="N22" s="88">
        <f t="shared" si="3"/>
        <v>-11439127</v>
      </c>
      <c r="O22" s="88">
        <f t="shared" si="3"/>
        <v>-17374676</v>
      </c>
      <c r="P22" s="88">
        <f t="shared" si="3"/>
        <v>54123971</v>
      </c>
      <c r="Q22" s="88">
        <f t="shared" si="3"/>
        <v>25310168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152799074</v>
      </c>
      <c r="W22" s="88">
        <f t="shared" si="3"/>
        <v>-35916432</v>
      </c>
      <c r="X22" s="88">
        <f t="shared" si="3"/>
        <v>188715506</v>
      </c>
      <c r="Y22" s="89">
        <f>+IF(W22&lt;&gt;0,(X22/W22)*100,0)</f>
        <v>-525.4294357524155</v>
      </c>
      <c r="Z22" s="90">
        <f t="shared" si="3"/>
        <v>-83277143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-73355484</v>
      </c>
      <c r="C24" s="75">
        <f>SUM(C22:C23)</f>
        <v>0</v>
      </c>
      <c r="D24" s="76">
        <f aca="true" t="shared" si="4" ref="D24:Z24">SUM(D22:D23)</f>
        <v>-144682978</v>
      </c>
      <c r="E24" s="77">
        <f t="shared" si="4"/>
        <v>-83277143</v>
      </c>
      <c r="F24" s="77">
        <f t="shared" si="4"/>
        <v>113929766</v>
      </c>
      <c r="G24" s="77">
        <f t="shared" si="4"/>
        <v>-13449719</v>
      </c>
      <c r="H24" s="77">
        <f t="shared" si="4"/>
        <v>-17059944</v>
      </c>
      <c r="I24" s="77">
        <f t="shared" si="4"/>
        <v>83420103</v>
      </c>
      <c r="J24" s="77">
        <f t="shared" si="4"/>
        <v>-23284836</v>
      </c>
      <c r="K24" s="77">
        <f t="shared" si="4"/>
        <v>-16806276</v>
      </c>
      <c r="L24" s="77">
        <f t="shared" si="4"/>
        <v>84159915</v>
      </c>
      <c r="M24" s="77">
        <f t="shared" si="4"/>
        <v>44068803</v>
      </c>
      <c r="N24" s="77">
        <f t="shared" si="4"/>
        <v>-11439127</v>
      </c>
      <c r="O24" s="77">
        <f t="shared" si="4"/>
        <v>-17374676</v>
      </c>
      <c r="P24" s="77">
        <f t="shared" si="4"/>
        <v>54123971</v>
      </c>
      <c r="Q24" s="77">
        <f t="shared" si="4"/>
        <v>25310168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152799074</v>
      </c>
      <c r="W24" s="77">
        <f t="shared" si="4"/>
        <v>-35916432</v>
      </c>
      <c r="X24" s="77">
        <f t="shared" si="4"/>
        <v>188715506</v>
      </c>
      <c r="Y24" s="78">
        <f>+IF(W24&lt;&gt;0,(X24/W24)*100,0)</f>
        <v>-525.4294357524155</v>
      </c>
      <c r="Z24" s="79">
        <f t="shared" si="4"/>
        <v>-83277143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22222512</v>
      </c>
      <c r="C27" s="22">
        <v>0</v>
      </c>
      <c r="D27" s="99">
        <v>33853060</v>
      </c>
      <c r="E27" s="100">
        <v>33345894</v>
      </c>
      <c r="F27" s="100">
        <v>881565</v>
      </c>
      <c r="G27" s="100">
        <v>1012220</v>
      </c>
      <c r="H27" s="100">
        <v>979155</v>
      </c>
      <c r="I27" s="100">
        <v>2872940</v>
      </c>
      <c r="J27" s="100">
        <v>2913989</v>
      </c>
      <c r="K27" s="100">
        <v>1511498</v>
      </c>
      <c r="L27" s="100">
        <v>3255502</v>
      </c>
      <c r="M27" s="100">
        <v>7680989</v>
      </c>
      <c r="N27" s="100">
        <v>2537540</v>
      </c>
      <c r="O27" s="100">
        <v>2671443</v>
      </c>
      <c r="P27" s="100">
        <v>655795</v>
      </c>
      <c r="Q27" s="100">
        <v>5864778</v>
      </c>
      <c r="R27" s="100">
        <v>0</v>
      </c>
      <c r="S27" s="100">
        <v>0</v>
      </c>
      <c r="T27" s="100">
        <v>0</v>
      </c>
      <c r="U27" s="100">
        <v>0</v>
      </c>
      <c r="V27" s="100">
        <v>16418707</v>
      </c>
      <c r="W27" s="100">
        <v>25009421</v>
      </c>
      <c r="X27" s="100">
        <v>-8590714</v>
      </c>
      <c r="Y27" s="101">
        <v>-34.35</v>
      </c>
      <c r="Z27" s="102">
        <v>33345894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22222512</v>
      </c>
      <c r="C31" s="19">
        <v>0</v>
      </c>
      <c r="D31" s="59">
        <v>33853060</v>
      </c>
      <c r="E31" s="60">
        <v>33345894</v>
      </c>
      <c r="F31" s="60">
        <v>881565</v>
      </c>
      <c r="G31" s="60">
        <v>1012220</v>
      </c>
      <c r="H31" s="60">
        <v>979155</v>
      </c>
      <c r="I31" s="60">
        <v>2872940</v>
      </c>
      <c r="J31" s="60">
        <v>2913989</v>
      </c>
      <c r="K31" s="60">
        <v>1511498</v>
      </c>
      <c r="L31" s="60">
        <v>3255502</v>
      </c>
      <c r="M31" s="60">
        <v>7680989</v>
      </c>
      <c r="N31" s="60">
        <v>2537540</v>
      </c>
      <c r="O31" s="60">
        <v>2671444</v>
      </c>
      <c r="P31" s="60">
        <v>655795</v>
      </c>
      <c r="Q31" s="60">
        <v>5864779</v>
      </c>
      <c r="R31" s="60">
        <v>0</v>
      </c>
      <c r="S31" s="60">
        <v>0</v>
      </c>
      <c r="T31" s="60">
        <v>0</v>
      </c>
      <c r="U31" s="60">
        <v>0</v>
      </c>
      <c r="V31" s="60">
        <v>16418708</v>
      </c>
      <c r="W31" s="60">
        <v>25009421</v>
      </c>
      <c r="X31" s="60">
        <v>-8590713</v>
      </c>
      <c r="Y31" s="61">
        <v>-34.35</v>
      </c>
      <c r="Z31" s="62">
        <v>33345894</v>
      </c>
    </row>
    <row r="32" spans="1:26" ht="13.5">
      <c r="A32" s="70" t="s">
        <v>54</v>
      </c>
      <c r="B32" s="22">
        <f>SUM(B28:B31)</f>
        <v>22222512</v>
      </c>
      <c r="C32" s="22">
        <f>SUM(C28:C31)</f>
        <v>0</v>
      </c>
      <c r="D32" s="99">
        <f aca="true" t="shared" si="5" ref="D32:Z32">SUM(D28:D31)</f>
        <v>33853060</v>
      </c>
      <c r="E32" s="100">
        <f t="shared" si="5"/>
        <v>33345894</v>
      </c>
      <c r="F32" s="100">
        <f t="shared" si="5"/>
        <v>881565</v>
      </c>
      <c r="G32" s="100">
        <f t="shared" si="5"/>
        <v>1012220</v>
      </c>
      <c r="H32" s="100">
        <f t="shared" si="5"/>
        <v>979155</v>
      </c>
      <c r="I32" s="100">
        <f t="shared" si="5"/>
        <v>2872940</v>
      </c>
      <c r="J32" s="100">
        <f t="shared" si="5"/>
        <v>2913989</v>
      </c>
      <c r="K32" s="100">
        <f t="shared" si="5"/>
        <v>1511498</v>
      </c>
      <c r="L32" s="100">
        <f t="shared" si="5"/>
        <v>3255502</v>
      </c>
      <c r="M32" s="100">
        <f t="shared" si="5"/>
        <v>7680989</v>
      </c>
      <c r="N32" s="100">
        <f t="shared" si="5"/>
        <v>2537540</v>
      </c>
      <c r="O32" s="100">
        <f t="shared" si="5"/>
        <v>2671444</v>
      </c>
      <c r="P32" s="100">
        <f t="shared" si="5"/>
        <v>655795</v>
      </c>
      <c r="Q32" s="100">
        <f t="shared" si="5"/>
        <v>5864779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16418708</v>
      </c>
      <c r="W32" s="100">
        <f t="shared" si="5"/>
        <v>25009421</v>
      </c>
      <c r="X32" s="100">
        <f t="shared" si="5"/>
        <v>-8590713</v>
      </c>
      <c r="Y32" s="101">
        <f>+IF(W32&lt;&gt;0,(X32/W32)*100,0)</f>
        <v>-34.34990758082724</v>
      </c>
      <c r="Z32" s="102">
        <f t="shared" si="5"/>
        <v>33345894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591136923</v>
      </c>
      <c r="C35" s="19">
        <v>0</v>
      </c>
      <c r="D35" s="59">
        <v>144763391</v>
      </c>
      <c r="E35" s="60">
        <v>214743391</v>
      </c>
      <c r="F35" s="60">
        <v>676500157</v>
      </c>
      <c r="G35" s="60">
        <v>664970822</v>
      </c>
      <c r="H35" s="60">
        <v>645601430</v>
      </c>
      <c r="I35" s="60">
        <v>645601430</v>
      </c>
      <c r="J35" s="60">
        <v>619977625</v>
      </c>
      <c r="K35" s="60">
        <v>598876730</v>
      </c>
      <c r="L35" s="60">
        <v>682483712</v>
      </c>
      <c r="M35" s="60">
        <v>682483712</v>
      </c>
      <c r="N35" s="60">
        <v>670831312</v>
      </c>
      <c r="O35" s="60">
        <v>634422074</v>
      </c>
      <c r="P35" s="60">
        <v>685928717</v>
      </c>
      <c r="Q35" s="60">
        <v>685928717</v>
      </c>
      <c r="R35" s="60">
        <v>0</v>
      </c>
      <c r="S35" s="60">
        <v>0</v>
      </c>
      <c r="T35" s="60">
        <v>0</v>
      </c>
      <c r="U35" s="60">
        <v>0</v>
      </c>
      <c r="V35" s="60">
        <v>685928717</v>
      </c>
      <c r="W35" s="60">
        <v>161057543</v>
      </c>
      <c r="X35" s="60">
        <v>524871174</v>
      </c>
      <c r="Y35" s="61">
        <v>325.89</v>
      </c>
      <c r="Z35" s="62">
        <v>214743391</v>
      </c>
    </row>
    <row r="36" spans="1:26" ht="13.5">
      <c r="A36" s="58" t="s">
        <v>57</v>
      </c>
      <c r="B36" s="19">
        <v>133213501</v>
      </c>
      <c r="C36" s="19">
        <v>0</v>
      </c>
      <c r="D36" s="59">
        <v>295272828</v>
      </c>
      <c r="E36" s="60">
        <v>268420143</v>
      </c>
      <c r="F36" s="60">
        <v>118327795</v>
      </c>
      <c r="G36" s="60">
        <v>133836948</v>
      </c>
      <c r="H36" s="60">
        <v>134195529</v>
      </c>
      <c r="I36" s="60">
        <v>134195529</v>
      </c>
      <c r="J36" s="60">
        <v>136466343</v>
      </c>
      <c r="K36" s="60">
        <v>137355382</v>
      </c>
      <c r="L36" s="60">
        <v>139959471</v>
      </c>
      <c r="M36" s="60">
        <v>139959471</v>
      </c>
      <c r="N36" s="60">
        <v>141893250</v>
      </c>
      <c r="O36" s="60">
        <v>144563958</v>
      </c>
      <c r="P36" s="60">
        <v>143902520</v>
      </c>
      <c r="Q36" s="60">
        <v>143902520</v>
      </c>
      <c r="R36" s="60">
        <v>0</v>
      </c>
      <c r="S36" s="60">
        <v>0</v>
      </c>
      <c r="T36" s="60">
        <v>0</v>
      </c>
      <c r="U36" s="60">
        <v>0</v>
      </c>
      <c r="V36" s="60">
        <v>143902520</v>
      </c>
      <c r="W36" s="60">
        <v>201315107</v>
      </c>
      <c r="X36" s="60">
        <v>-57412587</v>
      </c>
      <c r="Y36" s="61">
        <v>-28.52</v>
      </c>
      <c r="Z36" s="62">
        <v>268420143</v>
      </c>
    </row>
    <row r="37" spans="1:26" ht="13.5">
      <c r="A37" s="58" t="s">
        <v>58</v>
      </c>
      <c r="B37" s="19">
        <v>66761537</v>
      </c>
      <c r="C37" s="19">
        <v>0</v>
      </c>
      <c r="D37" s="59">
        <v>52672280</v>
      </c>
      <c r="E37" s="60">
        <v>57168550</v>
      </c>
      <c r="F37" s="60">
        <v>41465118</v>
      </c>
      <c r="G37" s="60">
        <v>42588759</v>
      </c>
      <c r="H37" s="60">
        <v>41617052</v>
      </c>
      <c r="I37" s="60">
        <v>41617052</v>
      </c>
      <c r="J37" s="60">
        <v>41548897</v>
      </c>
      <c r="K37" s="60">
        <v>38143312</v>
      </c>
      <c r="L37" s="60">
        <v>37327083</v>
      </c>
      <c r="M37" s="60">
        <v>37327083</v>
      </c>
      <c r="N37" s="60">
        <v>39086532</v>
      </c>
      <c r="O37" s="60">
        <v>36743702</v>
      </c>
      <c r="P37" s="60">
        <v>34433475</v>
      </c>
      <c r="Q37" s="60">
        <v>34433475</v>
      </c>
      <c r="R37" s="60">
        <v>0</v>
      </c>
      <c r="S37" s="60">
        <v>0</v>
      </c>
      <c r="T37" s="60">
        <v>0</v>
      </c>
      <c r="U37" s="60">
        <v>0</v>
      </c>
      <c r="V37" s="60">
        <v>34433475</v>
      </c>
      <c r="W37" s="60">
        <v>42876413</v>
      </c>
      <c r="X37" s="60">
        <v>-8442938</v>
      </c>
      <c r="Y37" s="61">
        <v>-19.69</v>
      </c>
      <c r="Z37" s="62">
        <v>57168550</v>
      </c>
    </row>
    <row r="38" spans="1:26" ht="13.5">
      <c r="A38" s="58" t="s">
        <v>59</v>
      </c>
      <c r="B38" s="19">
        <v>41723273</v>
      </c>
      <c r="C38" s="19">
        <v>0</v>
      </c>
      <c r="D38" s="59">
        <v>36461342</v>
      </c>
      <c r="E38" s="60">
        <v>40539234</v>
      </c>
      <c r="F38" s="60">
        <v>40448413</v>
      </c>
      <c r="G38" s="60">
        <v>41723273</v>
      </c>
      <c r="H38" s="60">
        <v>41723273</v>
      </c>
      <c r="I38" s="60">
        <v>41723273</v>
      </c>
      <c r="J38" s="60">
        <v>41723273</v>
      </c>
      <c r="K38" s="60">
        <v>41723273</v>
      </c>
      <c r="L38" s="60">
        <v>41723273</v>
      </c>
      <c r="M38" s="60">
        <v>41723273</v>
      </c>
      <c r="N38" s="60">
        <v>41723273</v>
      </c>
      <c r="O38" s="60">
        <v>27702246</v>
      </c>
      <c r="P38" s="60">
        <v>27243069</v>
      </c>
      <c r="Q38" s="60">
        <v>27243069</v>
      </c>
      <c r="R38" s="60">
        <v>0</v>
      </c>
      <c r="S38" s="60">
        <v>0</v>
      </c>
      <c r="T38" s="60">
        <v>0</v>
      </c>
      <c r="U38" s="60">
        <v>0</v>
      </c>
      <c r="V38" s="60">
        <v>27243069</v>
      </c>
      <c r="W38" s="60">
        <v>30404426</v>
      </c>
      <c r="X38" s="60">
        <v>-3161357</v>
      </c>
      <c r="Y38" s="61">
        <v>-10.4</v>
      </c>
      <c r="Z38" s="62">
        <v>40539234</v>
      </c>
    </row>
    <row r="39" spans="1:26" ht="13.5">
      <c r="A39" s="58" t="s">
        <v>60</v>
      </c>
      <c r="B39" s="19">
        <v>615865614</v>
      </c>
      <c r="C39" s="19">
        <v>0</v>
      </c>
      <c r="D39" s="59">
        <v>350902597</v>
      </c>
      <c r="E39" s="60">
        <v>385455750</v>
      </c>
      <c r="F39" s="60">
        <v>712914421</v>
      </c>
      <c r="G39" s="60">
        <v>714495738</v>
      </c>
      <c r="H39" s="60">
        <v>696456635</v>
      </c>
      <c r="I39" s="60">
        <v>696456635</v>
      </c>
      <c r="J39" s="60">
        <v>673171798</v>
      </c>
      <c r="K39" s="60">
        <v>656365527</v>
      </c>
      <c r="L39" s="60">
        <v>743392828</v>
      </c>
      <c r="M39" s="60">
        <v>743392828</v>
      </c>
      <c r="N39" s="60">
        <v>731914756</v>
      </c>
      <c r="O39" s="60">
        <v>714540083</v>
      </c>
      <c r="P39" s="60">
        <v>768154692</v>
      </c>
      <c r="Q39" s="60">
        <v>768154692</v>
      </c>
      <c r="R39" s="60">
        <v>0</v>
      </c>
      <c r="S39" s="60">
        <v>0</v>
      </c>
      <c r="T39" s="60">
        <v>0</v>
      </c>
      <c r="U39" s="60">
        <v>0</v>
      </c>
      <c r="V39" s="60">
        <v>768154692</v>
      </c>
      <c r="W39" s="60">
        <v>289091813</v>
      </c>
      <c r="X39" s="60">
        <v>479062879</v>
      </c>
      <c r="Y39" s="61">
        <v>165.71</v>
      </c>
      <c r="Z39" s="62">
        <v>385455750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-33122488</v>
      </c>
      <c r="C42" s="19">
        <v>0</v>
      </c>
      <c r="D42" s="59">
        <v>-135100810</v>
      </c>
      <c r="E42" s="60">
        <v>-245870940</v>
      </c>
      <c r="F42" s="60">
        <v>85079434</v>
      </c>
      <c r="G42" s="60">
        <v>-12507273</v>
      </c>
      <c r="H42" s="60">
        <v>-18348529</v>
      </c>
      <c r="I42" s="60">
        <v>54223632</v>
      </c>
      <c r="J42" s="60">
        <v>-22550330</v>
      </c>
      <c r="K42" s="60">
        <v>-21621562</v>
      </c>
      <c r="L42" s="60">
        <v>84932833</v>
      </c>
      <c r="M42" s="60">
        <v>40760941</v>
      </c>
      <c r="N42" s="60">
        <v>-10274559</v>
      </c>
      <c r="O42" s="60">
        <v>-21395445</v>
      </c>
      <c r="P42" s="60">
        <v>52114503</v>
      </c>
      <c r="Q42" s="60">
        <v>20444499</v>
      </c>
      <c r="R42" s="60">
        <v>0</v>
      </c>
      <c r="S42" s="60">
        <v>0</v>
      </c>
      <c r="T42" s="60">
        <v>0</v>
      </c>
      <c r="U42" s="60">
        <v>0</v>
      </c>
      <c r="V42" s="60">
        <v>115429072</v>
      </c>
      <c r="W42" s="60">
        <v>303561343</v>
      </c>
      <c r="X42" s="60">
        <v>-188132271</v>
      </c>
      <c r="Y42" s="61">
        <v>-61.98</v>
      </c>
      <c r="Z42" s="62">
        <v>-245870940</v>
      </c>
    </row>
    <row r="43" spans="1:26" ht="13.5">
      <c r="A43" s="58" t="s">
        <v>63</v>
      </c>
      <c r="B43" s="19">
        <v>-24893603</v>
      </c>
      <c r="C43" s="19">
        <v>0</v>
      </c>
      <c r="D43" s="59">
        <v>-33853060</v>
      </c>
      <c r="E43" s="60">
        <v>-32835894</v>
      </c>
      <c r="F43" s="60">
        <v>-881565</v>
      </c>
      <c r="G43" s="60">
        <v>-1012220</v>
      </c>
      <c r="H43" s="60">
        <v>-979155</v>
      </c>
      <c r="I43" s="60">
        <v>-2872940</v>
      </c>
      <c r="J43" s="60">
        <v>-5585080</v>
      </c>
      <c r="K43" s="60">
        <v>-1511498</v>
      </c>
      <c r="L43" s="60">
        <v>-3255502</v>
      </c>
      <c r="M43" s="60">
        <v>-10352080</v>
      </c>
      <c r="N43" s="60">
        <v>-2537540</v>
      </c>
      <c r="O43" s="60">
        <v>-2671444</v>
      </c>
      <c r="P43" s="60">
        <v>-1165795</v>
      </c>
      <c r="Q43" s="60">
        <v>-6374779</v>
      </c>
      <c r="R43" s="60">
        <v>0</v>
      </c>
      <c r="S43" s="60">
        <v>0</v>
      </c>
      <c r="T43" s="60">
        <v>0</v>
      </c>
      <c r="U43" s="60">
        <v>0</v>
      </c>
      <c r="V43" s="60">
        <v>-19599799</v>
      </c>
      <c r="W43" s="60">
        <v>-5558787</v>
      </c>
      <c r="X43" s="60">
        <v>-14041012</v>
      </c>
      <c r="Y43" s="61">
        <v>252.59</v>
      </c>
      <c r="Z43" s="62">
        <v>-32835894</v>
      </c>
    </row>
    <row r="44" spans="1:26" ht="13.5">
      <c r="A44" s="58" t="s">
        <v>64</v>
      </c>
      <c r="B44" s="19">
        <v>-6253300</v>
      </c>
      <c r="C44" s="19">
        <v>0</v>
      </c>
      <c r="D44" s="59">
        <v>-6129882</v>
      </c>
      <c r="E44" s="60">
        <v>-6129882</v>
      </c>
      <c r="F44" s="60">
        <v>0</v>
      </c>
      <c r="G44" s="60">
        <v>0</v>
      </c>
      <c r="H44" s="60">
        <v>-1542534</v>
      </c>
      <c r="I44" s="60">
        <v>-1542534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-14021027</v>
      </c>
      <c r="P44" s="60">
        <v>-2450906</v>
      </c>
      <c r="Q44" s="60">
        <v>-16471933</v>
      </c>
      <c r="R44" s="60">
        <v>0</v>
      </c>
      <c r="S44" s="60">
        <v>0</v>
      </c>
      <c r="T44" s="60">
        <v>0</v>
      </c>
      <c r="U44" s="60">
        <v>0</v>
      </c>
      <c r="V44" s="60">
        <v>-18014467</v>
      </c>
      <c r="W44" s="60"/>
      <c r="X44" s="60">
        <v>-18014467</v>
      </c>
      <c r="Y44" s="61">
        <v>0</v>
      </c>
      <c r="Z44" s="62">
        <v>-6129882</v>
      </c>
    </row>
    <row r="45" spans="1:26" ht="13.5">
      <c r="A45" s="70" t="s">
        <v>65</v>
      </c>
      <c r="B45" s="22">
        <v>401782836</v>
      </c>
      <c r="C45" s="22">
        <v>0</v>
      </c>
      <c r="D45" s="99">
        <v>31281681</v>
      </c>
      <c r="E45" s="100">
        <v>181215511</v>
      </c>
      <c r="F45" s="100">
        <v>485979598</v>
      </c>
      <c r="G45" s="100">
        <v>472460105</v>
      </c>
      <c r="H45" s="100">
        <v>451589887</v>
      </c>
      <c r="I45" s="100">
        <v>451589887</v>
      </c>
      <c r="J45" s="100">
        <v>423454477</v>
      </c>
      <c r="K45" s="100">
        <v>400321417</v>
      </c>
      <c r="L45" s="100">
        <v>481998748</v>
      </c>
      <c r="M45" s="100">
        <v>481998748</v>
      </c>
      <c r="N45" s="100">
        <v>469186649</v>
      </c>
      <c r="O45" s="100">
        <v>431098733</v>
      </c>
      <c r="P45" s="100">
        <v>479596535</v>
      </c>
      <c r="Q45" s="100">
        <v>479596535</v>
      </c>
      <c r="R45" s="100">
        <v>0</v>
      </c>
      <c r="S45" s="100">
        <v>0</v>
      </c>
      <c r="T45" s="100">
        <v>0</v>
      </c>
      <c r="U45" s="100">
        <v>0</v>
      </c>
      <c r="V45" s="100">
        <v>479596535</v>
      </c>
      <c r="W45" s="100">
        <v>764054783</v>
      </c>
      <c r="X45" s="100">
        <v>-284458248</v>
      </c>
      <c r="Y45" s="101">
        <v>-37.23</v>
      </c>
      <c r="Z45" s="102">
        <v>181215511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40575058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40575058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11435294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11435294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174</v>
      </c>
      <c r="C67" s="24"/>
      <c r="D67" s="25">
        <v>5000</v>
      </c>
      <c r="E67" s="26"/>
      <c r="F67" s="26">
        <v>130</v>
      </c>
      <c r="G67" s="26">
        <v>-130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174</v>
      </c>
      <c r="C75" s="28"/>
      <c r="D75" s="29">
        <v>5000</v>
      </c>
      <c r="E75" s="30"/>
      <c r="F75" s="30">
        <v>130</v>
      </c>
      <c r="G75" s="30">
        <v>-130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-5000</v>
      </c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-5000</v>
      </c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3192368</v>
      </c>
      <c r="D40" s="344">
        <f t="shared" si="9"/>
        <v>0</v>
      </c>
      <c r="E40" s="343">
        <f t="shared" si="9"/>
        <v>9030151</v>
      </c>
      <c r="F40" s="345">
        <f t="shared" si="9"/>
        <v>7194151</v>
      </c>
      <c r="G40" s="345">
        <f t="shared" si="9"/>
        <v>338734</v>
      </c>
      <c r="H40" s="343">
        <f t="shared" si="9"/>
        <v>300058</v>
      </c>
      <c r="I40" s="343">
        <f t="shared" si="9"/>
        <v>244130</v>
      </c>
      <c r="J40" s="345">
        <f t="shared" si="9"/>
        <v>882922</v>
      </c>
      <c r="K40" s="345">
        <f t="shared" si="9"/>
        <v>314583</v>
      </c>
      <c r="L40" s="343">
        <f t="shared" si="9"/>
        <v>410018</v>
      </c>
      <c r="M40" s="343">
        <f t="shared" si="9"/>
        <v>829283</v>
      </c>
      <c r="N40" s="345">
        <f t="shared" si="9"/>
        <v>1553884</v>
      </c>
      <c r="O40" s="345">
        <f t="shared" si="9"/>
        <v>134944</v>
      </c>
      <c r="P40" s="343">
        <f t="shared" si="9"/>
        <v>98806</v>
      </c>
      <c r="Q40" s="343">
        <f t="shared" si="9"/>
        <v>235971</v>
      </c>
      <c r="R40" s="345">
        <f t="shared" si="9"/>
        <v>469721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2906527</v>
      </c>
      <c r="X40" s="343">
        <f t="shared" si="9"/>
        <v>5395613</v>
      </c>
      <c r="Y40" s="345">
        <f t="shared" si="9"/>
        <v>-2489086</v>
      </c>
      <c r="Z40" s="336">
        <f>+IF(X40&lt;&gt;0,+(Y40/X40)*100,0)</f>
        <v>-46.13166288983291</v>
      </c>
      <c r="AA40" s="350">
        <f>SUM(AA41:AA49)</f>
        <v>7194151</v>
      </c>
    </row>
    <row r="41" spans="1:27" ht="13.5">
      <c r="A41" s="361" t="s">
        <v>247</v>
      </c>
      <c r="B41" s="142"/>
      <c r="C41" s="362">
        <v>601705</v>
      </c>
      <c r="D41" s="363"/>
      <c r="E41" s="362">
        <v>260000</v>
      </c>
      <c r="F41" s="364">
        <v>1055000</v>
      </c>
      <c r="G41" s="364">
        <v>16092</v>
      </c>
      <c r="H41" s="362">
        <v>18930</v>
      </c>
      <c r="I41" s="362">
        <v>26518</v>
      </c>
      <c r="J41" s="364">
        <v>61540</v>
      </c>
      <c r="K41" s="364">
        <v>60144</v>
      </c>
      <c r="L41" s="362">
        <v>19235</v>
      </c>
      <c r="M41" s="362">
        <v>859</v>
      </c>
      <c r="N41" s="364">
        <v>80238</v>
      </c>
      <c r="O41" s="364">
        <v>23278</v>
      </c>
      <c r="P41" s="362">
        <v>1504</v>
      </c>
      <c r="Q41" s="362">
        <v>17556</v>
      </c>
      <c r="R41" s="364">
        <v>42338</v>
      </c>
      <c r="S41" s="364"/>
      <c r="T41" s="362"/>
      <c r="U41" s="362"/>
      <c r="V41" s="364"/>
      <c r="W41" s="364">
        <v>184116</v>
      </c>
      <c r="X41" s="362">
        <v>791250</v>
      </c>
      <c r="Y41" s="364">
        <v>-607134</v>
      </c>
      <c r="Z41" s="365">
        <v>-76.73</v>
      </c>
      <c r="AA41" s="366">
        <v>1055000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700000</v>
      </c>
      <c r="F42" s="53">
        <f t="shared" si="10"/>
        <v>0</v>
      </c>
      <c r="G42" s="53">
        <f t="shared" si="10"/>
        <v>0</v>
      </c>
      <c r="H42" s="54">
        <f t="shared" si="10"/>
        <v>118986</v>
      </c>
      <c r="I42" s="54">
        <f t="shared" si="10"/>
        <v>51823</v>
      </c>
      <c r="J42" s="53">
        <f t="shared" si="10"/>
        <v>170809</v>
      </c>
      <c r="K42" s="53">
        <f t="shared" si="10"/>
        <v>0</v>
      </c>
      <c r="L42" s="54">
        <f t="shared" si="10"/>
        <v>37512</v>
      </c>
      <c r="M42" s="54">
        <f t="shared" si="10"/>
        <v>51269</v>
      </c>
      <c r="N42" s="53">
        <f t="shared" si="10"/>
        <v>88781</v>
      </c>
      <c r="O42" s="53">
        <f t="shared" si="10"/>
        <v>30208</v>
      </c>
      <c r="P42" s="54">
        <f t="shared" si="10"/>
        <v>0</v>
      </c>
      <c r="Q42" s="54">
        <f t="shared" si="10"/>
        <v>0</v>
      </c>
      <c r="R42" s="53">
        <f t="shared" si="10"/>
        <v>30208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289798</v>
      </c>
      <c r="X42" s="54">
        <f t="shared" si="10"/>
        <v>0</v>
      </c>
      <c r="Y42" s="53">
        <f t="shared" si="10"/>
        <v>289798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18181</v>
      </c>
      <c r="D43" s="369"/>
      <c r="E43" s="305">
        <v>2576579</v>
      </c>
      <c r="F43" s="370">
        <v>606579</v>
      </c>
      <c r="G43" s="370"/>
      <c r="H43" s="305"/>
      <c r="I43" s="305"/>
      <c r="J43" s="370"/>
      <c r="K43" s="370">
        <v>60000</v>
      </c>
      <c r="L43" s="305">
        <v>140000</v>
      </c>
      <c r="M43" s="305">
        <v>60000</v>
      </c>
      <c r="N43" s="370">
        <v>260000</v>
      </c>
      <c r="O43" s="370"/>
      <c r="P43" s="305"/>
      <c r="Q43" s="305"/>
      <c r="R43" s="370"/>
      <c r="S43" s="370"/>
      <c r="T43" s="305"/>
      <c r="U43" s="305"/>
      <c r="V43" s="370"/>
      <c r="W43" s="370">
        <v>260000</v>
      </c>
      <c r="X43" s="305">
        <v>454934</v>
      </c>
      <c r="Y43" s="370">
        <v>-194934</v>
      </c>
      <c r="Z43" s="371">
        <v>-42.85</v>
      </c>
      <c r="AA43" s="303">
        <v>606579</v>
      </c>
    </row>
    <row r="44" spans="1:27" ht="13.5">
      <c r="A44" s="361" t="s">
        <v>250</v>
      </c>
      <c r="B44" s="136"/>
      <c r="C44" s="60">
        <v>44437</v>
      </c>
      <c r="D44" s="368"/>
      <c r="E44" s="54">
        <v>33290</v>
      </c>
      <c r="F44" s="53">
        <v>532572</v>
      </c>
      <c r="G44" s="53"/>
      <c r="H44" s="54"/>
      <c r="I44" s="54">
        <v>38900</v>
      </c>
      <c r="J44" s="53">
        <v>38900</v>
      </c>
      <c r="K44" s="53">
        <v>6299</v>
      </c>
      <c r="L44" s="54"/>
      <c r="M44" s="54"/>
      <c r="N44" s="53">
        <v>6299</v>
      </c>
      <c r="O44" s="53"/>
      <c r="P44" s="54"/>
      <c r="Q44" s="54"/>
      <c r="R44" s="53"/>
      <c r="S44" s="53"/>
      <c r="T44" s="54"/>
      <c r="U44" s="54"/>
      <c r="V44" s="53"/>
      <c r="W44" s="53">
        <v>45199</v>
      </c>
      <c r="X44" s="54">
        <v>399429</v>
      </c>
      <c r="Y44" s="53">
        <v>-354230</v>
      </c>
      <c r="Z44" s="94">
        <v>-88.68</v>
      </c>
      <c r="AA44" s="95">
        <v>532572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2528045</v>
      </c>
      <c r="D47" s="368"/>
      <c r="E47" s="54"/>
      <c r="F47" s="53">
        <v>5000000</v>
      </c>
      <c r="G47" s="53">
        <v>322642</v>
      </c>
      <c r="H47" s="54">
        <v>162142</v>
      </c>
      <c r="I47" s="54">
        <v>126889</v>
      </c>
      <c r="J47" s="53">
        <v>611673</v>
      </c>
      <c r="K47" s="53">
        <v>188140</v>
      </c>
      <c r="L47" s="54">
        <v>213271</v>
      </c>
      <c r="M47" s="54">
        <v>717155</v>
      </c>
      <c r="N47" s="53">
        <v>1118566</v>
      </c>
      <c r="O47" s="53">
        <v>81458</v>
      </c>
      <c r="P47" s="54">
        <v>97302</v>
      </c>
      <c r="Q47" s="54">
        <v>218415</v>
      </c>
      <c r="R47" s="53">
        <v>397175</v>
      </c>
      <c r="S47" s="53"/>
      <c r="T47" s="54"/>
      <c r="U47" s="54"/>
      <c r="V47" s="53"/>
      <c r="W47" s="53">
        <v>2127414</v>
      </c>
      <c r="X47" s="54">
        <v>3750000</v>
      </c>
      <c r="Y47" s="53">
        <v>-1622586</v>
      </c>
      <c r="Z47" s="94">
        <v>-43.27</v>
      </c>
      <c r="AA47" s="95">
        <v>5000000</v>
      </c>
    </row>
    <row r="48" spans="1:27" ht="13.5">
      <c r="A48" s="361" t="s">
        <v>254</v>
      </c>
      <c r="B48" s="136"/>
      <c r="C48" s="60"/>
      <c r="D48" s="368"/>
      <c r="E48" s="54">
        <v>5000000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460282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902056</v>
      </c>
      <c r="D57" s="344">
        <f aca="true" t="shared" si="13" ref="D57:AA57">+D58</f>
        <v>0</v>
      </c>
      <c r="E57" s="343">
        <f t="shared" si="13"/>
        <v>2461158</v>
      </c>
      <c r="F57" s="345">
        <f t="shared" si="13"/>
        <v>1704248</v>
      </c>
      <c r="G57" s="345">
        <f t="shared" si="13"/>
        <v>52034</v>
      </c>
      <c r="H57" s="343">
        <f t="shared" si="13"/>
        <v>0</v>
      </c>
      <c r="I57" s="343">
        <f t="shared" si="13"/>
        <v>104067</v>
      </c>
      <c r="J57" s="345">
        <f t="shared" si="13"/>
        <v>156101</v>
      </c>
      <c r="K57" s="345">
        <f t="shared" si="13"/>
        <v>0</v>
      </c>
      <c r="L57" s="343">
        <f t="shared" si="13"/>
        <v>104067</v>
      </c>
      <c r="M57" s="343">
        <f t="shared" si="13"/>
        <v>52034</v>
      </c>
      <c r="N57" s="345">
        <f t="shared" si="13"/>
        <v>156101</v>
      </c>
      <c r="O57" s="345">
        <f t="shared" si="13"/>
        <v>157461</v>
      </c>
      <c r="P57" s="343">
        <f t="shared" si="13"/>
        <v>0</v>
      </c>
      <c r="Q57" s="343">
        <f t="shared" si="13"/>
        <v>531970</v>
      </c>
      <c r="R57" s="345">
        <f t="shared" si="13"/>
        <v>689431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1001633</v>
      </c>
      <c r="X57" s="343">
        <f t="shared" si="13"/>
        <v>1278186</v>
      </c>
      <c r="Y57" s="345">
        <f t="shared" si="13"/>
        <v>-276553</v>
      </c>
      <c r="Z57" s="336">
        <f>+IF(X57&lt;&gt;0,+(Y57/X57)*100,0)</f>
        <v>-21.63636591231636</v>
      </c>
      <c r="AA57" s="350">
        <f t="shared" si="13"/>
        <v>1704248</v>
      </c>
    </row>
    <row r="58" spans="1:27" ht="13.5">
      <c r="A58" s="361" t="s">
        <v>216</v>
      </c>
      <c r="B58" s="136"/>
      <c r="C58" s="60">
        <v>902056</v>
      </c>
      <c r="D58" s="340"/>
      <c r="E58" s="60">
        <v>2461158</v>
      </c>
      <c r="F58" s="59">
        <v>1704248</v>
      </c>
      <c r="G58" s="59">
        <v>52034</v>
      </c>
      <c r="H58" s="60"/>
      <c r="I58" s="60">
        <v>104067</v>
      </c>
      <c r="J58" s="59">
        <v>156101</v>
      </c>
      <c r="K58" s="59"/>
      <c r="L58" s="60">
        <v>104067</v>
      </c>
      <c r="M58" s="60">
        <v>52034</v>
      </c>
      <c r="N58" s="59">
        <v>156101</v>
      </c>
      <c r="O58" s="59">
        <v>157461</v>
      </c>
      <c r="P58" s="60"/>
      <c r="Q58" s="60">
        <v>531970</v>
      </c>
      <c r="R58" s="59">
        <v>689431</v>
      </c>
      <c r="S58" s="59"/>
      <c r="T58" s="60"/>
      <c r="U58" s="60"/>
      <c r="V58" s="59"/>
      <c r="W58" s="59">
        <v>1001633</v>
      </c>
      <c r="X58" s="60">
        <v>1278186</v>
      </c>
      <c r="Y58" s="59">
        <v>-276553</v>
      </c>
      <c r="Z58" s="61">
        <v>-21.64</v>
      </c>
      <c r="AA58" s="62">
        <v>1704248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4094424</v>
      </c>
      <c r="D60" s="346">
        <f t="shared" si="14"/>
        <v>0</v>
      </c>
      <c r="E60" s="219">
        <f t="shared" si="14"/>
        <v>11491309</v>
      </c>
      <c r="F60" s="264">
        <f t="shared" si="14"/>
        <v>8898399</v>
      </c>
      <c r="G60" s="264">
        <f t="shared" si="14"/>
        <v>390768</v>
      </c>
      <c r="H60" s="219">
        <f t="shared" si="14"/>
        <v>300058</v>
      </c>
      <c r="I60" s="219">
        <f t="shared" si="14"/>
        <v>348197</v>
      </c>
      <c r="J60" s="264">
        <f t="shared" si="14"/>
        <v>1039023</v>
      </c>
      <c r="K60" s="264">
        <f t="shared" si="14"/>
        <v>314583</v>
      </c>
      <c r="L60" s="219">
        <f t="shared" si="14"/>
        <v>514085</v>
      </c>
      <c r="M60" s="219">
        <f t="shared" si="14"/>
        <v>881317</v>
      </c>
      <c r="N60" s="264">
        <f t="shared" si="14"/>
        <v>1709985</v>
      </c>
      <c r="O60" s="264">
        <f t="shared" si="14"/>
        <v>292405</v>
      </c>
      <c r="P60" s="219">
        <f t="shared" si="14"/>
        <v>98806</v>
      </c>
      <c r="Q60" s="219">
        <f t="shared" si="14"/>
        <v>767941</v>
      </c>
      <c r="R60" s="264">
        <f t="shared" si="14"/>
        <v>1159152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3908160</v>
      </c>
      <c r="X60" s="219">
        <f t="shared" si="14"/>
        <v>6673799</v>
      </c>
      <c r="Y60" s="264">
        <f t="shared" si="14"/>
        <v>-2765639</v>
      </c>
      <c r="Z60" s="337">
        <f>+IF(X60&lt;&gt;0,+(Y60/X60)*100,0)</f>
        <v>-41.44025014837875</v>
      </c>
      <c r="AA60" s="232">
        <f>+AA57+AA54+AA51+AA40+AA37+AA34+AA22+AA5</f>
        <v>8898399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700000</v>
      </c>
      <c r="F62" s="349">
        <f t="shared" si="15"/>
        <v>0</v>
      </c>
      <c r="G62" s="349">
        <f t="shared" si="15"/>
        <v>0</v>
      </c>
      <c r="H62" s="347">
        <f t="shared" si="15"/>
        <v>118986</v>
      </c>
      <c r="I62" s="347">
        <f t="shared" si="15"/>
        <v>51823</v>
      </c>
      <c r="J62" s="349">
        <f t="shared" si="15"/>
        <v>170809</v>
      </c>
      <c r="K62" s="349">
        <f t="shared" si="15"/>
        <v>0</v>
      </c>
      <c r="L62" s="347">
        <f t="shared" si="15"/>
        <v>37512</v>
      </c>
      <c r="M62" s="347">
        <f t="shared" si="15"/>
        <v>51269</v>
      </c>
      <c r="N62" s="349">
        <f t="shared" si="15"/>
        <v>88781</v>
      </c>
      <c r="O62" s="349">
        <f t="shared" si="15"/>
        <v>30208</v>
      </c>
      <c r="P62" s="347">
        <f t="shared" si="15"/>
        <v>0</v>
      </c>
      <c r="Q62" s="347">
        <f t="shared" si="15"/>
        <v>0</v>
      </c>
      <c r="R62" s="349">
        <f t="shared" si="15"/>
        <v>30208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289798</v>
      </c>
      <c r="X62" s="347">
        <f t="shared" si="15"/>
        <v>0</v>
      </c>
      <c r="Y62" s="349">
        <f t="shared" si="15"/>
        <v>289798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700000</v>
      </c>
      <c r="F64" s="59"/>
      <c r="G64" s="59"/>
      <c r="H64" s="60">
        <v>118986</v>
      </c>
      <c r="I64" s="60">
        <v>51823</v>
      </c>
      <c r="J64" s="59">
        <v>170809</v>
      </c>
      <c r="K64" s="59"/>
      <c r="L64" s="60">
        <v>37512</v>
      </c>
      <c r="M64" s="60">
        <v>51269</v>
      </c>
      <c r="N64" s="59">
        <v>88781</v>
      </c>
      <c r="O64" s="59">
        <v>30208</v>
      </c>
      <c r="P64" s="60"/>
      <c r="Q64" s="60"/>
      <c r="R64" s="59">
        <v>30208</v>
      </c>
      <c r="S64" s="59"/>
      <c r="T64" s="60"/>
      <c r="U64" s="60"/>
      <c r="V64" s="59"/>
      <c r="W64" s="59">
        <v>289798</v>
      </c>
      <c r="X64" s="60"/>
      <c r="Y64" s="59">
        <v>289798</v>
      </c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343647561</v>
      </c>
      <c r="D5" s="153">
        <f>SUM(D6:D8)</f>
        <v>0</v>
      </c>
      <c r="E5" s="154">
        <f t="shared" si="0"/>
        <v>342773000</v>
      </c>
      <c r="F5" s="100">
        <f t="shared" si="0"/>
        <v>347856235</v>
      </c>
      <c r="G5" s="100">
        <f t="shared" si="0"/>
        <v>127963528</v>
      </c>
      <c r="H5" s="100">
        <f t="shared" si="0"/>
        <v>7494317</v>
      </c>
      <c r="I5" s="100">
        <f t="shared" si="0"/>
        <v>722555</v>
      </c>
      <c r="J5" s="100">
        <f t="shared" si="0"/>
        <v>136180400</v>
      </c>
      <c r="K5" s="100">
        <f t="shared" si="0"/>
        <v>708298</v>
      </c>
      <c r="L5" s="100">
        <f t="shared" si="0"/>
        <v>3561882</v>
      </c>
      <c r="M5" s="100">
        <f t="shared" si="0"/>
        <v>106838771</v>
      </c>
      <c r="N5" s="100">
        <f t="shared" si="0"/>
        <v>111108951</v>
      </c>
      <c r="O5" s="100">
        <f t="shared" si="0"/>
        <v>3437417</v>
      </c>
      <c r="P5" s="100">
        <f t="shared" si="0"/>
        <v>2025900</v>
      </c>
      <c r="Q5" s="100">
        <f t="shared" si="0"/>
        <v>87477272</v>
      </c>
      <c r="R5" s="100">
        <f t="shared" si="0"/>
        <v>92940589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340229940</v>
      </c>
      <c r="X5" s="100">
        <f t="shared" si="0"/>
        <v>338111751</v>
      </c>
      <c r="Y5" s="100">
        <f t="shared" si="0"/>
        <v>2118189</v>
      </c>
      <c r="Z5" s="137">
        <f>+IF(X5&lt;&gt;0,+(Y5/X5)*100,0)</f>
        <v>0.6264760079279232</v>
      </c>
      <c r="AA5" s="153">
        <f>SUM(AA6:AA8)</f>
        <v>347856235</v>
      </c>
    </row>
    <row r="6" spans="1:27" ht="13.5">
      <c r="A6" s="138" t="s">
        <v>75</v>
      </c>
      <c r="B6" s="136"/>
      <c r="C6" s="155">
        <v>1263</v>
      </c>
      <c r="D6" s="155"/>
      <c r="E6" s="156"/>
      <c r="F6" s="60">
        <v>5000</v>
      </c>
      <c r="G6" s="60"/>
      <c r="H6" s="60">
        <v>750</v>
      </c>
      <c r="I6" s="60">
        <v>263</v>
      </c>
      <c r="J6" s="60">
        <v>1013</v>
      </c>
      <c r="K6" s="60">
        <v>833</v>
      </c>
      <c r="L6" s="60"/>
      <c r="M6" s="60">
        <v>351</v>
      </c>
      <c r="N6" s="60">
        <v>1184</v>
      </c>
      <c r="O6" s="60"/>
      <c r="P6" s="60"/>
      <c r="Q6" s="60"/>
      <c r="R6" s="60"/>
      <c r="S6" s="60"/>
      <c r="T6" s="60"/>
      <c r="U6" s="60"/>
      <c r="V6" s="60"/>
      <c r="W6" s="60">
        <v>2197</v>
      </c>
      <c r="X6" s="60"/>
      <c r="Y6" s="60">
        <v>2197</v>
      </c>
      <c r="Z6" s="140">
        <v>0</v>
      </c>
      <c r="AA6" s="155">
        <v>5000</v>
      </c>
    </row>
    <row r="7" spans="1:27" ht="13.5">
      <c r="A7" s="138" t="s">
        <v>76</v>
      </c>
      <c r="B7" s="136"/>
      <c r="C7" s="157">
        <v>343646298</v>
      </c>
      <c r="D7" s="157"/>
      <c r="E7" s="158">
        <v>342773000</v>
      </c>
      <c r="F7" s="159">
        <v>347851235</v>
      </c>
      <c r="G7" s="159">
        <v>127963528</v>
      </c>
      <c r="H7" s="159">
        <v>7493567</v>
      </c>
      <c r="I7" s="159">
        <v>722292</v>
      </c>
      <c r="J7" s="159">
        <v>136179387</v>
      </c>
      <c r="K7" s="159">
        <v>707465</v>
      </c>
      <c r="L7" s="159">
        <v>3561882</v>
      </c>
      <c r="M7" s="159">
        <v>106838420</v>
      </c>
      <c r="N7" s="159">
        <v>111107767</v>
      </c>
      <c r="O7" s="159">
        <v>3437417</v>
      </c>
      <c r="P7" s="159">
        <v>2025900</v>
      </c>
      <c r="Q7" s="159">
        <v>87477272</v>
      </c>
      <c r="R7" s="159">
        <v>92940589</v>
      </c>
      <c r="S7" s="159"/>
      <c r="T7" s="159"/>
      <c r="U7" s="159"/>
      <c r="V7" s="159"/>
      <c r="W7" s="159">
        <v>340227743</v>
      </c>
      <c r="X7" s="159">
        <v>338111751</v>
      </c>
      <c r="Y7" s="159">
        <v>2115992</v>
      </c>
      <c r="Z7" s="141">
        <v>0.63</v>
      </c>
      <c r="AA7" s="157">
        <v>347851235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890000</v>
      </c>
      <c r="D15" s="153">
        <f>SUM(D16:D18)</f>
        <v>0</v>
      </c>
      <c r="E15" s="154">
        <f t="shared" si="2"/>
        <v>934000</v>
      </c>
      <c r="F15" s="100">
        <f t="shared" si="2"/>
        <v>934000</v>
      </c>
      <c r="G15" s="100">
        <f t="shared" si="2"/>
        <v>0</v>
      </c>
      <c r="H15" s="100">
        <f t="shared" si="2"/>
        <v>52034</v>
      </c>
      <c r="I15" s="100">
        <f t="shared" si="2"/>
        <v>383125</v>
      </c>
      <c r="J15" s="100">
        <f t="shared" si="2"/>
        <v>435159</v>
      </c>
      <c r="K15" s="100">
        <f t="shared" si="2"/>
        <v>0</v>
      </c>
      <c r="L15" s="100">
        <f t="shared" si="2"/>
        <v>385756</v>
      </c>
      <c r="M15" s="100">
        <f t="shared" si="2"/>
        <v>0</v>
      </c>
      <c r="N15" s="100">
        <f t="shared" si="2"/>
        <v>385756</v>
      </c>
      <c r="O15" s="100">
        <f t="shared" si="2"/>
        <v>0</v>
      </c>
      <c r="P15" s="100">
        <f t="shared" si="2"/>
        <v>50988</v>
      </c>
      <c r="Q15" s="100">
        <f t="shared" si="2"/>
        <v>0</v>
      </c>
      <c r="R15" s="100">
        <f t="shared" si="2"/>
        <v>50988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871903</v>
      </c>
      <c r="X15" s="100">
        <f t="shared" si="2"/>
        <v>622666</v>
      </c>
      <c r="Y15" s="100">
        <f t="shared" si="2"/>
        <v>249237</v>
      </c>
      <c r="Z15" s="137">
        <f>+IF(X15&lt;&gt;0,+(Y15/X15)*100,0)</f>
        <v>40.02739831627229</v>
      </c>
      <c r="AA15" s="153">
        <f>SUM(AA16:AA18)</f>
        <v>934000</v>
      </c>
    </row>
    <row r="16" spans="1:27" ht="13.5">
      <c r="A16" s="138" t="s">
        <v>85</v>
      </c>
      <c r="B16" s="136"/>
      <c r="C16" s="155">
        <v>890000</v>
      </c>
      <c r="D16" s="155"/>
      <c r="E16" s="156">
        <v>934000</v>
      </c>
      <c r="F16" s="60">
        <v>934000</v>
      </c>
      <c r="G16" s="60"/>
      <c r="H16" s="60">
        <v>52034</v>
      </c>
      <c r="I16" s="60">
        <v>383125</v>
      </c>
      <c r="J16" s="60">
        <v>435159</v>
      </c>
      <c r="K16" s="60"/>
      <c r="L16" s="60">
        <v>385756</v>
      </c>
      <c r="M16" s="60"/>
      <c r="N16" s="60">
        <v>385756</v>
      </c>
      <c r="O16" s="60"/>
      <c r="P16" s="60">
        <v>50988</v>
      </c>
      <c r="Q16" s="60"/>
      <c r="R16" s="60">
        <v>50988</v>
      </c>
      <c r="S16" s="60"/>
      <c r="T16" s="60"/>
      <c r="U16" s="60"/>
      <c r="V16" s="60"/>
      <c r="W16" s="60">
        <v>871903</v>
      </c>
      <c r="X16" s="60">
        <v>622666</v>
      </c>
      <c r="Y16" s="60">
        <v>249237</v>
      </c>
      <c r="Z16" s="140">
        <v>40.03</v>
      </c>
      <c r="AA16" s="155">
        <v>934000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344537561</v>
      </c>
      <c r="D25" s="168">
        <f>+D5+D9+D15+D19+D24</f>
        <v>0</v>
      </c>
      <c r="E25" s="169">
        <f t="shared" si="4"/>
        <v>343707000</v>
      </c>
      <c r="F25" s="73">
        <f t="shared" si="4"/>
        <v>348790235</v>
      </c>
      <c r="G25" s="73">
        <f t="shared" si="4"/>
        <v>127963528</v>
      </c>
      <c r="H25" s="73">
        <f t="shared" si="4"/>
        <v>7546351</v>
      </c>
      <c r="I25" s="73">
        <f t="shared" si="4"/>
        <v>1105680</v>
      </c>
      <c r="J25" s="73">
        <f t="shared" si="4"/>
        <v>136615559</v>
      </c>
      <c r="K25" s="73">
        <f t="shared" si="4"/>
        <v>708298</v>
      </c>
      <c r="L25" s="73">
        <f t="shared" si="4"/>
        <v>3947638</v>
      </c>
      <c r="M25" s="73">
        <f t="shared" si="4"/>
        <v>106838771</v>
      </c>
      <c r="N25" s="73">
        <f t="shared" si="4"/>
        <v>111494707</v>
      </c>
      <c r="O25" s="73">
        <f t="shared" si="4"/>
        <v>3437417</v>
      </c>
      <c r="P25" s="73">
        <f t="shared" si="4"/>
        <v>2076888</v>
      </c>
      <c r="Q25" s="73">
        <f t="shared" si="4"/>
        <v>87477272</v>
      </c>
      <c r="R25" s="73">
        <f t="shared" si="4"/>
        <v>92991577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341101843</v>
      </c>
      <c r="X25" s="73">
        <f t="shared" si="4"/>
        <v>338734417</v>
      </c>
      <c r="Y25" s="73">
        <f t="shared" si="4"/>
        <v>2367426</v>
      </c>
      <c r="Z25" s="170">
        <f>+IF(X25&lt;&gt;0,+(Y25/X25)*100,0)</f>
        <v>0.6989032944945774</v>
      </c>
      <c r="AA25" s="168">
        <f>+AA5+AA9+AA15+AA19+AA24</f>
        <v>348790235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95513279</v>
      </c>
      <c r="D28" s="153">
        <f>SUM(D29:D31)</f>
        <v>0</v>
      </c>
      <c r="E28" s="154">
        <f t="shared" si="5"/>
        <v>148043926</v>
      </c>
      <c r="F28" s="100">
        <f t="shared" si="5"/>
        <v>148509046</v>
      </c>
      <c r="G28" s="100">
        <f t="shared" si="5"/>
        <v>5938764</v>
      </c>
      <c r="H28" s="100">
        <f t="shared" si="5"/>
        <v>9145909</v>
      </c>
      <c r="I28" s="100">
        <f t="shared" si="5"/>
        <v>9212949</v>
      </c>
      <c r="J28" s="100">
        <f t="shared" si="5"/>
        <v>24297622</v>
      </c>
      <c r="K28" s="100">
        <f t="shared" si="5"/>
        <v>6703785</v>
      </c>
      <c r="L28" s="100">
        <f t="shared" si="5"/>
        <v>8610111</v>
      </c>
      <c r="M28" s="100">
        <f t="shared" si="5"/>
        <v>13125561</v>
      </c>
      <c r="N28" s="100">
        <f t="shared" si="5"/>
        <v>28439457</v>
      </c>
      <c r="O28" s="100">
        <f t="shared" si="5"/>
        <v>6411953</v>
      </c>
      <c r="P28" s="100">
        <f t="shared" si="5"/>
        <v>9124262</v>
      </c>
      <c r="Q28" s="100">
        <f t="shared" si="5"/>
        <v>8896913</v>
      </c>
      <c r="R28" s="100">
        <f t="shared" si="5"/>
        <v>24433128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77170207</v>
      </c>
      <c r="X28" s="100">
        <f t="shared" si="5"/>
        <v>113076716</v>
      </c>
      <c r="Y28" s="100">
        <f t="shared" si="5"/>
        <v>-35906509</v>
      </c>
      <c r="Z28" s="137">
        <f>+IF(X28&lt;&gt;0,+(Y28/X28)*100,0)</f>
        <v>-31.754113729302148</v>
      </c>
      <c r="AA28" s="153">
        <f>SUM(AA29:AA31)</f>
        <v>148509046</v>
      </c>
    </row>
    <row r="29" spans="1:27" ht="13.5">
      <c r="A29" s="138" t="s">
        <v>75</v>
      </c>
      <c r="B29" s="136"/>
      <c r="C29" s="155">
        <v>49943652</v>
      </c>
      <c r="D29" s="155"/>
      <c r="E29" s="156">
        <v>69633415</v>
      </c>
      <c r="F29" s="60">
        <v>79830255</v>
      </c>
      <c r="G29" s="60">
        <v>3422354</v>
      </c>
      <c r="H29" s="60">
        <v>5135254</v>
      </c>
      <c r="I29" s="60">
        <v>3741235</v>
      </c>
      <c r="J29" s="60">
        <v>12298843</v>
      </c>
      <c r="K29" s="60">
        <v>3362985</v>
      </c>
      <c r="L29" s="60">
        <v>4086310</v>
      </c>
      <c r="M29" s="60">
        <v>7778446</v>
      </c>
      <c r="N29" s="60">
        <v>15227741</v>
      </c>
      <c r="O29" s="60">
        <v>2691782</v>
      </c>
      <c r="P29" s="60">
        <v>7314108</v>
      </c>
      <c r="Q29" s="60">
        <v>5135775</v>
      </c>
      <c r="R29" s="60">
        <v>15141665</v>
      </c>
      <c r="S29" s="60"/>
      <c r="T29" s="60"/>
      <c r="U29" s="60"/>
      <c r="V29" s="60"/>
      <c r="W29" s="60">
        <v>42668249</v>
      </c>
      <c r="X29" s="60">
        <v>52171467</v>
      </c>
      <c r="Y29" s="60">
        <v>-9503218</v>
      </c>
      <c r="Z29" s="140">
        <v>-18.22</v>
      </c>
      <c r="AA29" s="155">
        <v>79830255</v>
      </c>
    </row>
    <row r="30" spans="1:27" ht="13.5">
      <c r="A30" s="138" t="s">
        <v>76</v>
      </c>
      <c r="B30" s="136"/>
      <c r="C30" s="157">
        <v>16259506</v>
      </c>
      <c r="D30" s="157"/>
      <c r="E30" s="158">
        <v>40457227</v>
      </c>
      <c r="F30" s="159">
        <v>39880367</v>
      </c>
      <c r="G30" s="159">
        <v>1181107</v>
      </c>
      <c r="H30" s="159">
        <v>2907224</v>
      </c>
      <c r="I30" s="159">
        <v>2969292</v>
      </c>
      <c r="J30" s="159">
        <v>7057623</v>
      </c>
      <c r="K30" s="159">
        <v>1851996</v>
      </c>
      <c r="L30" s="159">
        <v>3043018</v>
      </c>
      <c r="M30" s="159">
        <v>2604661</v>
      </c>
      <c r="N30" s="159">
        <v>7499675</v>
      </c>
      <c r="O30" s="159">
        <v>2279713</v>
      </c>
      <c r="P30" s="159">
        <v>899821</v>
      </c>
      <c r="Q30" s="159">
        <v>1886113</v>
      </c>
      <c r="R30" s="159">
        <v>5065647</v>
      </c>
      <c r="S30" s="159"/>
      <c r="T30" s="159"/>
      <c r="U30" s="159"/>
      <c r="V30" s="159"/>
      <c r="W30" s="159">
        <v>19622945</v>
      </c>
      <c r="X30" s="159">
        <v>33711831</v>
      </c>
      <c r="Y30" s="159">
        <v>-14088886</v>
      </c>
      <c r="Z30" s="141">
        <v>-41.79</v>
      </c>
      <c r="AA30" s="157">
        <v>39880367</v>
      </c>
    </row>
    <row r="31" spans="1:27" ht="13.5">
      <c r="A31" s="138" t="s">
        <v>77</v>
      </c>
      <c r="B31" s="136"/>
      <c r="C31" s="155">
        <v>29310121</v>
      </c>
      <c r="D31" s="155"/>
      <c r="E31" s="156">
        <v>37953284</v>
      </c>
      <c r="F31" s="60">
        <v>28798424</v>
      </c>
      <c r="G31" s="60">
        <v>1335303</v>
      </c>
      <c r="H31" s="60">
        <v>1103431</v>
      </c>
      <c r="I31" s="60">
        <v>2502422</v>
      </c>
      <c r="J31" s="60">
        <v>4941156</v>
      </c>
      <c r="K31" s="60">
        <v>1488804</v>
      </c>
      <c r="L31" s="60">
        <v>1480783</v>
      </c>
      <c r="M31" s="60">
        <v>2742454</v>
      </c>
      <c r="N31" s="60">
        <v>5712041</v>
      </c>
      <c r="O31" s="60">
        <v>1440458</v>
      </c>
      <c r="P31" s="60">
        <v>910333</v>
      </c>
      <c r="Q31" s="60">
        <v>1875025</v>
      </c>
      <c r="R31" s="60">
        <v>4225816</v>
      </c>
      <c r="S31" s="60"/>
      <c r="T31" s="60"/>
      <c r="U31" s="60"/>
      <c r="V31" s="60"/>
      <c r="W31" s="60">
        <v>14879013</v>
      </c>
      <c r="X31" s="60">
        <v>27193418</v>
      </c>
      <c r="Y31" s="60">
        <v>-12314405</v>
      </c>
      <c r="Z31" s="140">
        <v>-45.28</v>
      </c>
      <c r="AA31" s="155">
        <v>28798424</v>
      </c>
    </row>
    <row r="32" spans="1:27" ht="13.5">
      <c r="A32" s="135" t="s">
        <v>78</v>
      </c>
      <c r="B32" s="136"/>
      <c r="C32" s="153">
        <f aca="true" t="shared" si="6" ref="C32:Y32">SUM(C33:C37)</f>
        <v>36345158</v>
      </c>
      <c r="D32" s="153">
        <f>SUM(D33:D37)</f>
        <v>0</v>
      </c>
      <c r="E32" s="154">
        <f t="shared" si="6"/>
        <v>75978396</v>
      </c>
      <c r="F32" s="100">
        <f t="shared" si="6"/>
        <v>63323041</v>
      </c>
      <c r="G32" s="100">
        <f t="shared" si="6"/>
        <v>1940131</v>
      </c>
      <c r="H32" s="100">
        <f t="shared" si="6"/>
        <v>722754</v>
      </c>
      <c r="I32" s="100">
        <f t="shared" si="6"/>
        <v>1166587</v>
      </c>
      <c r="J32" s="100">
        <f t="shared" si="6"/>
        <v>3829472</v>
      </c>
      <c r="K32" s="100">
        <f t="shared" si="6"/>
        <v>2516792</v>
      </c>
      <c r="L32" s="100">
        <f t="shared" si="6"/>
        <v>3195833</v>
      </c>
      <c r="M32" s="100">
        <f t="shared" si="6"/>
        <v>2523217</v>
      </c>
      <c r="N32" s="100">
        <f t="shared" si="6"/>
        <v>8235842</v>
      </c>
      <c r="O32" s="100">
        <f t="shared" si="6"/>
        <v>4388433</v>
      </c>
      <c r="P32" s="100">
        <f t="shared" si="6"/>
        <v>3281147</v>
      </c>
      <c r="Q32" s="100">
        <f t="shared" si="6"/>
        <v>6082720</v>
      </c>
      <c r="R32" s="100">
        <f t="shared" si="6"/>
        <v>13752300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25817614</v>
      </c>
      <c r="X32" s="100">
        <f t="shared" si="6"/>
        <v>50046377</v>
      </c>
      <c r="Y32" s="100">
        <f t="shared" si="6"/>
        <v>-24228763</v>
      </c>
      <c r="Z32" s="137">
        <f>+IF(X32&lt;&gt;0,+(Y32/X32)*100,0)</f>
        <v>-48.41262135718635</v>
      </c>
      <c r="AA32" s="153">
        <f>SUM(AA33:AA37)</f>
        <v>63323041</v>
      </c>
    </row>
    <row r="33" spans="1:27" ht="13.5">
      <c r="A33" s="138" t="s">
        <v>79</v>
      </c>
      <c r="B33" s="136"/>
      <c r="C33" s="155">
        <v>5959579</v>
      </c>
      <c r="D33" s="155"/>
      <c r="E33" s="156">
        <v>13665319</v>
      </c>
      <c r="F33" s="60">
        <v>14683098</v>
      </c>
      <c r="G33" s="60">
        <v>621549</v>
      </c>
      <c r="H33" s="60">
        <v>297247</v>
      </c>
      <c r="I33" s="60">
        <v>658886</v>
      </c>
      <c r="J33" s="60">
        <v>1577682</v>
      </c>
      <c r="K33" s="60">
        <v>543875</v>
      </c>
      <c r="L33" s="60">
        <v>818480</v>
      </c>
      <c r="M33" s="60">
        <v>634292</v>
      </c>
      <c r="N33" s="60">
        <v>1996647</v>
      </c>
      <c r="O33" s="60">
        <v>1487285</v>
      </c>
      <c r="P33" s="60">
        <v>719112</v>
      </c>
      <c r="Q33" s="60">
        <v>1840921</v>
      </c>
      <c r="R33" s="60">
        <v>4047318</v>
      </c>
      <c r="S33" s="60"/>
      <c r="T33" s="60"/>
      <c r="U33" s="60"/>
      <c r="V33" s="60"/>
      <c r="W33" s="60">
        <v>7621647</v>
      </c>
      <c r="X33" s="60">
        <v>10036839</v>
      </c>
      <c r="Y33" s="60">
        <v>-2415192</v>
      </c>
      <c r="Z33" s="140">
        <v>-24.06</v>
      </c>
      <c r="AA33" s="155">
        <v>14683098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30385579</v>
      </c>
      <c r="D35" s="155"/>
      <c r="E35" s="156">
        <v>38088589</v>
      </c>
      <c r="F35" s="60">
        <v>31661889</v>
      </c>
      <c r="G35" s="60">
        <v>1234125</v>
      </c>
      <c r="H35" s="60">
        <v>156020</v>
      </c>
      <c r="I35" s="60">
        <v>417344</v>
      </c>
      <c r="J35" s="60">
        <v>1807489</v>
      </c>
      <c r="K35" s="60">
        <v>1483410</v>
      </c>
      <c r="L35" s="60">
        <v>1707692</v>
      </c>
      <c r="M35" s="60">
        <v>1333680</v>
      </c>
      <c r="N35" s="60">
        <v>4524782</v>
      </c>
      <c r="O35" s="60">
        <v>2417153</v>
      </c>
      <c r="P35" s="60">
        <v>2031930</v>
      </c>
      <c r="Q35" s="60">
        <v>3714127</v>
      </c>
      <c r="R35" s="60">
        <v>8163210</v>
      </c>
      <c r="S35" s="60"/>
      <c r="T35" s="60"/>
      <c r="U35" s="60"/>
      <c r="V35" s="60"/>
      <c r="W35" s="60">
        <v>14495481</v>
      </c>
      <c r="X35" s="60">
        <v>21615134</v>
      </c>
      <c r="Y35" s="60">
        <v>-7119653</v>
      </c>
      <c r="Z35" s="140">
        <v>-32.94</v>
      </c>
      <c r="AA35" s="155">
        <v>31661889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24224488</v>
      </c>
      <c r="F37" s="159">
        <v>16978054</v>
      </c>
      <c r="G37" s="159">
        <v>84457</v>
      </c>
      <c r="H37" s="159">
        <v>269487</v>
      </c>
      <c r="I37" s="159">
        <v>90357</v>
      </c>
      <c r="J37" s="159">
        <v>444301</v>
      </c>
      <c r="K37" s="159">
        <v>489507</v>
      </c>
      <c r="L37" s="159">
        <v>669661</v>
      </c>
      <c r="M37" s="159">
        <v>555245</v>
      </c>
      <c r="N37" s="159">
        <v>1714413</v>
      </c>
      <c r="O37" s="159">
        <v>483995</v>
      </c>
      <c r="P37" s="159">
        <v>530105</v>
      </c>
      <c r="Q37" s="159">
        <v>527672</v>
      </c>
      <c r="R37" s="159">
        <v>1541772</v>
      </c>
      <c r="S37" s="159"/>
      <c r="T37" s="159"/>
      <c r="U37" s="159"/>
      <c r="V37" s="159"/>
      <c r="W37" s="159">
        <v>3700486</v>
      </c>
      <c r="X37" s="159">
        <v>18394404</v>
      </c>
      <c r="Y37" s="159">
        <v>-14693918</v>
      </c>
      <c r="Z37" s="141">
        <v>-79.88</v>
      </c>
      <c r="AA37" s="157">
        <v>16978054</v>
      </c>
    </row>
    <row r="38" spans="1:27" ht="13.5">
      <c r="A38" s="135" t="s">
        <v>84</v>
      </c>
      <c r="B38" s="142"/>
      <c r="C38" s="153">
        <f aca="true" t="shared" si="7" ref="C38:Y38">SUM(C39:C41)</f>
        <v>284265647</v>
      </c>
      <c r="D38" s="153">
        <f>SUM(D39:D41)</f>
        <v>0</v>
      </c>
      <c r="E38" s="154">
        <f t="shared" si="7"/>
        <v>248383559</v>
      </c>
      <c r="F38" s="100">
        <f t="shared" si="7"/>
        <v>205065605</v>
      </c>
      <c r="G38" s="100">
        <f t="shared" si="7"/>
        <v>6154867</v>
      </c>
      <c r="H38" s="100">
        <f t="shared" si="7"/>
        <v>11123617</v>
      </c>
      <c r="I38" s="100">
        <f t="shared" si="7"/>
        <v>7708844</v>
      </c>
      <c r="J38" s="100">
        <f t="shared" si="7"/>
        <v>24987328</v>
      </c>
      <c r="K38" s="100">
        <f t="shared" si="7"/>
        <v>14480919</v>
      </c>
      <c r="L38" s="100">
        <f t="shared" si="7"/>
        <v>8762243</v>
      </c>
      <c r="M38" s="100">
        <f t="shared" si="7"/>
        <v>6062110</v>
      </c>
      <c r="N38" s="100">
        <f t="shared" si="7"/>
        <v>29305272</v>
      </c>
      <c r="O38" s="100">
        <f t="shared" si="7"/>
        <v>3771952</v>
      </c>
      <c r="P38" s="100">
        <f t="shared" si="7"/>
        <v>5505761</v>
      </c>
      <c r="Q38" s="100">
        <f t="shared" si="7"/>
        <v>16924592</v>
      </c>
      <c r="R38" s="100">
        <f t="shared" si="7"/>
        <v>26202305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80494905</v>
      </c>
      <c r="X38" s="100">
        <f t="shared" si="7"/>
        <v>196282256</v>
      </c>
      <c r="Y38" s="100">
        <f t="shared" si="7"/>
        <v>-115787351</v>
      </c>
      <c r="Z38" s="137">
        <f>+IF(X38&lt;&gt;0,+(Y38/X38)*100,0)</f>
        <v>-58.9902283372981</v>
      </c>
      <c r="AA38" s="153">
        <f>SUM(AA39:AA41)</f>
        <v>205065605</v>
      </c>
    </row>
    <row r="39" spans="1:27" ht="13.5">
      <c r="A39" s="138" t="s">
        <v>85</v>
      </c>
      <c r="B39" s="136"/>
      <c r="C39" s="155">
        <v>253565396</v>
      </c>
      <c r="D39" s="155"/>
      <c r="E39" s="156">
        <v>227877308</v>
      </c>
      <c r="F39" s="60">
        <v>193165092</v>
      </c>
      <c r="G39" s="60">
        <v>2733482</v>
      </c>
      <c r="H39" s="60">
        <v>9111519</v>
      </c>
      <c r="I39" s="60">
        <v>6086098</v>
      </c>
      <c r="J39" s="60">
        <v>17931099</v>
      </c>
      <c r="K39" s="60">
        <v>13255853</v>
      </c>
      <c r="L39" s="60">
        <v>8272573</v>
      </c>
      <c r="M39" s="60">
        <v>5875117</v>
      </c>
      <c r="N39" s="60">
        <v>27403543</v>
      </c>
      <c r="O39" s="60">
        <v>3616685</v>
      </c>
      <c r="P39" s="60">
        <v>5339441</v>
      </c>
      <c r="Q39" s="60">
        <v>16542919</v>
      </c>
      <c r="R39" s="60">
        <v>25499045</v>
      </c>
      <c r="S39" s="60"/>
      <c r="T39" s="60"/>
      <c r="U39" s="60"/>
      <c r="V39" s="60"/>
      <c r="W39" s="60">
        <v>70833687</v>
      </c>
      <c r="X39" s="60">
        <v>179841674</v>
      </c>
      <c r="Y39" s="60">
        <v>-109007987</v>
      </c>
      <c r="Z39" s="140">
        <v>-60.61</v>
      </c>
      <c r="AA39" s="155">
        <v>193165092</v>
      </c>
    </row>
    <row r="40" spans="1:27" ht="13.5">
      <c r="A40" s="138" t="s">
        <v>86</v>
      </c>
      <c r="B40" s="136"/>
      <c r="C40" s="155">
        <v>27898025</v>
      </c>
      <c r="D40" s="155"/>
      <c r="E40" s="156">
        <v>20506251</v>
      </c>
      <c r="F40" s="60">
        <v>11900513</v>
      </c>
      <c r="G40" s="60">
        <v>3421385</v>
      </c>
      <c r="H40" s="60">
        <v>2012098</v>
      </c>
      <c r="I40" s="60">
        <v>1622746</v>
      </c>
      <c r="J40" s="60">
        <v>7056229</v>
      </c>
      <c r="K40" s="60">
        <v>1225066</v>
      </c>
      <c r="L40" s="60">
        <v>489670</v>
      </c>
      <c r="M40" s="60">
        <v>186993</v>
      </c>
      <c r="N40" s="60">
        <v>1901729</v>
      </c>
      <c r="O40" s="60">
        <v>155267</v>
      </c>
      <c r="P40" s="60">
        <v>166320</v>
      </c>
      <c r="Q40" s="60">
        <v>381673</v>
      </c>
      <c r="R40" s="60">
        <v>703260</v>
      </c>
      <c r="S40" s="60"/>
      <c r="T40" s="60"/>
      <c r="U40" s="60"/>
      <c r="V40" s="60"/>
      <c r="W40" s="60">
        <v>9661218</v>
      </c>
      <c r="X40" s="60">
        <v>16440582</v>
      </c>
      <c r="Y40" s="60">
        <v>-6779364</v>
      </c>
      <c r="Z40" s="140">
        <v>-41.24</v>
      </c>
      <c r="AA40" s="155">
        <v>11900513</v>
      </c>
    </row>
    <row r="41" spans="1:27" ht="13.5">
      <c r="A41" s="138" t="s">
        <v>87</v>
      </c>
      <c r="B41" s="136"/>
      <c r="C41" s="155">
        <v>2802226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1768961</v>
      </c>
      <c r="D47" s="153"/>
      <c r="E47" s="154">
        <v>15984097</v>
      </c>
      <c r="F47" s="100">
        <v>15169686</v>
      </c>
      <c r="G47" s="100"/>
      <c r="H47" s="100">
        <v>3790</v>
      </c>
      <c r="I47" s="100">
        <v>77244</v>
      </c>
      <c r="J47" s="100">
        <v>81034</v>
      </c>
      <c r="K47" s="100">
        <v>291638</v>
      </c>
      <c r="L47" s="100">
        <v>185727</v>
      </c>
      <c r="M47" s="100">
        <v>967968</v>
      </c>
      <c r="N47" s="100">
        <v>1445333</v>
      </c>
      <c r="O47" s="100">
        <v>304206</v>
      </c>
      <c r="P47" s="100">
        <v>1540394</v>
      </c>
      <c r="Q47" s="100">
        <v>1449076</v>
      </c>
      <c r="R47" s="100">
        <v>3293676</v>
      </c>
      <c r="S47" s="100"/>
      <c r="T47" s="100"/>
      <c r="U47" s="100"/>
      <c r="V47" s="100"/>
      <c r="W47" s="100">
        <v>4820043</v>
      </c>
      <c r="X47" s="100">
        <v>15245497</v>
      </c>
      <c r="Y47" s="100">
        <v>-10425454</v>
      </c>
      <c r="Z47" s="137">
        <v>-68.38</v>
      </c>
      <c r="AA47" s="153">
        <v>15169686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417893045</v>
      </c>
      <c r="D48" s="168">
        <f>+D28+D32+D38+D42+D47</f>
        <v>0</v>
      </c>
      <c r="E48" s="169">
        <f t="shared" si="9"/>
        <v>488389978</v>
      </c>
      <c r="F48" s="73">
        <f t="shared" si="9"/>
        <v>432067378</v>
      </c>
      <c r="G48" s="73">
        <f t="shared" si="9"/>
        <v>14033762</v>
      </c>
      <c r="H48" s="73">
        <f t="shared" si="9"/>
        <v>20996070</v>
      </c>
      <c r="I48" s="73">
        <f t="shared" si="9"/>
        <v>18165624</v>
      </c>
      <c r="J48" s="73">
        <f t="shared" si="9"/>
        <v>53195456</v>
      </c>
      <c r="K48" s="73">
        <f t="shared" si="9"/>
        <v>23993134</v>
      </c>
      <c r="L48" s="73">
        <f t="shared" si="9"/>
        <v>20753914</v>
      </c>
      <c r="M48" s="73">
        <f t="shared" si="9"/>
        <v>22678856</v>
      </c>
      <c r="N48" s="73">
        <f t="shared" si="9"/>
        <v>67425904</v>
      </c>
      <c r="O48" s="73">
        <f t="shared" si="9"/>
        <v>14876544</v>
      </c>
      <c r="P48" s="73">
        <f t="shared" si="9"/>
        <v>19451564</v>
      </c>
      <c r="Q48" s="73">
        <f t="shared" si="9"/>
        <v>33353301</v>
      </c>
      <c r="R48" s="73">
        <f t="shared" si="9"/>
        <v>67681409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188302769</v>
      </c>
      <c r="X48" s="73">
        <f t="shared" si="9"/>
        <v>374650846</v>
      </c>
      <c r="Y48" s="73">
        <f t="shared" si="9"/>
        <v>-186348077</v>
      </c>
      <c r="Z48" s="170">
        <f>+IF(X48&lt;&gt;0,+(Y48/X48)*100,0)</f>
        <v>-49.73913151126316</v>
      </c>
      <c r="AA48" s="168">
        <f>+AA28+AA32+AA38+AA42+AA47</f>
        <v>432067378</v>
      </c>
    </row>
    <row r="49" spans="1:27" ht="13.5">
      <c r="A49" s="148" t="s">
        <v>49</v>
      </c>
      <c r="B49" s="149"/>
      <c r="C49" s="171">
        <f aca="true" t="shared" si="10" ref="C49:Y49">+C25-C48</f>
        <v>-73355484</v>
      </c>
      <c r="D49" s="171">
        <f>+D25-D48</f>
        <v>0</v>
      </c>
      <c r="E49" s="172">
        <f t="shared" si="10"/>
        <v>-144682978</v>
      </c>
      <c r="F49" s="173">
        <f t="shared" si="10"/>
        <v>-83277143</v>
      </c>
      <c r="G49" s="173">
        <f t="shared" si="10"/>
        <v>113929766</v>
      </c>
      <c r="H49" s="173">
        <f t="shared" si="10"/>
        <v>-13449719</v>
      </c>
      <c r="I49" s="173">
        <f t="shared" si="10"/>
        <v>-17059944</v>
      </c>
      <c r="J49" s="173">
        <f t="shared" si="10"/>
        <v>83420103</v>
      </c>
      <c r="K49" s="173">
        <f t="shared" si="10"/>
        <v>-23284836</v>
      </c>
      <c r="L49" s="173">
        <f t="shared" si="10"/>
        <v>-16806276</v>
      </c>
      <c r="M49" s="173">
        <f t="shared" si="10"/>
        <v>84159915</v>
      </c>
      <c r="N49" s="173">
        <f t="shared" si="10"/>
        <v>44068803</v>
      </c>
      <c r="O49" s="173">
        <f t="shared" si="10"/>
        <v>-11439127</v>
      </c>
      <c r="P49" s="173">
        <f t="shared" si="10"/>
        <v>-17374676</v>
      </c>
      <c r="Q49" s="173">
        <f t="shared" si="10"/>
        <v>54123971</v>
      </c>
      <c r="R49" s="173">
        <f t="shared" si="10"/>
        <v>25310168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152799074</v>
      </c>
      <c r="X49" s="173">
        <f>IF(F25=F48,0,X25-X48)</f>
        <v>-35916429</v>
      </c>
      <c r="Y49" s="173">
        <f t="shared" si="10"/>
        <v>188715503</v>
      </c>
      <c r="Z49" s="174">
        <f>+IF(X49&lt;&gt;0,+(Y49/X49)*100,0)</f>
        <v>-525.4294712873599</v>
      </c>
      <c r="AA49" s="171">
        <f>+AA25-AA48</f>
        <v>-83277143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86454</v>
      </c>
      <c r="D12" s="155">
        <v>0</v>
      </c>
      <c r="E12" s="156">
        <v>110000</v>
      </c>
      <c r="F12" s="60">
        <v>87000</v>
      </c>
      <c r="G12" s="60">
        <v>678</v>
      </c>
      <c r="H12" s="60">
        <v>6380</v>
      </c>
      <c r="I12" s="60">
        <v>13356</v>
      </c>
      <c r="J12" s="60">
        <v>20414</v>
      </c>
      <c r="K12" s="60">
        <v>7380</v>
      </c>
      <c r="L12" s="60">
        <v>6547</v>
      </c>
      <c r="M12" s="60">
        <v>6898</v>
      </c>
      <c r="N12" s="60">
        <v>20825</v>
      </c>
      <c r="O12" s="60">
        <v>6547</v>
      </c>
      <c r="P12" s="60">
        <v>6547</v>
      </c>
      <c r="Q12" s="60">
        <v>7463</v>
      </c>
      <c r="R12" s="60">
        <v>20557</v>
      </c>
      <c r="S12" s="60">
        <v>0</v>
      </c>
      <c r="T12" s="60">
        <v>0</v>
      </c>
      <c r="U12" s="60">
        <v>0</v>
      </c>
      <c r="V12" s="60">
        <v>0</v>
      </c>
      <c r="W12" s="60">
        <v>61796</v>
      </c>
      <c r="X12" s="60">
        <v>76500</v>
      </c>
      <c r="Y12" s="60">
        <v>-14704</v>
      </c>
      <c r="Z12" s="140">
        <v>-19.22</v>
      </c>
      <c r="AA12" s="155">
        <v>87000</v>
      </c>
    </row>
    <row r="13" spans="1:27" ht="13.5">
      <c r="A13" s="181" t="s">
        <v>109</v>
      </c>
      <c r="B13" s="185"/>
      <c r="C13" s="155">
        <v>28430598</v>
      </c>
      <c r="D13" s="155">
        <v>0</v>
      </c>
      <c r="E13" s="156">
        <v>17435000</v>
      </c>
      <c r="F13" s="60">
        <v>14285000</v>
      </c>
      <c r="G13" s="60">
        <v>2016515</v>
      </c>
      <c r="H13" s="60">
        <v>831595</v>
      </c>
      <c r="I13" s="60">
        <v>475517</v>
      </c>
      <c r="J13" s="60">
        <v>3323627</v>
      </c>
      <c r="K13" s="60">
        <v>655331</v>
      </c>
      <c r="L13" s="60">
        <v>3312908</v>
      </c>
      <c r="M13" s="60">
        <v>38161</v>
      </c>
      <c r="N13" s="60">
        <v>4006400</v>
      </c>
      <c r="O13" s="60">
        <v>1726763</v>
      </c>
      <c r="P13" s="60">
        <v>1056992</v>
      </c>
      <c r="Q13" s="60">
        <v>604399</v>
      </c>
      <c r="R13" s="60">
        <v>3388154</v>
      </c>
      <c r="S13" s="60">
        <v>0</v>
      </c>
      <c r="T13" s="60">
        <v>0</v>
      </c>
      <c r="U13" s="60">
        <v>0</v>
      </c>
      <c r="V13" s="60">
        <v>0</v>
      </c>
      <c r="W13" s="60">
        <v>10718181</v>
      </c>
      <c r="X13" s="60">
        <v>13076253</v>
      </c>
      <c r="Y13" s="60">
        <v>-2358072</v>
      </c>
      <c r="Z13" s="140">
        <v>-18.03</v>
      </c>
      <c r="AA13" s="155">
        <v>14285000</v>
      </c>
    </row>
    <row r="14" spans="1:27" ht="13.5">
      <c r="A14" s="181" t="s">
        <v>110</v>
      </c>
      <c r="B14" s="185"/>
      <c r="C14" s="155">
        <v>174</v>
      </c>
      <c r="D14" s="155">
        <v>0</v>
      </c>
      <c r="E14" s="156">
        <v>5000</v>
      </c>
      <c r="F14" s="60">
        <v>0</v>
      </c>
      <c r="G14" s="60">
        <v>130</v>
      </c>
      <c r="H14" s="60">
        <v>-130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5563200</v>
      </c>
      <c r="I18" s="60">
        <v>0</v>
      </c>
      <c r="J18" s="60">
        <v>5563200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5563200</v>
      </c>
      <c r="X18" s="60"/>
      <c r="Y18" s="60">
        <v>5563200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313652000</v>
      </c>
      <c r="D19" s="155">
        <v>0</v>
      </c>
      <c r="E19" s="156">
        <v>324272000</v>
      </c>
      <c r="F19" s="60">
        <v>326460035</v>
      </c>
      <c r="G19" s="60">
        <v>125881000</v>
      </c>
      <c r="H19" s="60">
        <v>988350</v>
      </c>
      <c r="I19" s="60">
        <v>598919</v>
      </c>
      <c r="J19" s="60">
        <v>127468269</v>
      </c>
      <c r="K19" s="60">
        <v>0</v>
      </c>
      <c r="L19" s="60">
        <v>594028</v>
      </c>
      <c r="M19" s="60">
        <v>106747145</v>
      </c>
      <c r="N19" s="60">
        <v>107341173</v>
      </c>
      <c r="O19" s="60">
        <v>1166455</v>
      </c>
      <c r="P19" s="60">
        <v>988286</v>
      </c>
      <c r="Q19" s="60">
        <v>86288805</v>
      </c>
      <c r="R19" s="60">
        <v>88443546</v>
      </c>
      <c r="S19" s="60">
        <v>0</v>
      </c>
      <c r="T19" s="60">
        <v>0</v>
      </c>
      <c r="U19" s="60">
        <v>0</v>
      </c>
      <c r="V19" s="60">
        <v>0</v>
      </c>
      <c r="W19" s="60">
        <v>323252988</v>
      </c>
      <c r="X19" s="60">
        <v>323960665</v>
      </c>
      <c r="Y19" s="60">
        <v>-707677</v>
      </c>
      <c r="Z19" s="140">
        <v>-0.22</v>
      </c>
      <c r="AA19" s="155">
        <v>326460035</v>
      </c>
    </row>
    <row r="20" spans="1:27" ht="13.5">
      <c r="A20" s="181" t="s">
        <v>35</v>
      </c>
      <c r="B20" s="185"/>
      <c r="C20" s="155">
        <v>2368335</v>
      </c>
      <c r="D20" s="155">
        <v>0</v>
      </c>
      <c r="E20" s="156">
        <v>1885000</v>
      </c>
      <c r="F20" s="54">
        <v>7448200</v>
      </c>
      <c r="G20" s="54">
        <v>65205</v>
      </c>
      <c r="H20" s="54">
        <v>156956</v>
      </c>
      <c r="I20" s="54">
        <v>17888</v>
      </c>
      <c r="J20" s="54">
        <v>240049</v>
      </c>
      <c r="K20" s="54">
        <v>45587</v>
      </c>
      <c r="L20" s="54">
        <v>34155</v>
      </c>
      <c r="M20" s="54">
        <v>46567</v>
      </c>
      <c r="N20" s="54">
        <v>126309</v>
      </c>
      <c r="O20" s="54">
        <v>27652</v>
      </c>
      <c r="P20" s="54">
        <v>25063</v>
      </c>
      <c r="Q20" s="54">
        <v>66605</v>
      </c>
      <c r="R20" s="54">
        <v>119320</v>
      </c>
      <c r="S20" s="54">
        <v>0</v>
      </c>
      <c r="T20" s="54">
        <v>0</v>
      </c>
      <c r="U20" s="54">
        <v>0</v>
      </c>
      <c r="V20" s="54">
        <v>0</v>
      </c>
      <c r="W20" s="54">
        <v>485678</v>
      </c>
      <c r="X20" s="54">
        <v>1620999</v>
      </c>
      <c r="Y20" s="54">
        <v>-1135321</v>
      </c>
      <c r="Z20" s="184">
        <v>-70.04</v>
      </c>
      <c r="AA20" s="130">
        <v>7448200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344537561</v>
      </c>
      <c r="D22" s="188">
        <f>SUM(D5:D21)</f>
        <v>0</v>
      </c>
      <c r="E22" s="189">
        <f t="shared" si="0"/>
        <v>343707000</v>
      </c>
      <c r="F22" s="190">
        <f t="shared" si="0"/>
        <v>348280235</v>
      </c>
      <c r="G22" s="190">
        <f t="shared" si="0"/>
        <v>127963528</v>
      </c>
      <c r="H22" s="190">
        <f t="shared" si="0"/>
        <v>7546351</v>
      </c>
      <c r="I22" s="190">
        <f t="shared" si="0"/>
        <v>1105680</v>
      </c>
      <c r="J22" s="190">
        <f t="shared" si="0"/>
        <v>136615559</v>
      </c>
      <c r="K22" s="190">
        <f t="shared" si="0"/>
        <v>708298</v>
      </c>
      <c r="L22" s="190">
        <f t="shared" si="0"/>
        <v>3947638</v>
      </c>
      <c r="M22" s="190">
        <f t="shared" si="0"/>
        <v>106838771</v>
      </c>
      <c r="N22" s="190">
        <f t="shared" si="0"/>
        <v>111494707</v>
      </c>
      <c r="O22" s="190">
        <f t="shared" si="0"/>
        <v>2927417</v>
      </c>
      <c r="P22" s="190">
        <f t="shared" si="0"/>
        <v>2076888</v>
      </c>
      <c r="Q22" s="190">
        <f t="shared" si="0"/>
        <v>86967272</v>
      </c>
      <c r="R22" s="190">
        <f t="shared" si="0"/>
        <v>91971577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340081843</v>
      </c>
      <c r="X22" s="190">
        <f t="shared" si="0"/>
        <v>338734417</v>
      </c>
      <c r="Y22" s="190">
        <f t="shared" si="0"/>
        <v>1347426</v>
      </c>
      <c r="Z22" s="191">
        <f>+IF(X22&lt;&gt;0,+(Y22/X22)*100,0)</f>
        <v>0.3977824314203065</v>
      </c>
      <c r="AA22" s="188">
        <f>SUM(AA5:AA21)</f>
        <v>348280235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56842410</v>
      </c>
      <c r="D25" s="155">
        <v>0</v>
      </c>
      <c r="E25" s="156">
        <v>117698706</v>
      </c>
      <c r="F25" s="60">
        <v>107893941</v>
      </c>
      <c r="G25" s="60">
        <v>6178316</v>
      </c>
      <c r="H25" s="60">
        <v>5185675</v>
      </c>
      <c r="I25" s="60">
        <v>5514052</v>
      </c>
      <c r="J25" s="60">
        <v>16878043</v>
      </c>
      <c r="K25" s="60">
        <v>5622040</v>
      </c>
      <c r="L25" s="60">
        <v>5969285</v>
      </c>
      <c r="M25" s="60">
        <v>5786672</v>
      </c>
      <c r="N25" s="60">
        <v>17377997</v>
      </c>
      <c r="O25" s="60">
        <v>5857342</v>
      </c>
      <c r="P25" s="60">
        <v>5755384</v>
      </c>
      <c r="Q25" s="60">
        <v>6163774</v>
      </c>
      <c r="R25" s="60">
        <v>17776500</v>
      </c>
      <c r="S25" s="60">
        <v>0</v>
      </c>
      <c r="T25" s="60">
        <v>0</v>
      </c>
      <c r="U25" s="60">
        <v>0</v>
      </c>
      <c r="V25" s="60">
        <v>0</v>
      </c>
      <c r="W25" s="60">
        <v>52032540</v>
      </c>
      <c r="X25" s="60">
        <v>88274034</v>
      </c>
      <c r="Y25" s="60">
        <v>-36241494</v>
      </c>
      <c r="Z25" s="140">
        <v>-41.06</v>
      </c>
      <c r="AA25" s="155">
        <v>107893941</v>
      </c>
    </row>
    <row r="26" spans="1:27" ht="13.5">
      <c r="A26" s="183" t="s">
        <v>38</v>
      </c>
      <c r="B26" s="182"/>
      <c r="C26" s="155">
        <v>11734599</v>
      </c>
      <c r="D26" s="155">
        <v>0</v>
      </c>
      <c r="E26" s="156">
        <v>16826270</v>
      </c>
      <c r="F26" s="60">
        <v>16826270</v>
      </c>
      <c r="G26" s="60">
        <v>990294</v>
      </c>
      <c r="H26" s="60">
        <v>986826</v>
      </c>
      <c r="I26" s="60">
        <v>984316</v>
      </c>
      <c r="J26" s="60">
        <v>2961436</v>
      </c>
      <c r="K26" s="60">
        <v>970016</v>
      </c>
      <c r="L26" s="60">
        <v>970016</v>
      </c>
      <c r="M26" s="60">
        <v>1013863</v>
      </c>
      <c r="N26" s="60">
        <v>2953895</v>
      </c>
      <c r="O26" s="60">
        <v>1071171</v>
      </c>
      <c r="P26" s="60">
        <v>958148</v>
      </c>
      <c r="Q26" s="60">
        <v>1040893</v>
      </c>
      <c r="R26" s="60">
        <v>3070212</v>
      </c>
      <c r="S26" s="60">
        <v>0</v>
      </c>
      <c r="T26" s="60">
        <v>0</v>
      </c>
      <c r="U26" s="60">
        <v>0</v>
      </c>
      <c r="V26" s="60">
        <v>0</v>
      </c>
      <c r="W26" s="60">
        <v>8985543</v>
      </c>
      <c r="X26" s="60">
        <v>12619701</v>
      </c>
      <c r="Y26" s="60">
        <v>-3634158</v>
      </c>
      <c r="Z26" s="140">
        <v>-28.8</v>
      </c>
      <c r="AA26" s="155">
        <v>16826270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15000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11250</v>
      </c>
      <c r="Y27" s="60">
        <v>-11250</v>
      </c>
      <c r="Z27" s="140">
        <v>-100</v>
      </c>
      <c r="AA27" s="155">
        <v>0</v>
      </c>
    </row>
    <row r="28" spans="1:27" ht="13.5">
      <c r="A28" s="183" t="s">
        <v>39</v>
      </c>
      <c r="B28" s="182"/>
      <c r="C28" s="155">
        <v>8315362</v>
      </c>
      <c r="D28" s="155">
        <v>0</v>
      </c>
      <c r="E28" s="156">
        <v>9572172</v>
      </c>
      <c r="F28" s="60">
        <v>8225000</v>
      </c>
      <c r="G28" s="60">
        <v>0</v>
      </c>
      <c r="H28" s="60">
        <v>1308643</v>
      </c>
      <c r="I28" s="60">
        <v>620573</v>
      </c>
      <c r="J28" s="60">
        <v>1929216</v>
      </c>
      <c r="K28" s="60">
        <v>643177</v>
      </c>
      <c r="L28" s="60">
        <v>622459</v>
      </c>
      <c r="M28" s="60">
        <v>651414</v>
      </c>
      <c r="N28" s="60">
        <v>1917050</v>
      </c>
      <c r="O28" s="60">
        <v>564819</v>
      </c>
      <c r="P28" s="60">
        <v>1131</v>
      </c>
      <c r="Q28" s="60">
        <v>1317475</v>
      </c>
      <c r="R28" s="60">
        <v>1883425</v>
      </c>
      <c r="S28" s="60">
        <v>0</v>
      </c>
      <c r="T28" s="60">
        <v>0</v>
      </c>
      <c r="U28" s="60">
        <v>0</v>
      </c>
      <c r="V28" s="60">
        <v>0</v>
      </c>
      <c r="W28" s="60">
        <v>5729691</v>
      </c>
      <c r="X28" s="60">
        <v>7179129</v>
      </c>
      <c r="Y28" s="60">
        <v>-1449438</v>
      </c>
      <c r="Z28" s="140">
        <v>-20.19</v>
      </c>
      <c r="AA28" s="155">
        <v>8225000</v>
      </c>
    </row>
    <row r="29" spans="1:27" ht="13.5">
      <c r="A29" s="183" t="s">
        <v>40</v>
      </c>
      <c r="B29" s="182"/>
      <c r="C29" s="155">
        <v>4557206</v>
      </c>
      <c r="D29" s="155">
        <v>0</v>
      </c>
      <c r="E29" s="156">
        <v>4399607</v>
      </c>
      <c r="F29" s="60">
        <v>6760111</v>
      </c>
      <c r="G29" s="60">
        <v>0</v>
      </c>
      <c r="H29" s="60">
        <v>0</v>
      </c>
      <c r="I29" s="60">
        <v>505094</v>
      </c>
      <c r="J29" s="60">
        <v>505094</v>
      </c>
      <c r="K29" s="60">
        <v>0</v>
      </c>
      <c r="L29" s="60">
        <v>1056455</v>
      </c>
      <c r="M29" s="60">
        <v>0</v>
      </c>
      <c r="N29" s="60">
        <v>1056455</v>
      </c>
      <c r="O29" s="60">
        <v>0</v>
      </c>
      <c r="P29" s="60">
        <v>314841</v>
      </c>
      <c r="Q29" s="60">
        <v>449196</v>
      </c>
      <c r="R29" s="60">
        <v>764037</v>
      </c>
      <c r="S29" s="60">
        <v>0</v>
      </c>
      <c r="T29" s="60">
        <v>0</v>
      </c>
      <c r="U29" s="60">
        <v>0</v>
      </c>
      <c r="V29" s="60">
        <v>0</v>
      </c>
      <c r="W29" s="60">
        <v>2325586</v>
      </c>
      <c r="X29" s="60">
        <v>3227369</v>
      </c>
      <c r="Y29" s="60">
        <v>-901783</v>
      </c>
      <c r="Z29" s="140">
        <v>-27.94</v>
      </c>
      <c r="AA29" s="155">
        <v>6760111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10557126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10557126</v>
      </c>
    </row>
    <row r="31" spans="1:27" ht="13.5">
      <c r="A31" s="183" t="s">
        <v>120</v>
      </c>
      <c r="B31" s="182"/>
      <c r="C31" s="155">
        <v>299120</v>
      </c>
      <c r="D31" s="155">
        <v>0</v>
      </c>
      <c r="E31" s="156">
        <v>804072</v>
      </c>
      <c r="F31" s="60">
        <v>28123089</v>
      </c>
      <c r="G31" s="60">
        <v>1707</v>
      </c>
      <c r="H31" s="60">
        <v>995</v>
      </c>
      <c r="I31" s="60">
        <v>13708</v>
      </c>
      <c r="J31" s="60">
        <v>16410</v>
      </c>
      <c r="K31" s="60">
        <v>689</v>
      </c>
      <c r="L31" s="60">
        <v>3096</v>
      </c>
      <c r="M31" s="60">
        <v>10941</v>
      </c>
      <c r="N31" s="60">
        <v>14726</v>
      </c>
      <c r="O31" s="60">
        <v>30515</v>
      </c>
      <c r="P31" s="60">
        <v>7324</v>
      </c>
      <c r="Q31" s="60">
        <v>23496</v>
      </c>
      <c r="R31" s="60">
        <v>61335</v>
      </c>
      <c r="S31" s="60">
        <v>0</v>
      </c>
      <c r="T31" s="60">
        <v>0</v>
      </c>
      <c r="U31" s="60">
        <v>0</v>
      </c>
      <c r="V31" s="60">
        <v>0</v>
      </c>
      <c r="W31" s="60">
        <v>92471</v>
      </c>
      <c r="X31" s="60">
        <v>592542</v>
      </c>
      <c r="Y31" s="60">
        <v>-500071</v>
      </c>
      <c r="Z31" s="140">
        <v>-84.39</v>
      </c>
      <c r="AA31" s="155">
        <v>28123089</v>
      </c>
    </row>
    <row r="32" spans="1:27" ht="13.5">
      <c r="A32" s="183" t="s">
        <v>121</v>
      </c>
      <c r="B32" s="182"/>
      <c r="C32" s="155">
        <v>4405346</v>
      </c>
      <c r="D32" s="155">
        <v>0</v>
      </c>
      <c r="E32" s="156">
        <v>15014877</v>
      </c>
      <c r="F32" s="60">
        <v>26553743</v>
      </c>
      <c r="G32" s="60">
        <v>423476</v>
      </c>
      <c r="H32" s="60">
        <v>332767</v>
      </c>
      <c r="I32" s="60">
        <v>403605</v>
      </c>
      <c r="J32" s="60">
        <v>1159848</v>
      </c>
      <c r="K32" s="60">
        <v>347292</v>
      </c>
      <c r="L32" s="60">
        <v>546793</v>
      </c>
      <c r="M32" s="60">
        <v>882447</v>
      </c>
      <c r="N32" s="60">
        <v>1776532</v>
      </c>
      <c r="O32" s="60">
        <v>292404</v>
      </c>
      <c r="P32" s="60">
        <v>98806</v>
      </c>
      <c r="Q32" s="60">
        <v>757641</v>
      </c>
      <c r="R32" s="60">
        <v>1148851</v>
      </c>
      <c r="S32" s="60">
        <v>0</v>
      </c>
      <c r="T32" s="60">
        <v>0</v>
      </c>
      <c r="U32" s="60">
        <v>0</v>
      </c>
      <c r="V32" s="60">
        <v>0</v>
      </c>
      <c r="W32" s="60">
        <v>4085231</v>
      </c>
      <c r="X32" s="60">
        <v>11261136</v>
      </c>
      <c r="Y32" s="60">
        <v>-7175905</v>
      </c>
      <c r="Z32" s="140">
        <v>-63.72</v>
      </c>
      <c r="AA32" s="155">
        <v>26553743</v>
      </c>
    </row>
    <row r="33" spans="1:27" ht="13.5">
      <c r="A33" s="183" t="s">
        <v>42</v>
      </c>
      <c r="B33" s="182"/>
      <c r="C33" s="155">
        <v>222526428</v>
      </c>
      <c r="D33" s="155">
        <v>0</v>
      </c>
      <c r="E33" s="156">
        <v>245808825</v>
      </c>
      <c r="F33" s="60">
        <v>162080983</v>
      </c>
      <c r="G33" s="60">
        <v>2276503</v>
      </c>
      <c r="H33" s="60">
        <v>9777679</v>
      </c>
      <c r="I33" s="60">
        <v>5934315</v>
      </c>
      <c r="J33" s="60">
        <v>17988497</v>
      </c>
      <c r="K33" s="60">
        <v>12665442</v>
      </c>
      <c r="L33" s="60">
        <v>7572571</v>
      </c>
      <c r="M33" s="60">
        <v>5610260</v>
      </c>
      <c r="N33" s="60">
        <v>25848273</v>
      </c>
      <c r="O33" s="60">
        <v>1793562</v>
      </c>
      <c r="P33" s="60">
        <v>7098302</v>
      </c>
      <c r="Q33" s="60">
        <v>16706998</v>
      </c>
      <c r="R33" s="60">
        <v>25598862</v>
      </c>
      <c r="S33" s="60">
        <v>0</v>
      </c>
      <c r="T33" s="60">
        <v>0</v>
      </c>
      <c r="U33" s="60">
        <v>0</v>
      </c>
      <c r="V33" s="60">
        <v>0</v>
      </c>
      <c r="W33" s="60">
        <v>69435632</v>
      </c>
      <c r="X33" s="60">
        <v>195081891</v>
      </c>
      <c r="Y33" s="60">
        <v>-125646259</v>
      </c>
      <c r="Z33" s="140">
        <v>-64.41</v>
      </c>
      <c r="AA33" s="155">
        <v>162080983</v>
      </c>
    </row>
    <row r="34" spans="1:27" ht="13.5">
      <c r="A34" s="183" t="s">
        <v>43</v>
      </c>
      <c r="B34" s="182"/>
      <c r="C34" s="155">
        <v>102284158</v>
      </c>
      <c r="D34" s="155">
        <v>0</v>
      </c>
      <c r="E34" s="156">
        <v>78250449</v>
      </c>
      <c r="F34" s="60">
        <v>65047115</v>
      </c>
      <c r="G34" s="60">
        <v>4163466</v>
      </c>
      <c r="H34" s="60">
        <v>3403485</v>
      </c>
      <c r="I34" s="60">
        <v>4189961</v>
      </c>
      <c r="J34" s="60">
        <v>11756912</v>
      </c>
      <c r="K34" s="60">
        <v>3744478</v>
      </c>
      <c r="L34" s="60">
        <v>4013239</v>
      </c>
      <c r="M34" s="60">
        <v>8723259</v>
      </c>
      <c r="N34" s="60">
        <v>16480976</v>
      </c>
      <c r="O34" s="60">
        <v>5266731</v>
      </c>
      <c r="P34" s="60">
        <v>5217628</v>
      </c>
      <c r="Q34" s="60">
        <v>6893828</v>
      </c>
      <c r="R34" s="60">
        <v>17378187</v>
      </c>
      <c r="S34" s="60">
        <v>0</v>
      </c>
      <c r="T34" s="60">
        <v>0</v>
      </c>
      <c r="U34" s="60">
        <v>0</v>
      </c>
      <c r="V34" s="60">
        <v>0</v>
      </c>
      <c r="W34" s="60">
        <v>45616075</v>
      </c>
      <c r="X34" s="60">
        <v>56403797</v>
      </c>
      <c r="Y34" s="60">
        <v>-10787722</v>
      </c>
      <c r="Z34" s="140">
        <v>-19.13</v>
      </c>
      <c r="AA34" s="155">
        <v>65047115</v>
      </c>
    </row>
    <row r="35" spans="1:27" ht="13.5">
      <c r="A35" s="181" t="s">
        <v>122</v>
      </c>
      <c r="B35" s="185"/>
      <c r="C35" s="155">
        <v>6928416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417893045</v>
      </c>
      <c r="D36" s="188">
        <f>SUM(D25:D35)</f>
        <v>0</v>
      </c>
      <c r="E36" s="189">
        <f t="shared" si="1"/>
        <v>488389978</v>
      </c>
      <c r="F36" s="190">
        <f t="shared" si="1"/>
        <v>432067378</v>
      </c>
      <c r="G36" s="190">
        <f t="shared" si="1"/>
        <v>14033762</v>
      </c>
      <c r="H36" s="190">
        <f t="shared" si="1"/>
        <v>20996070</v>
      </c>
      <c r="I36" s="190">
        <f t="shared" si="1"/>
        <v>18165624</v>
      </c>
      <c r="J36" s="190">
        <f t="shared" si="1"/>
        <v>53195456</v>
      </c>
      <c r="K36" s="190">
        <f t="shared" si="1"/>
        <v>23993134</v>
      </c>
      <c r="L36" s="190">
        <f t="shared" si="1"/>
        <v>20753914</v>
      </c>
      <c r="M36" s="190">
        <f t="shared" si="1"/>
        <v>22678856</v>
      </c>
      <c r="N36" s="190">
        <f t="shared" si="1"/>
        <v>67425904</v>
      </c>
      <c r="O36" s="190">
        <f t="shared" si="1"/>
        <v>14876544</v>
      </c>
      <c r="P36" s="190">
        <f t="shared" si="1"/>
        <v>19451564</v>
      </c>
      <c r="Q36" s="190">
        <f t="shared" si="1"/>
        <v>33353301</v>
      </c>
      <c r="R36" s="190">
        <f t="shared" si="1"/>
        <v>67681409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188302769</v>
      </c>
      <c r="X36" s="190">
        <f t="shared" si="1"/>
        <v>374650849</v>
      </c>
      <c r="Y36" s="190">
        <f t="shared" si="1"/>
        <v>-186348080</v>
      </c>
      <c r="Z36" s="191">
        <f>+IF(X36&lt;&gt;0,+(Y36/X36)*100,0)</f>
        <v>-49.73913191372482</v>
      </c>
      <c r="AA36" s="188">
        <f>SUM(AA25:AA35)</f>
        <v>432067378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-73355484</v>
      </c>
      <c r="D38" s="199">
        <f>+D22-D36</f>
        <v>0</v>
      </c>
      <c r="E38" s="200">
        <f t="shared" si="2"/>
        <v>-144682978</v>
      </c>
      <c r="F38" s="106">
        <f t="shared" si="2"/>
        <v>-83787143</v>
      </c>
      <c r="G38" s="106">
        <f t="shared" si="2"/>
        <v>113929766</v>
      </c>
      <c r="H38" s="106">
        <f t="shared" si="2"/>
        <v>-13449719</v>
      </c>
      <c r="I38" s="106">
        <f t="shared" si="2"/>
        <v>-17059944</v>
      </c>
      <c r="J38" s="106">
        <f t="shared" si="2"/>
        <v>83420103</v>
      </c>
      <c r="K38" s="106">
        <f t="shared" si="2"/>
        <v>-23284836</v>
      </c>
      <c r="L38" s="106">
        <f t="shared" si="2"/>
        <v>-16806276</v>
      </c>
      <c r="M38" s="106">
        <f t="shared" si="2"/>
        <v>84159915</v>
      </c>
      <c r="N38" s="106">
        <f t="shared" si="2"/>
        <v>44068803</v>
      </c>
      <c r="O38" s="106">
        <f t="shared" si="2"/>
        <v>-11949127</v>
      </c>
      <c r="P38" s="106">
        <f t="shared" si="2"/>
        <v>-17374676</v>
      </c>
      <c r="Q38" s="106">
        <f t="shared" si="2"/>
        <v>53613971</v>
      </c>
      <c r="R38" s="106">
        <f t="shared" si="2"/>
        <v>24290168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151779074</v>
      </c>
      <c r="X38" s="106">
        <f>IF(F22=F36,0,X22-X36)</f>
        <v>-35916432</v>
      </c>
      <c r="Y38" s="106">
        <f t="shared" si="2"/>
        <v>187695506</v>
      </c>
      <c r="Z38" s="201">
        <f>+IF(X38&lt;&gt;0,+(Y38/X38)*100,0)</f>
        <v>-522.58951000478</v>
      </c>
      <c r="AA38" s="199">
        <f>+AA22-AA36</f>
        <v>-83787143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510000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510000</v>
      </c>
      <c r="P39" s="60">
        <v>0</v>
      </c>
      <c r="Q39" s="60">
        <v>510000</v>
      </c>
      <c r="R39" s="60">
        <v>1020000</v>
      </c>
      <c r="S39" s="60">
        <v>0</v>
      </c>
      <c r="T39" s="60">
        <v>0</v>
      </c>
      <c r="U39" s="60">
        <v>0</v>
      </c>
      <c r="V39" s="60">
        <v>0</v>
      </c>
      <c r="W39" s="60">
        <v>1020000</v>
      </c>
      <c r="X39" s="60"/>
      <c r="Y39" s="60">
        <v>1020000</v>
      </c>
      <c r="Z39" s="140">
        <v>0</v>
      </c>
      <c r="AA39" s="155">
        <v>510000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-73355484</v>
      </c>
      <c r="D42" s="206">
        <f>SUM(D38:D41)</f>
        <v>0</v>
      </c>
      <c r="E42" s="207">
        <f t="shared" si="3"/>
        <v>-144682978</v>
      </c>
      <c r="F42" s="88">
        <f t="shared" si="3"/>
        <v>-83277143</v>
      </c>
      <c r="G42" s="88">
        <f t="shared" si="3"/>
        <v>113929766</v>
      </c>
      <c r="H42" s="88">
        <f t="shared" si="3"/>
        <v>-13449719</v>
      </c>
      <c r="I42" s="88">
        <f t="shared" si="3"/>
        <v>-17059944</v>
      </c>
      <c r="J42" s="88">
        <f t="shared" si="3"/>
        <v>83420103</v>
      </c>
      <c r="K42" s="88">
        <f t="shared" si="3"/>
        <v>-23284836</v>
      </c>
      <c r="L42" s="88">
        <f t="shared" si="3"/>
        <v>-16806276</v>
      </c>
      <c r="M42" s="88">
        <f t="shared" si="3"/>
        <v>84159915</v>
      </c>
      <c r="N42" s="88">
        <f t="shared" si="3"/>
        <v>44068803</v>
      </c>
      <c r="O42" s="88">
        <f t="shared" si="3"/>
        <v>-11439127</v>
      </c>
      <c r="P42" s="88">
        <f t="shared" si="3"/>
        <v>-17374676</v>
      </c>
      <c r="Q42" s="88">
        <f t="shared" si="3"/>
        <v>54123971</v>
      </c>
      <c r="R42" s="88">
        <f t="shared" si="3"/>
        <v>25310168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152799074</v>
      </c>
      <c r="X42" s="88">
        <f t="shared" si="3"/>
        <v>-35916432</v>
      </c>
      <c r="Y42" s="88">
        <f t="shared" si="3"/>
        <v>188715506</v>
      </c>
      <c r="Z42" s="208">
        <f>+IF(X42&lt;&gt;0,+(Y42/X42)*100,0)</f>
        <v>-525.4294357524155</v>
      </c>
      <c r="AA42" s="206">
        <f>SUM(AA38:AA41)</f>
        <v>-83277143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-73355484</v>
      </c>
      <c r="D44" s="210">
        <f>+D42-D43</f>
        <v>0</v>
      </c>
      <c r="E44" s="211">
        <f t="shared" si="4"/>
        <v>-144682978</v>
      </c>
      <c r="F44" s="77">
        <f t="shared" si="4"/>
        <v>-83277143</v>
      </c>
      <c r="G44" s="77">
        <f t="shared" si="4"/>
        <v>113929766</v>
      </c>
      <c r="H44" s="77">
        <f t="shared" si="4"/>
        <v>-13449719</v>
      </c>
      <c r="I44" s="77">
        <f t="shared" si="4"/>
        <v>-17059944</v>
      </c>
      <c r="J44" s="77">
        <f t="shared" si="4"/>
        <v>83420103</v>
      </c>
      <c r="K44" s="77">
        <f t="shared" si="4"/>
        <v>-23284836</v>
      </c>
      <c r="L44" s="77">
        <f t="shared" si="4"/>
        <v>-16806276</v>
      </c>
      <c r="M44" s="77">
        <f t="shared" si="4"/>
        <v>84159915</v>
      </c>
      <c r="N44" s="77">
        <f t="shared" si="4"/>
        <v>44068803</v>
      </c>
      <c r="O44" s="77">
        <f t="shared" si="4"/>
        <v>-11439127</v>
      </c>
      <c r="P44" s="77">
        <f t="shared" si="4"/>
        <v>-17374676</v>
      </c>
      <c r="Q44" s="77">
        <f t="shared" si="4"/>
        <v>54123971</v>
      </c>
      <c r="R44" s="77">
        <f t="shared" si="4"/>
        <v>25310168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152799074</v>
      </c>
      <c r="X44" s="77">
        <f t="shared" si="4"/>
        <v>-35916432</v>
      </c>
      <c r="Y44" s="77">
        <f t="shared" si="4"/>
        <v>188715506</v>
      </c>
      <c r="Z44" s="212">
        <f>+IF(X44&lt;&gt;0,+(Y44/X44)*100,0)</f>
        <v>-525.4294357524155</v>
      </c>
      <c r="AA44" s="210">
        <f>+AA42-AA43</f>
        <v>-83277143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-73355484</v>
      </c>
      <c r="D46" s="206">
        <f>SUM(D44:D45)</f>
        <v>0</v>
      </c>
      <c r="E46" s="207">
        <f t="shared" si="5"/>
        <v>-144682978</v>
      </c>
      <c r="F46" s="88">
        <f t="shared" si="5"/>
        <v>-83277143</v>
      </c>
      <c r="G46" s="88">
        <f t="shared" si="5"/>
        <v>113929766</v>
      </c>
      <c r="H46" s="88">
        <f t="shared" si="5"/>
        <v>-13449719</v>
      </c>
      <c r="I46" s="88">
        <f t="shared" si="5"/>
        <v>-17059944</v>
      </c>
      <c r="J46" s="88">
        <f t="shared" si="5"/>
        <v>83420103</v>
      </c>
      <c r="K46" s="88">
        <f t="shared" si="5"/>
        <v>-23284836</v>
      </c>
      <c r="L46" s="88">
        <f t="shared" si="5"/>
        <v>-16806276</v>
      </c>
      <c r="M46" s="88">
        <f t="shared" si="5"/>
        <v>84159915</v>
      </c>
      <c r="N46" s="88">
        <f t="shared" si="5"/>
        <v>44068803</v>
      </c>
      <c r="O46" s="88">
        <f t="shared" si="5"/>
        <v>-11439127</v>
      </c>
      <c r="P46" s="88">
        <f t="shared" si="5"/>
        <v>-17374676</v>
      </c>
      <c r="Q46" s="88">
        <f t="shared" si="5"/>
        <v>54123971</v>
      </c>
      <c r="R46" s="88">
        <f t="shared" si="5"/>
        <v>25310168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152799074</v>
      </c>
      <c r="X46" s="88">
        <f t="shared" si="5"/>
        <v>-35916432</v>
      </c>
      <c r="Y46" s="88">
        <f t="shared" si="5"/>
        <v>188715506</v>
      </c>
      <c r="Z46" s="208">
        <f>+IF(X46&lt;&gt;0,+(Y46/X46)*100,0)</f>
        <v>-525.4294357524155</v>
      </c>
      <c r="AA46" s="206">
        <f>SUM(AA44:AA45)</f>
        <v>-83277143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-73355484</v>
      </c>
      <c r="D48" s="217">
        <f>SUM(D46:D47)</f>
        <v>0</v>
      </c>
      <c r="E48" s="218">
        <f t="shared" si="6"/>
        <v>-144682978</v>
      </c>
      <c r="F48" s="219">
        <f t="shared" si="6"/>
        <v>-83277143</v>
      </c>
      <c r="G48" s="219">
        <f t="shared" si="6"/>
        <v>113929766</v>
      </c>
      <c r="H48" s="220">
        <f t="shared" si="6"/>
        <v>-13449719</v>
      </c>
      <c r="I48" s="220">
        <f t="shared" si="6"/>
        <v>-17059944</v>
      </c>
      <c r="J48" s="220">
        <f t="shared" si="6"/>
        <v>83420103</v>
      </c>
      <c r="K48" s="220">
        <f t="shared" si="6"/>
        <v>-23284836</v>
      </c>
      <c r="L48" s="220">
        <f t="shared" si="6"/>
        <v>-16806276</v>
      </c>
      <c r="M48" s="219">
        <f t="shared" si="6"/>
        <v>84159915</v>
      </c>
      <c r="N48" s="219">
        <f t="shared" si="6"/>
        <v>44068803</v>
      </c>
      <c r="O48" s="220">
        <f t="shared" si="6"/>
        <v>-11439127</v>
      </c>
      <c r="P48" s="220">
        <f t="shared" si="6"/>
        <v>-17374676</v>
      </c>
      <c r="Q48" s="220">
        <f t="shared" si="6"/>
        <v>54123971</v>
      </c>
      <c r="R48" s="220">
        <f t="shared" si="6"/>
        <v>25310168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152799074</v>
      </c>
      <c r="X48" s="220">
        <f t="shared" si="6"/>
        <v>-35916432</v>
      </c>
      <c r="Y48" s="220">
        <f t="shared" si="6"/>
        <v>188715506</v>
      </c>
      <c r="Z48" s="221">
        <f>+IF(X48&lt;&gt;0,+(Y48/X48)*100,0)</f>
        <v>-525.4294357524155</v>
      </c>
      <c r="AA48" s="222">
        <f>SUM(AA46:AA47)</f>
        <v>-83277143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293977</v>
      </c>
      <c r="D5" s="153">
        <f>SUM(D6:D8)</f>
        <v>0</v>
      </c>
      <c r="E5" s="154">
        <f t="shared" si="0"/>
        <v>6042018</v>
      </c>
      <c r="F5" s="100">
        <f t="shared" si="0"/>
        <v>5415634</v>
      </c>
      <c r="G5" s="100">
        <f t="shared" si="0"/>
        <v>28397</v>
      </c>
      <c r="H5" s="100">
        <f t="shared" si="0"/>
        <v>275743</v>
      </c>
      <c r="I5" s="100">
        <f t="shared" si="0"/>
        <v>12673</v>
      </c>
      <c r="J5" s="100">
        <f t="shared" si="0"/>
        <v>316813</v>
      </c>
      <c r="K5" s="100">
        <f t="shared" si="0"/>
        <v>11497</v>
      </c>
      <c r="L5" s="100">
        <f t="shared" si="0"/>
        <v>6207</v>
      </c>
      <c r="M5" s="100">
        <f t="shared" si="0"/>
        <v>2869304</v>
      </c>
      <c r="N5" s="100">
        <f t="shared" si="0"/>
        <v>2887008</v>
      </c>
      <c r="O5" s="100">
        <f t="shared" si="0"/>
        <v>1933342</v>
      </c>
      <c r="P5" s="100">
        <f t="shared" si="0"/>
        <v>1245790</v>
      </c>
      <c r="Q5" s="100">
        <f t="shared" si="0"/>
        <v>50425</v>
      </c>
      <c r="R5" s="100">
        <f t="shared" si="0"/>
        <v>3229557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6433378</v>
      </c>
      <c r="X5" s="100">
        <f t="shared" si="0"/>
        <v>4776238</v>
      </c>
      <c r="Y5" s="100">
        <f t="shared" si="0"/>
        <v>1657140</v>
      </c>
      <c r="Z5" s="137">
        <f>+IF(X5&lt;&gt;0,+(Y5/X5)*100,0)</f>
        <v>34.69550721718641</v>
      </c>
      <c r="AA5" s="153">
        <f>SUM(AA6:AA8)</f>
        <v>5415634</v>
      </c>
    </row>
    <row r="6" spans="1:27" ht="13.5">
      <c r="A6" s="138" t="s">
        <v>75</v>
      </c>
      <c r="B6" s="136"/>
      <c r="C6" s="155">
        <v>47654</v>
      </c>
      <c r="D6" s="155"/>
      <c r="E6" s="156">
        <v>1540000</v>
      </c>
      <c r="F6" s="60">
        <v>2710000</v>
      </c>
      <c r="G6" s="60"/>
      <c r="H6" s="60">
        <v>211901</v>
      </c>
      <c r="I6" s="60"/>
      <c r="J6" s="60">
        <v>211901</v>
      </c>
      <c r="K6" s="60"/>
      <c r="L6" s="60"/>
      <c r="M6" s="60">
        <v>2044972</v>
      </c>
      <c r="N6" s="60">
        <v>2044972</v>
      </c>
      <c r="O6" s="60">
        <v>1933342</v>
      </c>
      <c r="P6" s="60">
        <v>1231865</v>
      </c>
      <c r="Q6" s="60">
        <v>9000</v>
      </c>
      <c r="R6" s="60">
        <v>3174207</v>
      </c>
      <c r="S6" s="60"/>
      <c r="T6" s="60"/>
      <c r="U6" s="60"/>
      <c r="V6" s="60"/>
      <c r="W6" s="60">
        <v>5431080</v>
      </c>
      <c r="X6" s="60">
        <v>1414994</v>
      </c>
      <c r="Y6" s="60">
        <v>4016086</v>
      </c>
      <c r="Z6" s="140">
        <v>283.82</v>
      </c>
      <c r="AA6" s="62">
        <v>2710000</v>
      </c>
    </row>
    <row r="7" spans="1:27" ht="13.5">
      <c r="A7" s="138" t="s">
        <v>76</v>
      </c>
      <c r="B7" s="136"/>
      <c r="C7" s="157"/>
      <c r="D7" s="157"/>
      <c r="E7" s="158">
        <v>312518</v>
      </c>
      <c r="F7" s="159">
        <v>312518</v>
      </c>
      <c r="G7" s="159"/>
      <c r="H7" s="159">
        <v>48246</v>
      </c>
      <c r="I7" s="159"/>
      <c r="J7" s="159">
        <v>48246</v>
      </c>
      <c r="K7" s="159"/>
      <c r="L7" s="159"/>
      <c r="M7" s="159"/>
      <c r="N7" s="159"/>
      <c r="O7" s="159"/>
      <c r="P7" s="159">
        <v>13925</v>
      </c>
      <c r="Q7" s="159"/>
      <c r="R7" s="159">
        <v>13925</v>
      </c>
      <c r="S7" s="159"/>
      <c r="T7" s="159"/>
      <c r="U7" s="159"/>
      <c r="V7" s="159"/>
      <c r="W7" s="159">
        <v>62171</v>
      </c>
      <c r="X7" s="159">
        <v>179250</v>
      </c>
      <c r="Y7" s="159">
        <v>-117079</v>
      </c>
      <c r="Z7" s="141">
        <v>-65.32</v>
      </c>
      <c r="AA7" s="225">
        <v>312518</v>
      </c>
    </row>
    <row r="8" spans="1:27" ht="13.5">
      <c r="A8" s="138" t="s">
        <v>77</v>
      </c>
      <c r="B8" s="136"/>
      <c r="C8" s="155">
        <v>246323</v>
      </c>
      <c r="D8" s="155"/>
      <c r="E8" s="156">
        <v>4189500</v>
      </c>
      <c r="F8" s="60">
        <v>2393116</v>
      </c>
      <c r="G8" s="60">
        <v>28397</v>
      </c>
      <c r="H8" s="60">
        <v>15596</v>
      </c>
      <c r="I8" s="60">
        <v>12673</v>
      </c>
      <c r="J8" s="60">
        <v>56666</v>
      </c>
      <c r="K8" s="60">
        <v>11497</v>
      </c>
      <c r="L8" s="60">
        <v>6207</v>
      </c>
      <c r="M8" s="60">
        <v>824332</v>
      </c>
      <c r="N8" s="60">
        <v>842036</v>
      </c>
      <c r="O8" s="60"/>
      <c r="P8" s="60"/>
      <c r="Q8" s="60">
        <v>41425</v>
      </c>
      <c r="R8" s="60">
        <v>41425</v>
      </c>
      <c r="S8" s="60"/>
      <c r="T8" s="60"/>
      <c r="U8" s="60"/>
      <c r="V8" s="60"/>
      <c r="W8" s="60">
        <v>940127</v>
      </c>
      <c r="X8" s="60">
        <v>3181994</v>
      </c>
      <c r="Y8" s="60">
        <v>-2241867</v>
      </c>
      <c r="Z8" s="140">
        <v>-70.45</v>
      </c>
      <c r="AA8" s="62">
        <v>2393116</v>
      </c>
    </row>
    <row r="9" spans="1:27" ht="13.5">
      <c r="A9" s="135" t="s">
        <v>78</v>
      </c>
      <c r="B9" s="136"/>
      <c r="C9" s="153">
        <f aca="true" t="shared" si="1" ref="C9:Y9">SUM(C10:C14)</f>
        <v>21928535</v>
      </c>
      <c r="D9" s="153">
        <f>SUM(D10:D14)</f>
        <v>0</v>
      </c>
      <c r="E9" s="154">
        <f t="shared" si="1"/>
        <v>27790322</v>
      </c>
      <c r="F9" s="100">
        <f t="shared" si="1"/>
        <v>27909540</v>
      </c>
      <c r="G9" s="100">
        <f t="shared" si="1"/>
        <v>853168</v>
      </c>
      <c r="H9" s="100">
        <f t="shared" si="1"/>
        <v>715870</v>
      </c>
      <c r="I9" s="100">
        <f t="shared" si="1"/>
        <v>966482</v>
      </c>
      <c r="J9" s="100">
        <f t="shared" si="1"/>
        <v>2535520</v>
      </c>
      <c r="K9" s="100">
        <f t="shared" si="1"/>
        <v>2902492</v>
      </c>
      <c r="L9" s="100">
        <f t="shared" si="1"/>
        <v>1505291</v>
      </c>
      <c r="M9" s="100">
        <f t="shared" si="1"/>
        <v>386198</v>
      </c>
      <c r="N9" s="100">
        <f t="shared" si="1"/>
        <v>4793981</v>
      </c>
      <c r="O9" s="100">
        <f t="shared" si="1"/>
        <v>604198</v>
      </c>
      <c r="P9" s="100">
        <f t="shared" si="1"/>
        <v>1425653</v>
      </c>
      <c r="Q9" s="100">
        <f t="shared" si="1"/>
        <v>605370</v>
      </c>
      <c r="R9" s="100">
        <f t="shared" si="1"/>
        <v>2635221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9964722</v>
      </c>
      <c r="X9" s="100">
        <f t="shared" si="1"/>
        <v>16443759</v>
      </c>
      <c r="Y9" s="100">
        <f t="shared" si="1"/>
        <v>-6479037</v>
      </c>
      <c r="Z9" s="137">
        <f>+IF(X9&lt;&gt;0,+(Y9/X9)*100,0)</f>
        <v>-39.40119166183352</v>
      </c>
      <c r="AA9" s="102">
        <f>SUM(AA10:AA14)</f>
        <v>27909540</v>
      </c>
    </row>
    <row r="10" spans="1:27" ht="13.5">
      <c r="A10" s="138" t="s">
        <v>79</v>
      </c>
      <c r="B10" s="136"/>
      <c r="C10" s="155"/>
      <c r="D10" s="155"/>
      <c r="E10" s="156">
        <v>78067</v>
      </c>
      <c r="F10" s="60">
        <v>78067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78067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21928535</v>
      </c>
      <c r="D12" s="155"/>
      <c r="E12" s="156">
        <v>26912255</v>
      </c>
      <c r="F12" s="60">
        <v>26556473</v>
      </c>
      <c r="G12" s="60">
        <v>853168</v>
      </c>
      <c r="H12" s="60">
        <v>715870</v>
      </c>
      <c r="I12" s="60">
        <v>966482</v>
      </c>
      <c r="J12" s="60">
        <v>2535520</v>
      </c>
      <c r="K12" s="60">
        <v>2902492</v>
      </c>
      <c r="L12" s="60">
        <v>1505291</v>
      </c>
      <c r="M12" s="60">
        <v>386198</v>
      </c>
      <c r="N12" s="60">
        <v>4793981</v>
      </c>
      <c r="O12" s="60">
        <v>604198</v>
      </c>
      <c r="P12" s="60">
        <v>1425653</v>
      </c>
      <c r="Q12" s="60">
        <v>582559</v>
      </c>
      <c r="R12" s="60">
        <v>2612410</v>
      </c>
      <c r="S12" s="60"/>
      <c r="T12" s="60"/>
      <c r="U12" s="60"/>
      <c r="V12" s="60"/>
      <c r="W12" s="60">
        <v>9941911</v>
      </c>
      <c r="X12" s="60">
        <v>15843759</v>
      </c>
      <c r="Y12" s="60">
        <v>-5901848</v>
      </c>
      <c r="Z12" s="140">
        <v>-37.25</v>
      </c>
      <c r="AA12" s="62">
        <v>26556473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800000</v>
      </c>
      <c r="F14" s="159">
        <v>1275000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>
        <v>22811</v>
      </c>
      <c r="R14" s="159">
        <v>22811</v>
      </c>
      <c r="S14" s="159"/>
      <c r="T14" s="159"/>
      <c r="U14" s="159"/>
      <c r="V14" s="159"/>
      <c r="W14" s="159">
        <v>22811</v>
      </c>
      <c r="X14" s="159">
        <v>600000</v>
      </c>
      <c r="Y14" s="159">
        <v>-577189</v>
      </c>
      <c r="Z14" s="141">
        <v>-96.2</v>
      </c>
      <c r="AA14" s="225">
        <v>1275000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20720</v>
      </c>
      <c r="F15" s="100">
        <f t="shared" si="2"/>
        <v>20720</v>
      </c>
      <c r="G15" s="100">
        <f t="shared" si="2"/>
        <v>0</v>
      </c>
      <c r="H15" s="100">
        <f t="shared" si="2"/>
        <v>20607</v>
      </c>
      <c r="I15" s="100">
        <f t="shared" si="2"/>
        <v>0</v>
      </c>
      <c r="J15" s="100">
        <f t="shared" si="2"/>
        <v>20607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20607</v>
      </c>
      <c r="X15" s="100">
        <f t="shared" si="2"/>
        <v>0</v>
      </c>
      <c r="Y15" s="100">
        <f t="shared" si="2"/>
        <v>20607</v>
      </c>
      <c r="Z15" s="137">
        <f>+IF(X15&lt;&gt;0,+(Y15/X15)*100,0)</f>
        <v>0</v>
      </c>
      <c r="AA15" s="102">
        <f>SUM(AA16:AA18)</f>
        <v>20720</v>
      </c>
    </row>
    <row r="16" spans="1:27" ht="13.5">
      <c r="A16" s="138" t="s">
        <v>85</v>
      </c>
      <c r="B16" s="136"/>
      <c r="C16" s="155"/>
      <c r="D16" s="155"/>
      <c r="E16" s="156">
        <v>20720</v>
      </c>
      <c r="F16" s="60">
        <v>20720</v>
      </c>
      <c r="G16" s="60"/>
      <c r="H16" s="60">
        <v>20607</v>
      </c>
      <c r="I16" s="60"/>
      <c r="J16" s="60">
        <v>20607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20607</v>
      </c>
      <c r="X16" s="60"/>
      <c r="Y16" s="60">
        <v>20607</v>
      </c>
      <c r="Z16" s="140"/>
      <c r="AA16" s="62">
        <v>20720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22222512</v>
      </c>
      <c r="D25" s="217">
        <f>+D5+D9+D15+D19+D24</f>
        <v>0</v>
      </c>
      <c r="E25" s="230">
        <f t="shared" si="4"/>
        <v>33853060</v>
      </c>
      <c r="F25" s="219">
        <f t="shared" si="4"/>
        <v>33345894</v>
      </c>
      <c r="G25" s="219">
        <f t="shared" si="4"/>
        <v>881565</v>
      </c>
      <c r="H25" s="219">
        <f t="shared" si="4"/>
        <v>1012220</v>
      </c>
      <c r="I25" s="219">
        <f t="shared" si="4"/>
        <v>979155</v>
      </c>
      <c r="J25" s="219">
        <f t="shared" si="4"/>
        <v>2872940</v>
      </c>
      <c r="K25" s="219">
        <f t="shared" si="4"/>
        <v>2913989</v>
      </c>
      <c r="L25" s="219">
        <f t="shared" si="4"/>
        <v>1511498</v>
      </c>
      <c r="M25" s="219">
        <f t="shared" si="4"/>
        <v>3255502</v>
      </c>
      <c r="N25" s="219">
        <f t="shared" si="4"/>
        <v>7680989</v>
      </c>
      <c r="O25" s="219">
        <f t="shared" si="4"/>
        <v>2537540</v>
      </c>
      <c r="P25" s="219">
        <f t="shared" si="4"/>
        <v>2671443</v>
      </c>
      <c r="Q25" s="219">
        <f t="shared" si="4"/>
        <v>655795</v>
      </c>
      <c r="R25" s="219">
        <f t="shared" si="4"/>
        <v>5864778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16418707</v>
      </c>
      <c r="X25" s="219">
        <f t="shared" si="4"/>
        <v>21219997</v>
      </c>
      <c r="Y25" s="219">
        <f t="shared" si="4"/>
        <v>-4801290</v>
      </c>
      <c r="Z25" s="231">
        <f>+IF(X25&lt;&gt;0,+(Y25/X25)*100,0)</f>
        <v>-22.626252020676535</v>
      </c>
      <c r="AA25" s="232">
        <f>+AA5+AA9+AA15+AA19+AA24</f>
        <v>33345894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22222512</v>
      </c>
      <c r="D35" s="155"/>
      <c r="E35" s="156">
        <v>33853060</v>
      </c>
      <c r="F35" s="60">
        <v>33345894</v>
      </c>
      <c r="G35" s="60">
        <v>881565</v>
      </c>
      <c r="H35" s="60">
        <v>1012220</v>
      </c>
      <c r="I35" s="60">
        <v>979155</v>
      </c>
      <c r="J35" s="60">
        <v>2872940</v>
      </c>
      <c r="K35" s="60">
        <v>2913989</v>
      </c>
      <c r="L35" s="60">
        <v>1511498</v>
      </c>
      <c r="M35" s="60">
        <v>3255502</v>
      </c>
      <c r="N35" s="60">
        <v>7680989</v>
      </c>
      <c r="O35" s="60">
        <v>2537540</v>
      </c>
      <c r="P35" s="60">
        <v>2671444</v>
      </c>
      <c r="Q35" s="60">
        <v>655795</v>
      </c>
      <c r="R35" s="60">
        <v>5864779</v>
      </c>
      <c r="S35" s="60"/>
      <c r="T35" s="60"/>
      <c r="U35" s="60"/>
      <c r="V35" s="60"/>
      <c r="W35" s="60">
        <v>16418708</v>
      </c>
      <c r="X35" s="60"/>
      <c r="Y35" s="60">
        <v>16418708</v>
      </c>
      <c r="Z35" s="140"/>
      <c r="AA35" s="62">
        <v>33345894</v>
      </c>
    </row>
    <row r="36" spans="1:27" ht="13.5">
      <c r="A36" s="238" t="s">
        <v>139</v>
      </c>
      <c r="B36" s="149"/>
      <c r="C36" s="222">
        <f aca="true" t="shared" si="6" ref="C36:Y36">SUM(C32:C35)</f>
        <v>22222512</v>
      </c>
      <c r="D36" s="222">
        <f>SUM(D32:D35)</f>
        <v>0</v>
      </c>
      <c r="E36" s="218">
        <f t="shared" si="6"/>
        <v>33853060</v>
      </c>
      <c r="F36" s="220">
        <f t="shared" si="6"/>
        <v>33345894</v>
      </c>
      <c r="G36" s="220">
        <f t="shared" si="6"/>
        <v>881565</v>
      </c>
      <c r="H36" s="220">
        <f t="shared" si="6"/>
        <v>1012220</v>
      </c>
      <c r="I36" s="220">
        <f t="shared" si="6"/>
        <v>979155</v>
      </c>
      <c r="J36" s="220">
        <f t="shared" si="6"/>
        <v>2872940</v>
      </c>
      <c r="K36" s="220">
        <f t="shared" si="6"/>
        <v>2913989</v>
      </c>
      <c r="L36" s="220">
        <f t="shared" si="6"/>
        <v>1511498</v>
      </c>
      <c r="M36" s="220">
        <f t="shared" si="6"/>
        <v>3255502</v>
      </c>
      <c r="N36" s="220">
        <f t="shared" si="6"/>
        <v>7680989</v>
      </c>
      <c r="O36" s="220">
        <f t="shared" si="6"/>
        <v>2537540</v>
      </c>
      <c r="P36" s="220">
        <f t="shared" si="6"/>
        <v>2671444</v>
      </c>
      <c r="Q36" s="220">
        <f t="shared" si="6"/>
        <v>655795</v>
      </c>
      <c r="R36" s="220">
        <f t="shared" si="6"/>
        <v>5864779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16418708</v>
      </c>
      <c r="X36" s="220">
        <f t="shared" si="6"/>
        <v>0</v>
      </c>
      <c r="Y36" s="220">
        <f t="shared" si="6"/>
        <v>16418708</v>
      </c>
      <c r="Z36" s="221">
        <f>+IF(X36&lt;&gt;0,+(Y36/X36)*100,0)</f>
        <v>0</v>
      </c>
      <c r="AA36" s="239">
        <f>SUM(AA32:AA35)</f>
        <v>33345894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6212592</v>
      </c>
      <c r="D6" s="155"/>
      <c r="E6" s="59">
        <v>8874926</v>
      </c>
      <c r="F6" s="60">
        <v>8854926</v>
      </c>
      <c r="G6" s="60">
        <v>11496268</v>
      </c>
      <c r="H6" s="60">
        <v>6889994</v>
      </c>
      <c r="I6" s="60">
        <v>6019775</v>
      </c>
      <c r="J6" s="60">
        <v>6019775</v>
      </c>
      <c r="K6" s="60">
        <v>7884234</v>
      </c>
      <c r="L6" s="60">
        <v>3891451</v>
      </c>
      <c r="M6" s="60">
        <v>5568782</v>
      </c>
      <c r="N6" s="60">
        <v>5568782</v>
      </c>
      <c r="O6" s="60">
        <v>7465865</v>
      </c>
      <c r="P6" s="60">
        <v>4377951</v>
      </c>
      <c r="Q6" s="60">
        <v>875753</v>
      </c>
      <c r="R6" s="60">
        <v>875753</v>
      </c>
      <c r="S6" s="60"/>
      <c r="T6" s="60"/>
      <c r="U6" s="60"/>
      <c r="V6" s="60"/>
      <c r="W6" s="60">
        <v>875753</v>
      </c>
      <c r="X6" s="60">
        <v>6641195</v>
      </c>
      <c r="Y6" s="60">
        <v>-5765442</v>
      </c>
      <c r="Z6" s="140">
        <v>-86.81</v>
      </c>
      <c r="AA6" s="62">
        <v>8854926</v>
      </c>
    </row>
    <row r="7" spans="1:27" ht="13.5">
      <c r="A7" s="249" t="s">
        <v>144</v>
      </c>
      <c r="B7" s="182"/>
      <c r="C7" s="155">
        <v>395570244</v>
      </c>
      <c r="D7" s="155"/>
      <c r="E7" s="59">
        <v>52827527</v>
      </c>
      <c r="F7" s="60">
        <v>52827527</v>
      </c>
      <c r="G7" s="60">
        <v>474483461</v>
      </c>
      <c r="H7" s="60">
        <v>465570244</v>
      </c>
      <c r="I7" s="60">
        <v>445570244</v>
      </c>
      <c r="J7" s="60">
        <v>445570244</v>
      </c>
      <c r="K7" s="60">
        <v>415570244</v>
      </c>
      <c r="L7" s="60">
        <v>396429967</v>
      </c>
      <c r="M7" s="60">
        <v>476429967</v>
      </c>
      <c r="N7" s="60">
        <v>476429967</v>
      </c>
      <c r="O7" s="60">
        <v>461720785</v>
      </c>
      <c r="P7" s="60">
        <v>426720785</v>
      </c>
      <c r="Q7" s="60">
        <v>478720785</v>
      </c>
      <c r="R7" s="60">
        <v>478720785</v>
      </c>
      <c r="S7" s="60"/>
      <c r="T7" s="60"/>
      <c r="U7" s="60"/>
      <c r="V7" s="60"/>
      <c r="W7" s="60">
        <v>478720785</v>
      </c>
      <c r="X7" s="60">
        <v>39620645</v>
      </c>
      <c r="Y7" s="60">
        <v>439100140</v>
      </c>
      <c r="Z7" s="140">
        <v>1108.26</v>
      </c>
      <c r="AA7" s="62">
        <v>52827527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23596963</v>
      </c>
      <c r="D9" s="155"/>
      <c r="E9" s="59">
        <v>9724143</v>
      </c>
      <c r="F9" s="60">
        <v>9724143</v>
      </c>
      <c r="G9" s="60">
        <v>24763304</v>
      </c>
      <c r="H9" s="60">
        <v>26753460</v>
      </c>
      <c r="I9" s="60">
        <v>28254287</v>
      </c>
      <c r="J9" s="60">
        <v>28254287</v>
      </c>
      <c r="K9" s="60">
        <v>30766023</v>
      </c>
      <c r="L9" s="60">
        <v>32798188</v>
      </c>
      <c r="M9" s="60">
        <v>34727839</v>
      </c>
      <c r="N9" s="60">
        <v>34727839</v>
      </c>
      <c r="O9" s="60">
        <v>35887538</v>
      </c>
      <c r="P9" s="60">
        <v>37566214</v>
      </c>
      <c r="Q9" s="60">
        <v>40575055</v>
      </c>
      <c r="R9" s="60">
        <v>40575055</v>
      </c>
      <c r="S9" s="60"/>
      <c r="T9" s="60"/>
      <c r="U9" s="60"/>
      <c r="V9" s="60"/>
      <c r="W9" s="60">
        <v>40575055</v>
      </c>
      <c r="X9" s="60">
        <v>7293107</v>
      </c>
      <c r="Y9" s="60">
        <v>33281948</v>
      </c>
      <c r="Z9" s="140">
        <v>456.35</v>
      </c>
      <c r="AA9" s="62">
        <v>9724143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165757124</v>
      </c>
      <c r="D11" s="155"/>
      <c r="E11" s="59">
        <v>73336795</v>
      </c>
      <c r="F11" s="60">
        <v>143336795</v>
      </c>
      <c r="G11" s="60">
        <v>165757124</v>
      </c>
      <c r="H11" s="60">
        <v>165757124</v>
      </c>
      <c r="I11" s="60">
        <v>165757124</v>
      </c>
      <c r="J11" s="60">
        <v>165757124</v>
      </c>
      <c r="K11" s="60">
        <v>165757124</v>
      </c>
      <c r="L11" s="60">
        <v>165757124</v>
      </c>
      <c r="M11" s="60">
        <v>165757124</v>
      </c>
      <c r="N11" s="60">
        <v>165757124</v>
      </c>
      <c r="O11" s="60">
        <v>165757124</v>
      </c>
      <c r="P11" s="60">
        <v>165757124</v>
      </c>
      <c r="Q11" s="60">
        <v>165757124</v>
      </c>
      <c r="R11" s="60">
        <v>165757124</v>
      </c>
      <c r="S11" s="60"/>
      <c r="T11" s="60"/>
      <c r="U11" s="60"/>
      <c r="V11" s="60"/>
      <c r="W11" s="60">
        <v>165757124</v>
      </c>
      <c r="X11" s="60">
        <v>107502596</v>
      </c>
      <c r="Y11" s="60">
        <v>58254528</v>
      </c>
      <c r="Z11" s="140">
        <v>54.19</v>
      </c>
      <c r="AA11" s="62">
        <v>143336795</v>
      </c>
    </row>
    <row r="12" spans="1:27" ht="13.5">
      <c r="A12" s="250" t="s">
        <v>56</v>
      </c>
      <c r="B12" s="251"/>
      <c r="C12" s="168">
        <f aca="true" t="shared" si="0" ref="C12:Y12">SUM(C6:C11)</f>
        <v>591136923</v>
      </c>
      <c r="D12" s="168">
        <f>SUM(D6:D11)</f>
        <v>0</v>
      </c>
      <c r="E12" s="72">
        <f t="shared" si="0"/>
        <v>144763391</v>
      </c>
      <c r="F12" s="73">
        <f t="shared" si="0"/>
        <v>214743391</v>
      </c>
      <c r="G12" s="73">
        <f t="shared" si="0"/>
        <v>676500157</v>
      </c>
      <c r="H12" s="73">
        <f t="shared" si="0"/>
        <v>664970822</v>
      </c>
      <c r="I12" s="73">
        <f t="shared" si="0"/>
        <v>645601430</v>
      </c>
      <c r="J12" s="73">
        <f t="shared" si="0"/>
        <v>645601430</v>
      </c>
      <c r="K12" s="73">
        <f t="shared" si="0"/>
        <v>619977625</v>
      </c>
      <c r="L12" s="73">
        <f t="shared" si="0"/>
        <v>598876730</v>
      </c>
      <c r="M12" s="73">
        <f t="shared" si="0"/>
        <v>682483712</v>
      </c>
      <c r="N12" s="73">
        <f t="shared" si="0"/>
        <v>682483712</v>
      </c>
      <c r="O12" s="73">
        <f t="shared" si="0"/>
        <v>670831312</v>
      </c>
      <c r="P12" s="73">
        <f t="shared" si="0"/>
        <v>634422074</v>
      </c>
      <c r="Q12" s="73">
        <f t="shared" si="0"/>
        <v>685928717</v>
      </c>
      <c r="R12" s="73">
        <f t="shared" si="0"/>
        <v>685928717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685928717</v>
      </c>
      <c r="X12" s="73">
        <f t="shared" si="0"/>
        <v>161057543</v>
      </c>
      <c r="Y12" s="73">
        <f t="shared" si="0"/>
        <v>524871174</v>
      </c>
      <c r="Z12" s="170">
        <f>+IF(X12&lt;&gt;0,+(Y12/X12)*100,0)</f>
        <v>325.8904638822163</v>
      </c>
      <c r="AA12" s="74">
        <f>SUM(AA6:AA11)</f>
        <v>214743391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33756425</v>
      </c>
      <c r="D16" s="155"/>
      <c r="E16" s="59">
        <v>144682180</v>
      </c>
      <c r="F16" s="60">
        <v>144682180</v>
      </c>
      <c r="G16" s="159">
        <v>33756425</v>
      </c>
      <c r="H16" s="159">
        <v>33756425</v>
      </c>
      <c r="I16" s="159">
        <v>33756425</v>
      </c>
      <c r="J16" s="60">
        <v>33756425</v>
      </c>
      <c r="K16" s="159">
        <v>33756425</v>
      </c>
      <c r="L16" s="159">
        <v>33756425</v>
      </c>
      <c r="M16" s="60">
        <v>33756425</v>
      </c>
      <c r="N16" s="159">
        <v>33756425</v>
      </c>
      <c r="O16" s="159">
        <v>33756425</v>
      </c>
      <c r="P16" s="159">
        <v>33756425</v>
      </c>
      <c r="Q16" s="60">
        <v>33756425</v>
      </c>
      <c r="R16" s="159">
        <v>33756425</v>
      </c>
      <c r="S16" s="159"/>
      <c r="T16" s="60"/>
      <c r="U16" s="159"/>
      <c r="V16" s="159"/>
      <c r="W16" s="159">
        <v>33756425</v>
      </c>
      <c r="X16" s="60">
        <v>108511635</v>
      </c>
      <c r="Y16" s="159">
        <v>-74755210</v>
      </c>
      <c r="Z16" s="141">
        <v>-68.89</v>
      </c>
      <c r="AA16" s="225">
        <v>144682180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98605958</v>
      </c>
      <c r="D19" s="155"/>
      <c r="E19" s="59">
        <v>149826122</v>
      </c>
      <c r="F19" s="60">
        <v>122973437</v>
      </c>
      <c r="G19" s="60">
        <v>84256460</v>
      </c>
      <c r="H19" s="60">
        <v>99246717</v>
      </c>
      <c r="I19" s="60">
        <v>99613675</v>
      </c>
      <c r="J19" s="60">
        <v>99613675</v>
      </c>
      <c r="K19" s="60">
        <v>101892305</v>
      </c>
      <c r="L19" s="60">
        <v>102788909</v>
      </c>
      <c r="M19" s="60">
        <v>105400815</v>
      </c>
      <c r="N19" s="60">
        <v>105400815</v>
      </c>
      <c r="O19" s="60">
        <v>107342410</v>
      </c>
      <c r="P19" s="60">
        <v>110013118</v>
      </c>
      <c r="Q19" s="60">
        <v>109366557</v>
      </c>
      <c r="R19" s="60">
        <v>109366557</v>
      </c>
      <c r="S19" s="60"/>
      <c r="T19" s="60"/>
      <c r="U19" s="60"/>
      <c r="V19" s="60"/>
      <c r="W19" s="60">
        <v>109366557</v>
      </c>
      <c r="X19" s="60">
        <v>92230078</v>
      </c>
      <c r="Y19" s="60">
        <v>17136479</v>
      </c>
      <c r="Z19" s="140">
        <v>18.58</v>
      </c>
      <c r="AA19" s="62">
        <v>122973437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851118</v>
      </c>
      <c r="D22" s="155"/>
      <c r="E22" s="59">
        <v>764526</v>
      </c>
      <c r="F22" s="60">
        <v>764526</v>
      </c>
      <c r="G22" s="60">
        <v>314910</v>
      </c>
      <c r="H22" s="60">
        <v>833806</v>
      </c>
      <c r="I22" s="60">
        <v>825429</v>
      </c>
      <c r="J22" s="60">
        <v>825429</v>
      </c>
      <c r="K22" s="60">
        <v>817613</v>
      </c>
      <c r="L22" s="60">
        <v>810048</v>
      </c>
      <c r="M22" s="60">
        <v>802231</v>
      </c>
      <c r="N22" s="60">
        <v>802231</v>
      </c>
      <c r="O22" s="60">
        <v>794415</v>
      </c>
      <c r="P22" s="60">
        <v>794415</v>
      </c>
      <c r="Q22" s="60">
        <v>779538</v>
      </c>
      <c r="R22" s="60">
        <v>779538</v>
      </c>
      <c r="S22" s="60"/>
      <c r="T22" s="60"/>
      <c r="U22" s="60"/>
      <c r="V22" s="60"/>
      <c r="W22" s="60">
        <v>779538</v>
      </c>
      <c r="X22" s="60">
        <v>573395</v>
      </c>
      <c r="Y22" s="60">
        <v>206143</v>
      </c>
      <c r="Z22" s="140">
        <v>35.95</v>
      </c>
      <c r="AA22" s="62">
        <v>764526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133213501</v>
      </c>
      <c r="D24" s="168">
        <f>SUM(D15:D23)</f>
        <v>0</v>
      </c>
      <c r="E24" s="76">
        <f t="shared" si="1"/>
        <v>295272828</v>
      </c>
      <c r="F24" s="77">
        <f t="shared" si="1"/>
        <v>268420143</v>
      </c>
      <c r="G24" s="77">
        <f t="shared" si="1"/>
        <v>118327795</v>
      </c>
      <c r="H24" s="77">
        <f t="shared" si="1"/>
        <v>133836948</v>
      </c>
      <c r="I24" s="77">
        <f t="shared" si="1"/>
        <v>134195529</v>
      </c>
      <c r="J24" s="77">
        <f t="shared" si="1"/>
        <v>134195529</v>
      </c>
      <c r="K24" s="77">
        <f t="shared" si="1"/>
        <v>136466343</v>
      </c>
      <c r="L24" s="77">
        <f t="shared" si="1"/>
        <v>137355382</v>
      </c>
      <c r="M24" s="77">
        <f t="shared" si="1"/>
        <v>139959471</v>
      </c>
      <c r="N24" s="77">
        <f t="shared" si="1"/>
        <v>139959471</v>
      </c>
      <c r="O24" s="77">
        <f t="shared" si="1"/>
        <v>141893250</v>
      </c>
      <c r="P24" s="77">
        <f t="shared" si="1"/>
        <v>144563958</v>
      </c>
      <c r="Q24" s="77">
        <f t="shared" si="1"/>
        <v>143902520</v>
      </c>
      <c r="R24" s="77">
        <f t="shared" si="1"/>
        <v>143902520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143902520</v>
      </c>
      <c r="X24" s="77">
        <f t="shared" si="1"/>
        <v>201315108</v>
      </c>
      <c r="Y24" s="77">
        <f t="shared" si="1"/>
        <v>-57412588</v>
      </c>
      <c r="Z24" s="212">
        <f>+IF(X24&lt;&gt;0,+(Y24/X24)*100,0)</f>
        <v>-28.518767702223325</v>
      </c>
      <c r="AA24" s="79">
        <f>SUM(AA15:AA23)</f>
        <v>268420143</v>
      </c>
    </row>
    <row r="25" spans="1:27" ht="13.5">
      <c r="A25" s="250" t="s">
        <v>159</v>
      </c>
      <c r="B25" s="251"/>
      <c r="C25" s="168">
        <f aca="true" t="shared" si="2" ref="C25:Y25">+C12+C24</f>
        <v>724350424</v>
      </c>
      <c r="D25" s="168">
        <f>+D12+D24</f>
        <v>0</v>
      </c>
      <c r="E25" s="72">
        <f t="shared" si="2"/>
        <v>440036219</v>
      </c>
      <c r="F25" s="73">
        <f t="shared" si="2"/>
        <v>483163534</v>
      </c>
      <c r="G25" s="73">
        <f t="shared" si="2"/>
        <v>794827952</v>
      </c>
      <c r="H25" s="73">
        <f t="shared" si="2"/>
        <v>798807770</v>
      </c>
      <c r="I25" s="73">
        <f t="shared" si="2"/>
        <v>779796959</v>
      </c>
      <c r="J25" s="73">
        <f t="shared" si="2"/>
        <v>779796959</v>
      </c>
      <c r="K25" s="73">
        <f t="shared" si="2"/>
        <v>756443968</v>
      </c>
      <c r="L25" s="73">
        <f t="shared" si="2"/>
        <v>736232112</v>
      </c>
      <c r="M25" s="73">
        <f t="shared" si="2"/>
        <v>822443183</v>
      </c>
      <c r="N25" s="73">
        <f t="shared" si="2"/>
        <v>822443183</v>
      </c>
      <c r="O25" s="73">
        <f t="shared" si="2"/>
        <v>812724562</v>
      </c>
      <c r="P25" s="73">
        <f t="shared" si="2"/>
        <v>778986032</v>
      </c>
      <c r="Q25" s="73">
        <f t="shared" si="2"/>
        <v>829831237</v>
      </c>
      <c r="R25" s="73">
        <f t="shared" si="2"/>
        <v>829831237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829831237</v>
      </c>
      <c r="X25" s="73">
        <f t="shared" si="2"/>
        <v>362372651</v>
      </c>
      <c r="Y25" s="73">
        <f t="shared" si="2"/>
        <v>467458586</v>
      </c>
      <c r="Z25" s="170">
        <f>+IF(X25&lt;&gt;0,+(Y25/X25)*100,0)</f>
        <v>128.9994111614124</v>
      </c>
      <c r="AA25" s="74">
        <f>+AA12+AA24</f>
        <v>483163534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6658530</v>
      </c>
      <c r="D30" s="155"/>
      <c r="E30" s="59">
        <v>6129882</v>
      </c>
      <c r="F30" s="60">
        <v>6129882</v>
      </c>
      <c r="G30" s="60">
        <v>6658530</v>
      </c>
      <c r="H30" s="60">
        <v>6658530</v>
      </c>
      <c r="I30" s="60">
        <v>4616394</v>
      </c>
      <c r="J30" s="60">
        <v>4616394</v>
      </c>
      <c r="K30" s="60">
        <v>4616394</v>
      </c>
      <c r="L30" s="60">
        <v>3147327</v>
      </c>
      <c r="M30" s="60">
        <v>3147327</v>
      </c>
      <c r="N30" s="60">
        <v>3147327</v>
      </c>
      <c r="O30" s="60">
        <v>3147327</v>
      </c>
      <c r="P30" s="60">
        <v>1571578</v>
      </c>
      <c r="Q30" s="60">
        <v>29044</v>
      </c>
      <c r="R30" s="60">
        <v>29044</v>
      </c>
      <c r="S30" s="60"/>
      <c r="T30" s="60"/>
      <c r="U30" s="60"/>
      <c r="V30" s="60"/>
      <c r="W30" s="60">
        <v>29044</v>
      </c>
      <c r="X30" s="60">
        <v>4597412</v>
      </c>
      <c r="Y30" s="60">
        <v>-4568368</v>
      </c>
      <c r="Z30" s="140">
        <v>-99.37</v>
      </c>
      <c r="AA30" s="62">
        <v>6129882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59936251</v>
      </c>
      <c r="D32" s="155"/>
      <c r="E32" s="59">
        <v>36946470</v>
      </c>
      <c r="F32" s="60">
        <v>41946470</v>
      </c>
      <c r="G32" s="60">
        <v>33364972</v>
      </c>
      <c r="H32" s="60">
        <v>35786396</v>
      </c>
      <c r="I32" s="60">
        <v>36867719</v>
      </c>
      <c r="J32" s="60">
        <v>36867719</v>
      </c>
      <c r="K32" s="60">
        <v>36811593</v>
      </c>
      <c r="L32" s="60">
        <v>34885969</v>
      </c>
      <c r="M32" s="60">
        <v>34071435</v>
      </c>
      <c r="N32" s="60">
        <v>34071435</v>
      </c>
      <c r="O32" s="60">
        <v>35850271</v>
      </c>
      <c r="P32" s="60">
        <v>35093377</v>
      </c>
      <c r="Q32" s="60">
        <v>34336401</v>
      </c>
      <c r="R32" s="60">
        <v>34336401</v>
      </c>
      <c r="S32" s="60"/>
      <c r="T32" s="60"/>
      <c r="U32" s="60"/>
      <c r="V32" s="60"/>
      <c r="W32" s="60">
        <v>34336401</v>
      </c>
      <c r="X32" s="60">
        <v>31459853</v>
      </c>
      <c r="Y32" s="60">
        <v>2876548</v>
      </c>
      <c r="Z32" s="140">
        <v>9.14</v>
      </c>
      <c r="AA32" s="62">
        <v>41946470</v>
      </c>
    </row>
    <row r="33" spans="1:27" ht="13.5">
      <c r="A33" s="249" t="s">
        <v>165</v>
      </c>
      <c r="B33" s="182"/>
      <c r="C33" s="155">
        <v>166756</v>
      </c>
      <c r="D33" s="155"/>
      <c r="E33" s="59">
        <v>9595928</v>
      </c>
      <c r="F33" s="60">
        <v>9092198</v>
      </c>
      <c r="G33" s="60">
        <v>1441616</v>
      </c>
      <c r="H33" s="60">
        <v>143833</v>
      </c>
      <c r="I33" s="60">
        <v>132939</v>
      </c>
      <c r="J33" s="60">
        <v>132939</v>
      </c>
      <c r="K33" s="60">
        <v>120910</v>
      </c>
      <c r="L33" s="60">
        <v>110016</v>
      </c>
      <c r="M33" s="60">
        <v>108321</v>
      </c>
      <c r="N33" s="60">
        <v>108321</v>
      </c>
      <c r="O33" s="60">
        <v>88934</v>
      </c>
      <c r="P33" s="60">
        <v>78747</v>
      </c>
      <c r="Q33" s="60">
        <v>68030</v>
      </c>
      <c r="R33" s="60">
        <v>68030</v>
      </c>
      <c r="S33" s="60"/>
      <c r="T33" s="60"/>
      <c r="U33" s="60"/>
      <c r="V33" s="60"/>
      <c r="W33" s="60">
        <v>68030</v>
      </c>
      <c r="X33" s="60">
        <v>6819149</v>
      </c>
      <c r="Y33" s="60">
        <v>-6751119</v>
      </c>
      <c r="Z33" s="140">
        <v>-99</v>
      </c>
      <c r="AA33" s="62">
        <v>9092198</v>
      </c>
    </row>
    <row r="34" spans="1:27" ht="13.5">
      <c r="A34" s="250" t="s">
        <v>58</v>
      </c>
      <c r="B34" s="251"/>
      <c r="C34" s="168">
        <f aca="true" t="shared" si="3" ref="C34:Y34">SUM(C29:C33)</f>
        <v>66761537</v>
      </c>
      <c r="D34" s="168">
        <f>SUM(D29:D33)</f>
        <v>0</v>
      </c>
      <c r="E34" s="72">
        <f t="shared" si="3"/>
        <v>52672280</v>
      </c>
      <c r="F34" s="73">
        <f t="shared" si="3"/>
        <v>57168550</v>
      </c>
      <c r="G34" s="73">
        <f t="shared" si="3"/>
        <v>41465118</v>
      </c>
      <c r="H34" s="73">
        <f t="shared" si="3"/>
        <v>42588759</v>
      </c>
      <c r="I34" s="73">
        <f t="shared" si="3"/>
        <v>41617052</v>
      </c>
      <c r="J34" s="73">
        <f t="shared" si="3"/>
        <v>41617052</v>
      </c>
      <c r="K34" s="73">
        <f t="shared" si="3"/>
        <v>41548897</v>
      </c>
      <c r="L34" s="73">
        <f t="shared" si="3"/>
        <v>38143312</v>
      </c>
      <c r="M34" s="73">
        <f t="shared" si="3"/>
        <v>37327083</v>
      </c>
      <c r="N34" s="73">
        <f t="shared" si="3"/>
        <v>37327083</v>
      </c>
      <c r="O34" s="73">
        <f t="shared" si="3"/>
        <v>39086532</v>
      </c>
      <c r="P34" s="73">
        <f t="shared" si="3"/>
        <v>36743702</v>
      </c>
      <c r="Q34" s="73">
        <f t="shared" si="3"/>
        <v>34433475</v>
      </c>
      <c r="R34" s="73">
        <f t="shared" si="3"/>
        <v>34433475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34433475</v>
      </c>
      <c r="X34" s="73">
        <f t="shared" si="3"/>
        <v>42876414</v>
      </c>
      <c r="Y34" s="73">
        <f t="shared" si="3"/>
        <v>-8442939</v>
      </c>
      <c r="Z34" s="170">
        <f>+IF(X34&lt;&gt;0,+(Y34/X34)*100,0)</f>
        <v>-19.691336593587327</v>
      </c>
      <c r="AA34" s="74">
        <f>SUM(AA29:AA33)</f>
        <v>57168550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27903833</v>
      </c>
      <c r="D37" s="155"/>
      <c r="E37" s="59">
        <v>28403437</v>
      </c>
      <c r="F37" s="60">
        <v>27855234</v>
      </c>
      <c r="G37" s="60">
        <v>27903833</v>
      </c>
      <c r="H37" s="60">
        <v>27903833</v>
      </c>
      <c r="I37" s="60">
        <v>27903833</v>
      </c>
      <c r="J37" s="60">
        <v>27903833</v>
      </c>
      <c r="K37" s="60">
        <v>27903833</v>
      </c>
      <c r="L37" s="60">
        <v>27903833</v>
      </c>
      <c r="M37" s="60">
        <v>27903833</v>
      </c>
      <c r="N37" s="60">
        <v>27903833</v>
      </c>
      <c r="O37" s="60">
        <v>27903833</v>
      </c>
      <c r="P37" s="60">
        <v>13882806</v>
      </c>
      <c r="Q37" s="60">
        <v>13423629</v>
      </c>
      <c r="R37" s="60">
        <v>13423629</v>
      </c>
      <c r="S37" s="60"/>
      <c r="T37" s="60"/>
      <c r="U37" s="60"/>
      <c r="V37" s="60"/>
      <c r="W37" s="60">
        <v>13423629</v>
      </c>
      <c r="X37" s="60">
        <v>20891426</v>
      </c>
      <c r="Y37" s="60">
        <v>-7467797</v>
      </c>
      <c r="Z37" s="140">
        <v>-35.75</v>
      </c>
      <c r="AA37" s="62">
        <v>27855234</v>
      </c>
    </row>
    <row r="38" spans="1:27" ht="13.5">
      <c r="A38" s="249" t="s">
        <v>165</v>
      </c>
      <c r="B38" s="182"/>
      <c r="C38" s="155">
        <v>13819440</v>
      </c>
      <c r="D38" s="155"/>
      <c r="E38" s="59">
        <v>8057905</v>
      </c>
      <c r="F38" s="60">
        <v>12684000</v>
      </c>
      <c r="G38" s="60">
        <v>12544580</v>
      </c>
      <c r="H38" s="60">
        <v>13819440</v>
      </c>
      <c r="I38" s="60">
        <v>13819440</v>
      </c>
      <c r="J38" s="60">
        <v>13819440</v>
      </c>
      <c r="K38" s="60">
        <v>13819440</v>
      </c>
      <c r="L38" s="60">
        <v>13819440</v>
      </c>
      <c r="M38" s="60">
        <v>13819440</v>
      </c>
      <c r="N38" s="60">
        <v>13819440</v>
      </c>
      <c r="O38" s="60">
        <v>13819440</v>
      </c>
      <c r="P38" s="60">
        <v>13819440</v>
      </c>
      <c r="Q38" s="60">
        <v>13819440</v>
      </c>
      <c r="R38" s="60">
        <v>13819440</v>
      </c>
      <c r="S38" s="60"/>
      <c r="T38" s="60"/>
      <c r="U38" s="60"/>
      <c r="V38" s="60"/>
      <c r="W38" s="60">
        <v>13819440</v>
      </c>
      <c r="X38" s="60">
        <v>9513000</v>
      </c>
      <c r="Y38" s="60">
        <v>4306440</v>
      </c>
      <c r="Z38" s="140">
        <v>45.27</v>
      </c>
      <c r="AA38" s="62">
        <v>12684000</v>
      </c>
    </row>
    <row r="39" spans="1:27" ht="13.5">
      <c r="A39" s="250" t="s">
        <v>59</v>
      </c>
      <c r="B39" s="253"/>
      <c r="C39" s="168">
        <f aca="true" t="shared" si="4" ref="C39:Y39">SUM(C37:C38)</f>
        <v>41723273</v>
      </c>
      <c r="D39" s="168">
        <f>SUM(D37:D38)</f>
        <v>0</v>
      </c>
      <c r="E39" s="76">
        <f t="shared" si="4"/>
        <v>36461342</v>
      </c>
      <c r="F39" s="77">
        <f t="shared" si="4"/>
        <v>40539234</v>
      </c>
      <c r="G39" s="77">
        <f t="shared" si="4"/>
        <v>40448413</v>
      </c>
      <c r="H39" s="77">
        <f t="shared" si="4"/>
        <v>41723273</v>
      </c>
      <c r="I39" s="77">
        <f t="shared" si="4"/>
        <v>41723273</v>
      </c>
      <c r="J39" s="77">
        <f t="shared" si="4"/>
        <v>41723273</v>
      </c>
      <c r="K39" s="77">
        <f t="shared" si="4"/>
        <v>41723273</v>
      </c>
      <c r="L39" s="77">
        <f t="shared" si="4"/>
        <v>41723273</v>
      </c>
      <c r="M39" s="77">
        <f t="shared" si="4"/>
        <v>41723273</v>
      </c>
      <c r="N39" s="77">
        <f t="shared" si="4"/>
        <v>41723273</v>
      </c>
      <c r="O39" s="77">
        <f t="shared" si="4"/>
        <v>41723273</v>
      </c>
      <c r="P39" s="77">
        <f t="shared" si="4"/>
        <v>27702246</v>
      </c>
      <c r="Q39" s="77">
        <f t="shared" si="4"/>
        <v>27243069</v>
      </c>
      <c r="R39" s="77">
        <f t="shared" si="4"/>
        <v>27243069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27243069</v>
      </c>
      <c r="X39" s="77">
        <f t="shared" si="4"/>
        <v>30404426</v>
      </c>
      <c r="Y39" s="77">
        <f t="shared" si="4"/>
        <v>-3161357</v>
      </c>
      <c r="Z39" s="212">
        <f>+IF(X39&lt;&gt;0,+(Y39/X39)*100,0)</f>
        <v>-10.397686836778302</v>
      </c>
      <c r="AA39" s="79">
        <f>SUM(AA37:AA38)</f>
        <v>40539234</v>
      </c>
    </row>
    <row r="40" spans="1:27" ht="13.5">
      <c r="A40" s="250" t="s">
        <v>167</v>
      </c>
      <c r="B40" s="251"/>
      <c r="C40" s="168">
        <f aca="true" t="shared" si="5" ref="C40:Y40">+C34+C39</f>
        <v>108484810</v>
      </c>
      <c r="D40" s="168">
        <f>+D34+D39</f>
        <v>0</v>
      </c>
      <c r="E40" s="72">
        <f t="shared" si="5"/>
        <v>89133622</v>
      </c>
      <c r="F40" s="73">
        <f t="shared" si="5"/>
        <v>97707784</v>
      </c>
      <c r="G40" s="73">
        <f t="shared" si="5"/>
        <v>81913531</v>
      </c>
      <c r="H40" s="73">
        <f t="shared" si="5"/>
        <v>84312032</v>
      </c>
      <c r="I40" s="73">
        <f t="shared" si="5"/>
        <v>83340325</v>
      </c>
      <c r="J40" s="73">
        <f t="shared" si="5"/>
        <v>83340325</v>
      </c>
      <c r="K40" s="73">
        <f t="shared" si="5"/>
        <v>83272170</v>
      </c>
      <c r="L40" s="73">
        <f t="shared" si="5"/>
        <v>79866585</v>
      </c>
      <c r="M40" s="73">
        <f t="shared" si="5"/>
        <v>79050356</v>
      </c>
      <c r="N40" s="73">
        <f t="shared" si="5"/>
        <v>79050356</v>
      </c>
      <c r="O40" s="73">
        <f t="shared" si="5"/>
        <v>80809805</v>
      </c>
      <c r="P40" s="73">
        <f t="shared" si="5"/>
        <v>64445948</v>
      </c>
      <c r="Q40" s="73">
        <f t="shared" si="5"/>
        <v>61676544</v>
      </c>
      <c r="R40" s="73">
        <f t="shared" si="5"/>
        <v>61676544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61676544</v>
      </c>
      <c r="X40" s="73">
        <f t="shared" si="5"/>
        <v>73280840</v>
      </c>
      <c r="Y40" s="73">
        <f t="shared" si="5"/>
        <v>-11604296</v>
      </c>
      <c r="Z40" s="170">
        <f>+IF(X40&lt;&gt;0,+(Y40/X40)*100,0)</f>
        <v>-15.83537524951952</v>
      </c>
      <c r="AA40" s="74">
        <f>+AA34+AA39</f>
        <v>97707784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615865614</v>
      </c>
      <c r="D42" s="257">
        <f>+D25-D40</f>
        <v>0</v>
      </c>
      <c r="E42" s="258">
        <f t="shared" si="6"/>
        <v>350902597</v>
      </c>
      <c r="F42" s="259">
        <f t="shared" si="6"/>
        <v>385455750</v>
      </c>
      <c r="G42" s="259">
        <f t="shared" si="6"/>
        <v>712914421</v>
      </c>
      <c r="H42" s="259">
        <f t="shared" si="6"/>
        <v>714495738</v>
      </c>
      <c r="I42" s="259">
        <f t="shared" si="6"/>
        <v>696456634</v>
      </c>
      <c r="J42" s="259">
        <f t="shared" si="6"/>
        <v>696456634</v>
      </c>
      <c r="K42" s="259">
        <f t="shared" si="6"/>
        <v>673171798</v>
      </c>
      <c r="L42" s="259">
        <f t="shared" si="6"/>
        <v>656365527</v>
      </c>
      <c r="M42" s="259">
        <f t="shared" si="6"/>
        <v>743392827</v>
      </c>
      <c r="N42" s="259">
        <f t="shared" si="6"/>
        <v>743392827</v>
      </c>
      <c r="O42" s="259">
        <f t="shared" si="6"/>
        <v>731914757</v>
      </c>
      <c r="P42" s="259">
        <f t="shared" si="6"/>
        <v>714540084</v>
      </c>
      <c r="Q42" s="259">
        <f t="shared" si="6"/>
        <v>768154693</v>
      </c>
      <c r="R42" s="259">
        <f t="shared" si="6"/>
        <v>768154693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768154693</v>
      </c>
      <c r="X42" s="259">
        <f t="shared" si="6"/>
        <v>289091811</v>
      </c>
      <c r="Y42" s="259">
        <f t="shared" si="6"/>
        <v>479062882</v>
      </c>
      <c r="Z42" s="260">
        <f>+IF(X42&lt;&gt;0,+(Y42/X42)*100,0)</f>
        <v>165.71305854111515</v>
      </c>
      <c r="AA42" s="261">
        <f>+AA25-AA40</f>
        <v>385455750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615865614</v>
      </c>
      <c r="D45" s="155"/>
      <c r="E45" s="59">
        <v>350902597</v>
      </c>
      <c r="F45" s="60">
        <v>385455750</v>
      </c>
      <c r="G45" s="60">
        <v>712914421</v>
      </c>
      <c r="H45" s="60">
        <v>714495738</v>
      </c>
      <c r="I45" s="60">
        <v>696456635</v>
      </c>
      <c r="J45" s="60">
        <v>696456635</v>
      </c>
      <c r="K45" s="60">
        <v>673171798</v>
      </c>
      <c r="L45" s="60">
        <v>656365527</v>
      </c>
      <c r="M45" s="60">
        <v>743392828</v>
      </c>
      <c r="N45" s="60">
        <v>743392828</v>
      </c>
      <c r="O45" s="60">
        <v>731914756</v>
      </c>
      <c r="P45" s="60">
        <v>714540083</v>
      </c>
      <c r="Q45" s="60">
        <v>768154692</v>
      </c>
      <c r="R45" s="60">
        <v>768154692</v>
      </c>
      <c r="S45" s="60"/>
      <c r="T45" s="60"/>
      <c r="U45" s="60"/>
      <c r="V45" s="60"/>
      <c r="W45" s="60">
        <v>768154692</v>
      </c>
      <c r="X45" s="60">
        <v>289091813</v>
      </c>
      <c r="Y45" s="60">
        <v>479062879</v>
      </c>
      <c r="Z45" s="139">
        <v>165.71</v>
      </c>
      <c r="AA45" s="62">
        <v>385455750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615865614</v>
      </c>
      <c r="D48" s="217">
        <f>SUM(D45:D47)</f>
        <v>0</v>
      </c>
      <c r="E48" s="264">
        <f t="shared" si="7"/>
        <v>350902597</v>
      </c>
      <c r="F48" s="219">
        <f t="shared" si="7"/>
        <v>385455750</v>
      </c>
      <c r="G48" s="219">
        <f t="shared" si="7"/>
        <v>712914421</v>
      </c>
      <c r="H48" s="219">
        <f t="shared" si="7"/>
        <v>714495738</v>
      </c>
      <c r="I48" s="219">
        <f t="shared" si="7"/>
        <v>696456635</v>
      </c>
      <c r="J48" s="219">
        <f t="shared" si="7"/>
        <v>696456635</v>
      </c>
      <c r="K48" s="219">
        <f t="shared" si="7"/>
        <v>673171798</v>
      </c>
      <c r="L48" s="219">
        <f t="shared" si="7"/>
        <v>656365527</v>
      </c>
      <c r="M48" s="219">
        <f t="shared" si="7"/>
        <v>743392828</v>
      </c>
      <c r="N48" s="219">
        <f t="shared" si="7"/>
        <v>743392828</v>
      </c>
      <c r="O48" s="219">
        <f t="shared" si="7"/>
        <v>731914756</v>
      </c>
      <c r="P48" s="219">
        <f t="shared" si="7"/>
        <v>714540083</v>
      </c>
      <c r="Q48" s="219">
        <f t="shared" si="7"/>
        <v>768154692</v>
      </c>
      <c r="R48" s="219">
        <f t="shared" si="7"/>
        <v>768154692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768154692</v>
      </c>
      <c r="X48" s="219">
        <f t="shared" si="7"/>
        <v>289091813</v>
      </c>
      <c r="Y48" s="219">
        <f t="shared" si="7"/>
        <v>479062879</v>
      </c>
      <c r="Z48" s="265">
        <f>+IF(X48&lt;&gt;0,+(Y48/X48)*100,0)</f>
        <v>165.7130563569436</v>
      </c>
      <c r="AA48" s="232">
        <f>SUM(AA45:AA47)</f>
        <v>385455750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38905667</v>
      </c>
      <c r="D6" s="155"/>
      <c r="E6" s="59">
        <v>1994999</v>
      </c>
      <c r="F6" s="60">
        <v>7535201</v>
      </c>
      <c r="G6" s="60">
        <v>65883</v>
      </c>
      <c r="H6" s="60">
        <v>163336</v>
      </c>
      <c r="I6" s="60">
        <v>612276</v>
      </c>
      <c r="J6" s="60">
        <v>841495</v>
      </c>
      <c r="K6" s="60">
        <v>52967</v>
      </c>
      <c r="L6" s="60">
        <v>40702</v>
      </c>
      <c r="M6" s="60">
        <v>53465</v>
      </c>
      <c r="N6" s="60">
        <v>147134</v>
      </c>
      <c r="O6" s="60">
        <v>544199</v>
      </c>
      <c r="P6" s="60">
        <v>31609</v>
      </c>
      <c r="Q6" s="60">
        <v>74068</v>
      </c>
      <c r="R6" s="60">
        <v>649876</v>
      </c>
      <c r="S6" s="60"/>
      <c r="T6" s="60"/>
      <c r="U6" s="60"/>
      <c r="V6" s="60"/>
      <c r="W6" s="60">
        <v>1638505</v>
      </c>
      <c r="X6" s="60">
        <v>15115806</v>
      </c>
      <c r="Y6" s="60">
        <v>-13477301</v>
      </c>
      <c r="Z6" s="140">
        <v>-89.16</v>
      </c>
      <c r="AA6" s="62">
        <v>7535201</v>
      </c>
    </row>
    <row r="7" spans="1:27" ht="13.5">
      <c r="A7" s="249" t="s">
        <v>178</v>
      </c>
      <c r="B7" s="182"/>
      <c r="C7" s="155">
        <v>314592000</v>
      </c>
      <c r="D7" s="155"/>
      <c r="E7" s="59">
        <v>324271999</v>
      </c>
      <c r="F7" s="60">
        <v>326460035</v>
      </c>
      <c r="G7" s="60">
        <v>125881000</v>
      </c>
      <c r="H7" s="60">
        <v>6551550</v>
      </c>
      <c r="I7" s="60">
        <v>17888</v>
      </c>
      <c r="J7" s="60">
        <v>132450438</v>
      </c>
      <c r="K7" s="60"/>
      <c r="L7" s="60">
        <v>594028</v>
      </c>
      <c r="M7" s="60">
        <v>106747145</v>
      </c>
      <c r="N7" s="60">
        <v>107341173</v>
      </c>
      <c r="O7" s="60">
        <v>1166455</v>
      </c>
      <c r="P7" s="60">
        <v>988286</v>
      </c>
      <c r="Q7" s="60">
        <v>86288805</v>
      </c>
      <c r="R7" s="60">
        <v>88443546</v>
      </c>
      <c r="S7" s="60"/>
      <c r="T7" s="60"/>
      <c r="U7" s="60"/>
      <c r="V7" s="60"/>
      <c r="W7" s="60">
        <v>328235157</v>
      </c>
      <c r="X7" s="60">
        <v>507428311</v>
      </c>
      <c r="Y7" s="60">
        <v>-179193154</v>
      </c>
      <c r="Z7" s="140">
        <v>-35.31</v>
      </c>
      <c r="AA7" s="62">
        <v>326460035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28430772</v>
      </c>
      <c r="D9" s="155"/>
      <c r="E9" s="59">
        <v>17435004</v>
      </c>
      <c r="F9" s="60">
        <v>14285000</v>
      </c>
      <c r="G9" s="60">
        <v>2016515</v>
      </c>
      <c r="H9" s="60">
        <v>831595</v>
      </c>
      <c r="I9" s="60">
        <v>475517</v>
      </c>
      <c r="J9" s="60">
        <v>3323627</v>
      </c>
      <c r="K9" s="60">
        <v>655331</v>
      </c>
      <c r="L9" s="60">
        <v>3312908</v>
      </c>
      <c r="M9" s="60">
        <v>38161</v>
      </c>
      <c r="N9" s="60">
        <v>4006400</v>
      </c>
      <c r="O9" s="60">
        <v>1726763</v>
      </c>
      <c r="P9" s="60">
        <v>1056992</v>
      </c>
      <c r="Q9" s="60">
        <v>604399</v>
      </c>
      <c r="R9" s="60">
        <v>3388154</v>
      </c>
      <c r="S9" s="60"/>
      <c r="T9" s="60"/>
      <c r="U9" s="60"/>
      <c r="V9" s="60"/>
      <c r="W9" s="60">
        <v>10718181</v>
      </c>
      <c r="X9" s="60">
        <v>21586420</v>
      </c>
      <c r="Y9" s="60">
        <v>-10868239</v>
      </c>
      <c r="Z9" s="140">
        <v>-50.35</v>
      </c>
      <c r="AA9" s="62">
        <v>14285000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-160551637</v>
      </c>
      <c r="D12" s="155"/>
      <c r="E12" s="59">
        <v>-228594381</v>
      </c>
      <c r="F12" s="60">
        <v>-400396632</v>
      </c>
      <c r="G12" s="60">
        <v>-40846828</v>
      </c>
      <c r="H12" s="60">
        <v>-15084806</v>
      </c>
      <c r="I12" s="60">
        <v>-13014801</v>
      </c>
      <c r="J12" s="60">
        <v>-68946435</v>
      </c>
      <c r="K12" s="60">
        <v>-10593185</v>
      </c>
      <c r="L12" s="60">
        <v>-16940175</v>
      </c>
      <c r="M12" s="60">
        <v>-14803625</v>
      </c>
      <c r="N12" s="60">
        <v>-42336985</v>
      </c>
      <c r="O12" s="60">
        <v>-11918414</v>
      </c>
      <c r="P12" s="60">
        <v>-16059189</v>
      </c>
      <c r="Q12" s="60">
        <v>-17696577</v>
      </c>
      <c r="R12" s="60">
        <v>-45674180</v>
      </c>
      <c r="S12" s="60"/>
      <c r="T12" s="60"/>
      <c r="U12" s="60"/>
      <c r="V12" s="60"/>
      <c r="W12" s="60">
        <v>-156957600</v>
      </c>
      <c r="X12" s="60">
        <v>-141921559</v>
      </c>
      <c r="Y12" s="60">
        <v>-15036041</v>
      </c>
      <c r="Z12" s="140">
        <v>10.59</v>
      </c>
      <c r="AA12" s="62">
        <v>-400396632</v>
      </c>
    </row>
    <row r="13" spans="1:27" ht="13.5">
      <c r="A13" s="249" t="s">
        <v>40</v>
      </c>
      <c r="B13" s="182"/>
      <c r="C13" s="155">
        <v>-4557206</v>
      </c>
      <c r="D13" s="155"/>
      <c r="E13" s="59">
        <v>-4399607</v>
      </c>
      <c r="F13" s="60">
        <v>-3799607</v>
      </c>
      <c r="G13" s="60"/>
      <c r="H13" s="60"/>
      <c r="I13" s="60">
        <v>-505094</v>
      </c>
      <c r="J13" s="60">
        <v>-505094</v>
      </c>
      <c r="K13" s="60"/>
      <c r="L13" s="60">
        <v>-1056455</v>
      </c>
      <c r="M13" s="60">
        <v>-1084655</v>
      </c>
      <c r="N13" s="60">
        <v>-2141110</v>
      </c>
      <c r="O13" s="60"/>
      <c r="P13" s="60">
        <v>-314841</v>
      </c>
      <c r="Q13" s="60">
        <v>-449195</v>
      </c>
      <c r="R13" s="60">
        <v>-764036</v>
      </c>
      <c r="S13" s="60"/>
      <c r="T13" s="60"/>
      <c r="U13" s="60"/>
      <c r="V13" s="60"/>
      <c r="W13" s="60">
        <v>-3410240</v>
      </c>
      <c r="X13" s="60">
        <v>-3166024</v>
      </c>
      <c r="Y13" s="60">
        <v>-244216</v>
      </c>
      <c r="Z13" s="140">
        <v>7.71</v>
      </c>
      <c r="AA13" s="62">
        <v>-3799607</v>
      </c>
    </row>
    <row r="14" spans="1:27" ht="13.5">
      <c r="A14" s="249" t="s">
        <v>42</v>
      </c>
      <c r="B14" s="182"/>
      <c r="C14" s="155">
        <v>-249942084</v>
      </c>
      <c r="D14" s="155"/>
      <c r="E14" s="59">
        <v>-245808824</v>
      </c>
      <c r="F14" s="60">
        <v>-189954937</v>
      </c>
      <c r="G14" s="60">
        <v>-2037136</v>
      </c>
      <c r="H14" s="60">
        <v>-4968948</v>
      </c>
      <c r="I14" s="60">
        <v>-5934315</v>
      </c>
      <c r="J14" s="60">
        <v>-12940399</v>
      </c>
      <c r="K14" s="60">
        <v>-12665443</v>
      </c>
      <c r="L14" s="60">
        <v>-7572570</v>
      </c>
      <c r="M14" s="60">
        <v>-6017658</v>
      </c>
      <c r="N14" s="60">
        <v>-26255671</v>
      </c>
      <c r="O14" s="60">
        <v>-1793562</v>
      </c>
      <c r="P14" s="60">
        <v>-7098302</v>
      </c>
      <c r="Q14" s="60">
        <v>-16706997</v>
      </c>
      <c r="R14" s="60">
        <v>-25598861</v>
      </c>
      <c r="S14" s="60"/>
      <c r="T14" s="60"/>
      <c r="U14" s="60"/>
      <c r="V14" s="60"/>
      <c r="W14" s="60">
        <v>-64794931</v>
      </c>
      <c r="X14" s="60">
        <v>-95481611</v>
      </c>
      <c r="Y14" s="60">
        <v>30686680</v>
      </c>
      <c r="Z14" s="140">
        <v>-32.14</v>
      </c>
      <c r="AA14" s="62">
        <v>-189954937</v>
      </c>
    </row>
    <row r="15" spans="1:27" ht="13.5">
      <c r="A15" s="250" t="s">
        <v>184</v>
      </c>
      <c r="B15" s="251"/>
      <c r="C15" s="168">
        <f aca="true" t="shared" si="0" ref="C15:Y15">SUM(C6:C14)</f>
        <v>-33122488</v>
      </c>
      <c r="D15" s="168">
        <f>SUM(D6:D14)</f>
        <v>0</v>
      </c>
      <c r="E15" s="72">
        <f t="shared" si="0"/>
        <v>-135100810</v>
      </c>
      <c r="F15" s="73">
        <f t="shared" si="0"/>
        <v>-245870940</v>
      </c>
      <c r="G15" s="73">
        <f t="shared" si="0"/>
        <v>85079434</v>
      </c>
      <c r="H15" s="73">
        <f t="shared" si="0"/>
        <v>-12507273</v>
      </c>
      <c r="I15" s="73">
        <f t="shared" si="0"/>
        <v>-18348529</v>
      </c>
      <c r="J15" s="73">
        <f t="shared" si="0"/>
        <v>54223632</v>
      </c>
      <c r="K15" s="73">
        <f t="shared" si="0"/>
        <v>-22550330</v>
      </c>
      <c r="L15" s="73">
        <f t="shared" si="0"/>
        <v>-21621562</v>
      </c>
      <c r="M15" s="73">
        <f t="shared" si="0"/>
        <v>84932833</v>
      </c>
      <c r="N15" s="73">
        <f t="shared" si="0"/>
        <v>40760941</v>
      </c>
      <c r="O15" s="73">
        <f t="shared" si="0"/>
        <v>-10274559</v>
      </c>
      <c r="P15" s="73">
        <f t="shared" si="0"/>
        <v>-21395445</v>
      </c>
      <c r="Q15" s="73">
        <f t="shared" si="0"/>
        <v>52114503</v>
      </c>
      <c r="R15" s="73">
        <f t="shared" si="0"/>
        <v>20444499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115429072</v>
      </c>
      <c r="X15" s="73">
        <f t="shared" si="0"/>
        <v>303561343</v>
      </c>
      <c r="Y15" s="73">
        <f t="shared" si="0"/>
        <v>-188132271</v>
      </c>
      <c r="Z15" s="170">
        <f>+IF(X15&lt;&gt;0,+(Y15/X15)*100,0)</f>
        <v>-61.975042388714165</v>
      </c>
      <c r="AA15" s="74">
        <f>SUM(AA6:AA14)</f>
        <v>-245870940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>
        <v>510000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>
        <v>-510000</v>
      </c>
      <c r="R19" s="159">
        <v>-510000</v>
      </c>
      <c r="S19" s="159"/>
      <c r="T19" s="60"/>
      <c r="U19" s="159"/>
      <c r="V19" s="159"/>
      <c r="W19" s="159">
        <v>-510000</v>
      </c>
      <c r="X19" s="60">
        <v>510000</v>
      </c>
      <c r="Y19" s="159">
        <v>-1020000</v>
      </c>
      <c r="Z19" s="141">
        <v>-200</v>
      </c>
      <c r="AA19" s="225">
        <v>510000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-2671091</v>
      </c>
      <c r="D22" s="155"/>
      <c r="E22" s="59"/>
      <c r="F22" s="60"/>
      <c r="G22" s="60"/>
      <c r="H22" s="60"/>
      <c r="I22" s="60"/>
      <c r="J22" s="60"/>
      <c r="K22" s="60">
        <v>-2671091</v>
      </c>
      <c r="L22" s="60"/>
      <c r="M22" s="60"/>
      <c r="N22" s="60">
        <v>-2671091</v>
      </c>
      <c r="O22" s="60"/>
      <c r="P22" s="60"/>
      <c r="Q22" s="60"/>
      <c r="R22" s="60"/>
      <c r="S22" s="60"/>
      <c r="T22" s="60"/>
      <c r="U22" s="60"/>
      <c r="V22" s="60"/>
      <c r="W22" s="60">
        <v>-2671091</v>
      </c>
      <c r="X22" s="60"/>
      <c r="Y22" s="60">
        <v>-2671091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-22222512</v>
      </c>
      <c r="D24" s="155"/>
      <c r="E24" s="59">
        <v>-33853060</v>
      </c>
      <c r="F24" s="60">
        <v>-33345894</v>
      </c>
      <c r="G24" s="60">
        <v>-881565</v>
      </c>
      <c r="H24" s="60">
        <v>-1012220</v>
      </c>
      <c r="I24" s="60">
        <v>-979155</v>
      </c>
      <c r="J24" s="60">
        <v>-2872940</v>
      </c>
      <c r="K24" s="60">
        <v>-2913989</v>
      </c>
      <c r="L24" s="60">
        <v>-1511498</v>
      </c>
      <c r="M24" s="60">
        <v>-3255502</v>
      </c>
      <c r="N24" s="60">
        <v>-7680989</v>
      </c>
      <c r="O24" s="60">
        <v>-2537540</v>
      </c>
      <c r="P24" s="60">
        <v>-2671444</v>
      </c>
      <c r="Q24" s="60">
        <v>-655795</v>
      </c>
      <c r="R24" s="60">
        <v>-5864779</v>
      </c>
      <c r="S24" s="60"/>
      <c r="T24" s="60"/>
      <c r="U24" s="60"/>
      <c r="V24" s="60"/>
      <c r="W24" s="60">
        <v>-16418708</v>
      </c>
      <c r="X24" s="60">
        <v>-6068787</v>
      </c>
      <c r="Y24" s="60">
        <v>-10349921</v>
      </c>
      <c r="Z24" s="140">
        <v>170.54</v>
      </c>
      <c r="AA24" s="62">
        <v>-33345894</v>
      </c>
    </row>
    <row r="25" spans="1:27" ht="13.5">
      <c r="A25" s="250" t="s">
        <v>191</v>
      </c>
      <c r="B25" s="251"/>
      <c r="C25" s="168">
        <f aca="true" t="shared" si="1" ref="C25:Y25">SUM(C19:C24)</f>
        <v>-24893603</v>
      </c>
      <c r="D25" s="168">
        <f>SUM(D19:D24)</f>
        <v>0</v>
      </c>
      <c r="E25" s="72">
        <f t="shared" si="1"/>
        <v>-33853060</v>
      </c>
      <c r="F25" s="73">
        <f t="shared" si="1"/>
        <v>-32835894</v>
      </c>
      <c r="G25" s="73">
        <f t="shared" si="1"/>
        <v>-881565</v>
      </c>
      <c r="H25" s="73">
        <f t="shared" si="1"/>
        <v>-1012220</v>
      </c>
      <c r="I25" s="73">
        <f t="shared" si="1"/>
        <v>-979155</v>
      </c>
      <c r="J25" s="73">
        <f t="shared" si="1"/>
        <v>-2872940</v>
      </c>
      <c r="K25" s="73">
        <f t="shared" si="1"/>
        <v>-5585080</v>
      </c>
      <c r="L25" s="73">
        <f t="shared" si="1"/>
        <v>-1511498</v>
      </c>
      <c r="M25" s="73">
        <f t="shared" si="1"/>
        <v>-3255502</v>
      </c>
      <c r="N25" s="73">
        <f t="shared" si="1"/>
        <v>-10352080</v>
      </c>
      <c r="O25" s="73">
        <f t="shared" si="1"/>
        <v>-2537540</v>
      </c>
      <c r="P25" s="73">
        <f t="shared" si="1"/>
        <v>-2671444</v>
      </c>
      <c r="Q25" s="73">
        <f t="shared" si="1"/>
        <v>-1165795</v>
      </c>
      <c r="R25" s="73">
        <f t="shared" si="1"/>
        <v>-6374779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-19599799</v>
      </c>
      <c r="X25" s="73">
        <f t="shared" si="1"/>
        <v>-5558787</v>
      </c>
      <c r="Y25" s="73">
        <f t="shared" si="1"/>
        <v>-14041012</v>
      </c>
      <c r="Z25" s="170">
        <f>+IF(X25&lt;&gt;0,+(Y25/X25)*100,0)</f>
        <v>252.5912937480785</v>
      </c>
      <c r="AA25" s="74">
        <f>SUM(AA19:AA24)</f>
        <v>-32835894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-6253300</v>
      </c>
      <c r="D33" s="155"/>
      <c r="E33" s="59">
        <v>-6129882</v>
      </c>
      <c r="F33" s="60">
        <v>-6129882</v>
      </c>
      <c r="G33" s="60"/>
      <c r="H33" s="60"/>
      <c r="I33" s="60">
        <v>-1542534</v>
      </c>
      <c r="J33" s="60">
        <v>-1542534</v>
      </c>
      <c r="K33" s="60"/>
      <c r="L33" s="60"/>
      <c r="M33" s="60"/>
      <c r="N33" s="60"/>
      <c r="O33" s="60"/>
      <c r="P33" s="60">
        <v>-14021027</v>
      </c>
      <c r="Q33" s="60">
        <v>-2450906</v>
      </c>
      <c r="R33" s="60">
        <v>-16471933</v>
      </c>
      <c r="S33" s="60"/>
      <c r="T33" s="60"/>
      <c r="U33" s="60"/>
      <c r="V33" s="60"/>
      <c r="W33" s="60">
        <v>-18014467</v>
      </c>
      <c r="X33" s="60"/>
      <c r="Y33" s="60">
        <v>-18014467</v>
      </c>
      <c r="Z33" s="140"/>
      <c r="AA33" s="62">
        <v>-6129882</v>
      </c>
    </row>
    <row r="34" spans="1:27" ht="13.5">
      <c r="A34" s="250" t="s">
        <v>197</v>
      </c>
      <c r="B34" s="251"/>
      <c r="C34" s="168">
        <f aca="true" t="shared" si="2" ref="C34:Y34">SUM(C29:C33)</f>
        <v>-6253300</v>
      </c>
      <c r="D34" s="168">
        <f>SUM(D29:D33)</f>
        <v>0</v>
      </c>
      <c r="E34" s="72">
        <f t="shared" si="2"/>
        <v>-6129882</v>
      </c>
      <c r="F34" s="73">
        <f t="shared" si="2"/>
        <v>-6129882</v>
      </c>
      <c r="G34" s="73">
        <f t="shared" si="2"/>
        <v>0</v>
      </c>
      <c r="H34" s="73">
        <f t="shared" si="2"/>
        <v>0</v>
      </c>
      <c r="I34" s="73">
        <f t="shared" si="2"/>
        <v>-1542534</v>
      </c>
      <c r="J34" s="73">
        <f t="shared" si="2"/>
        <v>-1542534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-14021027</v>
      </c>
      <c r="Q34" s="73">
        <f t="shared" si="2"/>
        <v>-2450906</v>
      </c>
      <c r="R34" s="73">
        <f t="shared" si="2"/>
        <v>-16471933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-18014467</v>
      </c>
      <c r="X34" s="73">
        <f t="shared" si="2"/>
        <v>0</v>
      </c>
      <c r="Y34" s="73">
        <f t="shared" si="2"/>
        <v>-18014467</v>
      </c>
      <c r="Z34" s="170">
        <f>+IF(X34&lt;&gt;0,+(Y34/X34)*100,0)</f>
        <v>0</v>
      </c>
      <c r="AA34" s="74">
        <f>SUM(AA29:AA33)</f>
        <v>-6129882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-64269391</v>
      </c>
      <c r="D36" s="153">
        <f>+D15+D25+D34</f>
        <v>0</v>
      </c>
      <c r="E36" s="99">
        <f t="shared" si="3"/>
        <v>-175083752</v>
      </c>
      <c r="F36" s="100">
        <f t="shared" si="3"/>
        <v>-284836716</v>
      </c>
      <c r="G36" s="100">
        <f t="shared" si="3"/>
        <v>84197869</v>
      </c>
      <c r="H36" s="100">
        <f t="shared" si="3"/>
        <v>-13519493</v>
      </c>
      <c r="I36" s="100">
        <f t="shared" si="3"/>
        <v>-20870218</v>
      </c>
      <c r="J36" s="100">
        <f t="shared" si="3"/>
        <v>49808158</v>
      </c>
      <c r="K36" s="100">
        <f t="shared" si="3"/>
        <v>-28135410</v>
      </c>
      <c r="L36" s="100">
        <f t="shared" si="3"/>
        <v>-23133060</v>
      </c>
      <c r="M36" s="100">
        <f t="shared" si="3"/>
        <v>81677331</v>
      </c>
      <c r="N36" s="100">
        <f t="shared" si="3"/>
        <v>30408861</v>
      </c>
      <c r="O36" s="100">
        <f t="shared" si="3"/>
        <v>-12812099</v>
      </c>
      <c r="P36" s="100">
        <f t="shared" si="3"/>
        <v>-38087916</v>
      </c>
      <c r="Q36" s="100">
        <f t="shared" si="3"/>
        <v>48497802</v>
      </c>
      <c r="R36" s="100">
        <f t="shared" si="3"/>
        <v>-2402213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77814806</v>
      </c>
      <c r="X36" s="100">
        <f t="shared" si="3"/>
        <v>298002556</v>
      </c>
      <c r="Y36" s="100">
        <f t="shared" si="3"/>
        <v>-220187750</v>
      </c>
      <c r="Z36" s="137">
        <f>+IF(X36&lt;&gt;0,+(Y36/X36)*100,0)</f>
        <v>-73.88787296173392</v>
      </c>
      <c r="AA36" s="102">
        <f>+AA15+AA25+AA34</f>
        <v>-284836716</v>
      </c>
    </row>
    <row r="37" spans="1:27" ht="13.5">
      <c r="A37" s="249" t="s">
        <v>199</v>
      </c>
      <c r="B37" s="182"/>
      <c r="C37" s="153">
        <v>466052227</v>
      </c>
      <c r="D37" s="153"/>
      <c r="E37" s="99">
        <v>206365432</v>
      </c>
      <c r="F37" s="100">
        <v>466052228</v>
      </c>
      <c r="G37" s="100">
        <v>401781729</v>
      </c>
      <c r="H37" s="100">
        <v>485979598</v>
      </c>
      <c r="I37" s="100">
        <v>472460105</v>
      </c>
      <c r="J37" s="100">
        <v>401781729</v>
      </c>
      <c r="K37" s="100">
        <v>451589887</v>
      </c>
      <c r="L37" s="100">
        <v>423454477</v>
      </c>
      <c r="M37" s="100">
        <v>400321417</v>
      </c>
      <c r="N37" s="100">
        <v>451589887</v>
      </c>
      <c r="O37" s="100">
        <v>481998748</v>
      </c>
      <c r="P37" s="100">
        <v>469186649</v>
      </c>
      <c r="Q37" s="100">
        <v>431098733</v>
      </c>
      <c r="R37" s="100">
        <v>481998748</v>
      </c>
      <c r="S37" s="100"/>
      <c r="T37" s="100"/>
      <c r="U37" s="100"/>
      <c r="V37" s="100"/>
      <c r="W37" s="100">
        <v>401781729</v>
      </c>
      <c r="X37" s="100">
        <v>466052228</v>
      </c>
      <c r="Y37" s="100">
        <v>-64270499</v>
      </c>
      <c r="Z37" s="137">
        <v>-13.79</v>
      </c>
      <c r="AA37" s="102">
        <v>466052228</v>
      </c>
    </row>
    <row r="38" spans="1:27" ht="13.5">
      <c r="A38" s="269" t="s">
        <v>200</v>
      </c>
      <c r="B38" s="256"/>
      <c r="C38" s="257">
        <v>401782836</v>
      </c>
      <c r="D38" s="257"/>
      <c r="E38" s="258">
        <v>31281681</v>
      </c>
      <c r="F38" s="259">
        <v>181215511</v>
      </c>
      <c r="G38" s="259">
        <v>485979598</v>
      </c>
      <c r="H38" s="259">
        <v>472460105</v>
      </c>
      <c r="I38" s="259">
        <v>451589887</v>
      </c>
      <c r="J38" s="259">
        <v>451589887</v>
      </c>
      <c r="K38" s="259">
        <v>423454477</v>
      </c>
      <c r="L38" s="259">
        <v>400321417</v>
      </c>
      <c r="M38" s="259">
        <v>481998748</v>
      </c>
      <c r="N38" s="259">
        <v>481998748</v>
      </c>
      <c r="O38" s="259">
        <v>469186649</v>
      </c>
      <c r="P38" s="259">
        <v>431098733</v>
      </c>
      <c r="Q38" s="259">
        <v>479596535</v>
      </c>
      <c r="R38" s="259">
        <v>479596535</v>
      </c>
      <c r="S38" s="259"/>
      <c r="T38" s="259"/>
      <c r="U38" s="259"/>
      <c r="V38" s="259"/>
      <c r="W38" s="259">
        <v>479596535</v>
      </c>
      <c r="X38" s="259">
        <v>764054783</v>
      </c>
      <c r="Y38" s="259">
        <v>-284458248</v>
      </c>
      <c r="Z38" s="260">
        <v>-37.23</v>
      </c>
      <c r="AA38" s="261">
        <v>181215511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22222512</v>
      </c>
      <c r="D5" s="200">
        <f t="shared" si="0"/>
        <v>0</v>
      </c>
      <c r="E5" s="106">
        <f t="shared" si="0"/>
        <v>33853060</v>
      </c>
      <c r="F5" s="106">
        <f t="shared" si="0"/>
        <v>33345894</v>
      </c>
      <c r="G5" s="106">
        <f t="shared" si="0"/>
        <v>881565</v>
      </c>
      <c r="H5" s="106">
        <f t="shared" si="0"/>
        <v>1012220</v>
      </c>
      <c r="I5" s="106">
        <f t="shared" si="0"/>
        <v>979155</v>
      </c>
      <c r="J5" s="106">
        <f t="shared" si="0"/>
        <v>2872940</v>
      </c>
      <c r="K5" s="106">
        <f t="shared" si="0"/>
        <v>2913989</v>
      </c>
      <c r="L5" s="106">
        <f t="shared" si="0"/>
        <v>1511498</v>
      </c>
      <c r="M5" s="106">
        <f t="shared" si="0"/>
        <v>3255502</v>
      </c>
      <c r="N5" s="106">
        <f t="shared" si="0"/>
        <v>7680989</v>
      </c>
      <c r="O5" s="106">
        <f t="shared" si="0"/>
        <v>2537540</v>
      </c>
      <c r="P5" s="106">
        <f t="shared" si="0"/>
        <v>2671443</v>
      </c>
      <c r="Q5" s="106">
        <f t="shared" si="0"/>
        <v>655795</v>
      </c>
      <c r="R5" s="106">
        <f t="shared" si="0"/>
        <v>5864778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16418707</v>
      </c>
      <c r="X5" s="106">
        <f t="shared" si="0"/>
        <v>25009421</v>
      </c>
      <c r="Y5" s="106">
        <f t="shared" si="0"/>
        <v>-8590714</v>
      </c>
      <c r="Z5" s="201">
        <f>+IF(X5&lt;&gt;0,+(Y5/X5)*100,0)</f>
        <v>-34.34991157932045</v>
      </c>
      <c r="AA5" s="199">
        <f>SUM(AA11:AA18)</f>
        <v>33345894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>
        <v>24396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22222512</v>
      </c>
      <c r="D15" s="156"/>
      <c r="E15" s="60">
        <v>30828664</v>
      </c>
      <c r="F15" s="60">
        <v>32672278</v>
      </c>
      <c r="G15" s="60">
        <v>881565</v>
      </c>
      <c r="H15" s="60">
        <v>1012220</v>
      </c>
      <c r="I15" s="60">
        <v>979155</v>
      </c>
      <c r="J15" s="60">
        <v>2872940</v>
      </c>
      <c r="K15" s="60">
        <v>2913989</v>
      </c>
      <c r="L15" s="60">
        <v>1511498</v>
      </c>
      <c r="M15" s="60">
        <v>3255502</v>
      </c>
      <c r="N15" s="60">
        <v>7680989</v>
      </c>
      <c r="O15" s="60">
        <v>2537540</v>
      </c>
      <c r="P15" s="60">
        <v>2671443</v>
      </c>
      <c r="Q15" s="60">
        <v>655795</v>
      </c>
      <c r="R15" s="60">
        <v>5864778</v>
      </c>
      <c r="S15" s="60"/>
      <c r="T15" s="60"/>
      <c r="U15" s="60"/>
      <c r="V15" s="60"/>
      <c r="W15" s="60">
        <v>16418707</v>
      </c>
      <c r="X15" s="60">
        <v>24504209</v>
      </c>
      <c r="Y15" s="60">
        <v>-8085502</v>
      </c>
      <c r="Z15" s="140">
        <v>-33</v>
      </c>
      <c r="AA15" s="155">
        <v>32672278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3000000</v>
      </c>
      <c r="F18" s="82">
        <v>673616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505212</v>
      </c>
      <c r="Y18" s="82">
        <v>-505212</v>
      </c>
      <c r="Z18" s="270">
        <v>-100</v>
      </c>
      <c r="AA18" s="278">
        <v>673616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24396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22222512</v>
      </c>
      <c r="D45" s="129">
        <f t="shared" si="7"/>
        <v>0</v>
      </c>
      <c r="E45" s="54">
        <f t="shared" si="7"/>
        <v>30828664</v>
      </c>
      <c r="F45" s="54">
        <f t="shared" si="7"/>
        <v>32672278</v>
      </c>
      <c r="G45" s="54">
        <f t="shared" si="7"/>
        <v>881565</v>
      </c>
      <c r="H45" s="54">
        <f t="shared" si="7"/>
        <v>1012220</v>
      </c>
      <c r="I45" s="54">
        <f t="shared" si="7"/>
        <v>979155</v>
      </c>
      <c r="J45" s="54">
        <f t="shared" si="7"/>
        <v>2872940</v>
      </c>
      <c r="K45" s="54">
        <f t="shared" si="7"/>
        <v>2913989</v>
      </c>
      <c r="L45" s="54">
        <f t="shared" si="7"/>
        <v>1511498</v>
      </c>
      <c r="M45" s="54">
        <f t="shared" si="7"/>
        <v>3255502</v>
      </c>
      <c r="N45" s="54">
        <f t="shared" si="7"/>
        <v>7680989</v>
      </c>
      <c r="O45" s="54">
        <f t="shared" si="7"/>
        <v>2537540</v>
      </c>
      <c r="P45" s="54">
        <f t="shared" si="7"/>
        <v>2671443</v>
      </c>
      <c r="Q45" s="54">
        <f t="shared" si="7"/>
        <v>655795</v>
      </c>
      <c r="R45" s="54">
        <f t="shared" si="7"/>
        <v>5864778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16418707</v>
      </c>
      <c r="X45" s="54">
        <f t="shared" si="7"/>
        <v>24504209</v>
      </c>
      <c r="Y45" s="54">
        <f t="shared" si="7"/>
        <v>-8085502</v>
      </c>
      <c r="Z45" s="184">
        <f t="shared" si="5"/>
        <v>-32.99638033612919</v>
      </c>
      <c r="AA45" s="130">
        <f t="shared" si="8"/>
        <v>32672278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3000000</v>
      </c>
      <c r="F48" s="54">
        <f t="shared" si="7"/>
        <v>673616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505212</v>
      </c>
      <c r="Y48" s="54">
        <f t="shared" si="7"/>
        <v>-505212</v>
      </c>
      <c r="Z48" s="184">
        <f t="shared" si="5"/>
        <v>-100</v>
      </c>
      <c r="AA48" s="130">
        <f t="shared" si="8"/>
        <v>673616</v>
      </c>
    </row>
    <row r="49" spans="1:27" ht="13.5">
      <c r="A49" s="308" t="s">
        <v>219</v>
      </c>
      <c r="B49" s="149"/>
      <c r="C49" s="239">
        <f aca="true" t="shared" si="9" ref="C49:Y49">SUM(C41:C48)</f>
        <v>22222512</v>
      </c>
      <c r="D49" s="218">
        <f t="shared" si="9"/>
        <v>0</v>
      </c>
      <c r="E49" s="220">
        <f t="shared" si="9"/>
        <v>33853060</v>
      </c>
      <c r="F49" s="220">
        <f t="shared" si="9"/>
        <v>33345894</v>
      </c>
      <c r="G49" s="220">
        <f t="shared" si="9"/>
        <v>881565</v>
      </c>
      <c r="H49" s="220">
        <f t="shared" si="9"/>
        <v>1012220</v>
      </c>
      <c r="I49" s="220">
        <f t="shared" si="9"/>
        <v>979155</v>
      </c>
      <c r="J49" s="220">
        <f t="shared" si="9"/>
        <v>2872940</v>
      </c>
      <c r="K49" s="220">
        <f t="shared" si="9"/>
        <v>2913989</v>
      </c>
      <c r="L49" s="220">
        <f t="shared" si="9"/>
        <v>1511498</v>
      </c>
      <c r="M49" s="220">
        <f t="shared" si="9"/>
        <v>3255502</v>
      </c>
      <c r="N49" s="220">
        <f t="shared" si="9"/>
        <v>7680989</v>
      </c>
      <c r="O49" s="220">
        <f t="shared" si="9"/>
        <v>2537540</v>
      </c>
      <c r="P49" s="220">
        <f t="shared" si="9"/>
        <v>2671443</v>
      </c>
      <c r="Q49" s="220">
        <f t="shared" si="9"/>
        <v>655795</v>
      </c>
      <c r="R49" s="220">
        <f t="shared" si="9"/>
        <v>5864778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16418707</v>
      </c>
      <c r="X49" s="220">
        <f t="shared" si="9"/>
        <v>25009421</v>
      </c>
      <c r="Y49" s="220">
        <f t="shared" si="9"/>
        <v>-8590714</v>
      </c>
      <c r="Z49" s="221">
        <f t="shared" si="5"/>
        <v>-34.34991157932045</v>
      </c>
      <c r="AA49" s="222">
        <f>SUM(AA41:AA48)</f>
        <v>33345894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4094424</v>
      </c>
      <c r="D51" s="129">
        <f t="shared" si="10"/>
        <v>0</v>
      </c>
      <c r="E51" s="54">
        <f t="shared" si="10"/>
        <v>11491309</v>
      </c>
      <c r="F51" s="54">
        <f t="shared" si="10"/>
        <v>8898399</v>
      </c>
      <c r="G51" s="54">
        <f t="shared" si="10"/>
        <v>390768</v>
      </c>
      <c r="H51" s="54">
        <f t="shared" si="10"/>
        <v>300058</v>
      </c>
      <c r="I51" s="54">
        <f t="shared" si="10"/>
        <v>348197</v>
      </c>
      <c r="J51" s="54">
        <f t="shared" si="10"/>
        <v>1039023</v>
      </c>
      <c r="K51" s="54">
        <f t="shared" si="10"/>
        <v>314583</v>
      </c>
      <c r="L51" s="54">
        <f t="shared" si="10"/>
        <v>514085</v>
      </c>
      <c r="M51" s="54">
        <f t="shared" si="10"/>
        <v>881317</v>
      </c>
      <c r="N51" s="54">
        <f t="shared" si="10"/>
        <v>1709985</v>
      </c>
      <c r="O51" s="54">
        <f t="shared" si="10"/>
        <v>292405</v>
      </c>
      <c r="P51" s="54">
        <f t="shared" si="10"/>
        <v>98806</v>
      </c>
      <c r="Q51" s="54">
        <f t="shared" si="10"/>
        <v>767941</v>
      </c>
      <c r="R51" s="54">
        <f t="shared" si="10"/>
        <v>1159152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3908160</v>
      </c>
      <c r="X51" s="54">
        <f t="shared" si="10"/>
        <v>6673799</v>
      </c>
      <c r="Y51" s="54">
        <f t="shared" si="10"/>
        <v>-2765639</v>
      </c>
      <c r="Z51" s="184">
        <f>+IF(X51&lt;&gt;0,+(Y51/X51)*100,0)</f>
        <v>-41.44025014837875</v>
      </c>
      <c r="AA51" s="130">
        <f>SUM(AA57:AA61)</f>
        <v>8898399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4094424</v>
      </c>
      <c r="D61" s="156"/>
      <c r="E61" s="60">
        <v>11491309</v>
      </c>
      <c r="F61" s="60">
        <v>8898399</v>
      </c>
      <c r="G61" s="60">
        <v>390768</v>
      </c>
      <c r="H61" s="60">
        <v>300058</v>
      </c>
      <c r="I61" s="60">
        <v>348197</v>
      </c>
      <c r="J61" s="60">
        <v>1039023</v>
      </c>
      <c r="K61" s="60">
        <v>314583</v>
      </c>
      <c r="L61" s="60">
        <v>514085</v>
      </c>
      <c r="M61" s="60">
        <v>881317</v>
      </c>
      <c r="N61" s="60">
        <v>1709985</v>
      </c>
      <c r="O61" s="60">
        <v>292405</v>
      </c>
      <c r="P61" s="60">
        <v>98806</v>
      </c>
      <c r="Q61" s="60">
        <v>767941</v>
      </c>
      <c r="R61" s="60">
        <v>1159152</v>
      </c>
      <c r="S61" s="60"/>
      <c r="T61" s="60"/>
      <c r="U61" s="60"/>
      <c r="V61" s="60"/>
      <c r="W61" s="60">
        <v>3908160</v>
      </c>
      <c r="X61" s="60">
        <v>6673799</v>
      </c>
      <c r="Y61" s="60">
        <v>-2765639</v>
      </c>
      <c r="Z61" s="140">
        <v>-41.44</v>
      </c>
      <c r="AA61" s="155">
        <v>8898399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11491309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390767</v>
      </c>
      <c r="H68" s="60">
        <v>300058</v>
      </c>
      <c r="I68" s="60">
        <v>348197</v>
      </c>
      <c r="J68" s="60">
        <v>1039022</v>
      </c>
      <c r="K68" s="60">
        <v>314584</v>
      </c>
      <c r="L68" s="60">
        <v>514084</v>
      </c>
      <c r="M68" s="60">
        <v>881316</v>
      </c>
      <c r="N68" s="60">
        <v>1709984</v>
      </c>
      <c r="O68" s="60">
        <v>292404</v>
      </c>
      <c r="P68" s="60">
        <v>98806</v>
      </c>
      <c r="Q68" s="60">
        <v>767942</v>
      </c>
      <c r="R68" s="60">
        <v>1159152</v>
      </c>
      <c r="S68" s="60"/>
      <c r="T68" s="60"/>
      <c r="U68" s="60"/>
      <c r="V68" s="60"/>
      <c r="W68" s="60">
        <v>3908158</v>
      </c>
      <c r="X68" s="60"/>
      <c r="Y68" s="60">
        <v>3908158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11491309</v>
      </c>
      <c r="F69" s="220">
        <f t="shared" si="12"/>
        <v>0</v>
      </c>
      <c r="G69" s="220">
        <f t="shared" si="12"/>
        <v>390767</v>
      </c>
      <c r="H69" s="220">
        <f t="shared" si="12"/>
        <v>300058</v>
      </c>
      <c r="I69" s="220">
        <f t="shared" si="12"/>
        <v>348197</v>
      </c>
      <c r="J69" s="220">
        <f t="shared" si="12"/>
        <v>1039022</v>
      </c>
      <c r="K69" s="220">
        <f t="shared" si="12"/>
        <v>314584</v>
      </c>
      <c r="L69" s="220">
        <f t="shared" si="12"/>
        <v>514084</v>
      </c>
      <c r="M69" s="220">
        <f t="shared" si="12"/>
        <v>881316</v>
      </c>
      <c r="N69" s="220">
        <f t="shared" si="12"/>
        <v>1709984</v>
      </c>
      <c r="O69" s="220">
        <f t="shared" si="12"/>
        <v>292404</v>
      </c>
      <c r="P69" s="220">
        <f t="shared" si="12"/>
        <v>98806</v>
      </c>
      <c r="Q69" s="220">
        <f t="shared" si="12"/>
        <v>767942</v>
      </c>
      <c r="R69" s="220">
        <f t="shared" si="12"/>
        <v>1159152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3908158</v>
      </c>
      <c r="X69" s="220">
        <f t="shared" si="12"/>
        <v>0</v>
      </c>
      <c r="Y69" s="220">
        <f t="shared" si="12"/>
        <v>3908158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24396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24396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22222512</v>
      </c>
      <c r="D40" s="344">
        <f t="shared" si="9"/>
        <v>0</v>
      </c>
      <c r="E40" s="343">
        <f t="shared" si="9"/>
        <v>30828664</v>
      </c>
      <c r="F40" s="345">
        <f t="shared" si="9"/>
        <v>32672278</v>
      </c>
      <c r="G40" s="345">
        <f t="shared" si="9"/>
        <v>881565</v>
      </c>
      <c r="H40" s="343">
        <f t="shared" si="9"/>
        <v>1012220</v>
      </c>
      <c r="I40" s="343">
        <f t="shared" si="9"/>
        <v>979155</v>
      </c>
      <c r="J40" s="345">
        <f t="shared" si="9"/>
        <v>2872940</v>
      </c>
      <c r="K40" s="345">
        <f t="shared" si="9"/>
        <v>2913989</v>
      </c>
      <c r="L40" s="343">
        <f t="shared" si="9"/>
        <v>1511498</v>
      </c>
      <c r="M40" s="343">
        <f t="shared" si="9"/>
        <v>3255502</v>
      </c>
      <c r="N40" s="345">
        <f t="shared" si="9"/>
        <v>7680989</v>
      </c>
      <c r="O40" s="345">
        <f t="shared" si="9"/>
        <v>2537540</v>
      </c>
      <c r="P40" s="343">
        <f t="shared" si="9"/>
        <v>2671443</v>
      </c>
      <c r="Q40" s="343">
        <f t="shared" si="9"/>
        <v>655795</v>
      </c>
      <c r="R40" s="345">
        <f t="shared" si="9"/>
        <v>5864778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16418707</v>
      </c>
      <c r="X40" s="343">
        <f t="shared" si="9"/>
        <v>24504209</v>
      </c>
      <c r="Y40" s="345">
        <f t="shared" si="9"/>
        <v>-8085502</v>
      </c>
      <c r="Z40" s="336">
        <f>+IF(X40&lt;&gt;0,+(Y40/X40)*100,0)</f>
        <v>-32.99638033612919</v>
      </c>
      <c r="AA40" s="350">
        <f>SUM(AA41:AA49)</f>
        <v>32672278</v>
      </c>
    </row>
    <row r="41" spans="1:27" ht="13.5">
      <c r="A41" s="361" t="s">
        <v>247</v>
      </c>
      <c r="B41" s="142"/>
      <c r="C41" s="362">
        <v>693120</v>
      </c>
      <c r="D41" s="363"/>
      <c r="E41" s="362">
        <v>1400000</v>
      </c>
      <c r="F41" s="364">
        <v>2050000</v>
      </c>
      <c r="G41" s="364"/>
      <c r="H41" s="362"/>
      <c r="I41" s="362"/>
      <c r="J41" s="364"/>
      <c r="K41" s="364"/>
      <c r="L41" s="362"/>
      <c r="M41" s="362">
        <v>880230</v>
      </c>
      <c r="N41" s="364">
        <v>880230</v>
      </c>
      <c r="O41" s="364">
        <v>1423342</v>
      </c>
      <c r="P41" s="362">
        <v>1231865</v>
      </c>
      <c r="Q41" s="362"/>
      <c r="R41" s="364">
        <v>2655207</v>
      </c>
      <c r="S41" s="364"/>
      <c r="T41" s="362"/>
      <c r="U41" s="362"/>
      <c r="V41" s="364"/>
      <c r="W41" s="364">
        <v>3535437</v>
      </c>
      <c r="X41" s="362">
        <v>1537500</v>
      </c>
      <c r="Y41" s="364">
        <v>1997937</v>
      </c>
      <c r="Z41" s="365">
        <v>129.95</v>
      </c>
      <c r="AA41" s="366">
        <v>2050000</v>
      </c>
    </row>
    <row r="42" spans="1:27" ht="13.5">
      <c r="A42" s="361" t="s">
        <v>248</v>
      </c>
      <c r="B42" s="136"/>
      <c r="C42" s="60">
        <f aca="true" t="shared" si="10" ref="C42:Y42">+C62</f>
        <v>4762952</v>
      </c>
      <c r="D42" s="368">
        <f t="shared" si="10"/>
        <v>0</v>
      </c>
      <c r="E42" s="54">
        <f t="shared" si="10"/>
        <v>7200000</v>
      </c>
      <c r="F42" s="53">
        <f t="shared" si="10"/>
        <v>8908227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1375669</v>
      </c>
      <c r="Q42" s="54">
        <f t="shared" si="10"/>
        <v>0</v>
      </c>
      <c r="R42" s="53">
        <f t="shared" si="10"/>
        <v>1375669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1375669</v>
      </c>
      <c r="X42" s="54">
        <f t="shared" si="10"/>
        <v>6681170</v>
      </c>
      <c r="Y42" s="53">
        <f t="shared" si="10"/>
        <v>-5305501</v>
      </c>
      <c r="Z42" s="94">
        <f>+IF(X42&lt;&gt;0,+(Y42/X42)*100,0)</f>
        <v>-79.40975906914507</v>
      </c>
      <c r="AA42" s="95">
        <f>+AA62</f>
        <v>8908227</v>
      </c>
    </row>
    <row r="43" spans="1:27" ht="13.5">
      <c r="A43" s="361" t="s">
        <v>249</v>
      </c>
      <c r="B43" s="136"/>
      <c r="C43" s="275">
        <v>1561300</v>
      </c>
      <c r="D43" s="369"/>
      <c r="E43" s="305">
        <v>20387859</v>
      </c>
      <c r="F43" s="370">
        <v>3089884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2317413</v>
      </c>
      <c r="Y43" s="370">
        <v>-2317413</v>
      </c>
      <c r="Z43" s="371">
        <v>-100</v>
      </c>
      <c r="AA43" s="303">
        <v>3089884</v>
      </c>
    </row>
    <row r="44" spans="1:27" ht="13.5">
      <c r="A44" s="361" t="s">
        <v>250</v>
      </c>
      <c r="B44" s="136"/>
      <c r="C44" s="60">
        <v>293977</v>
      </c>
      <c r="D44" s="368"/>
      <c r="E44" s="54">
        <v>1008305</v>
      </c>
      <c r="F44" s="53">
        <v>2570805</v>
      </c>
      <c r="G44" s="53">
        <v>28397</v>
      </c>
      <c r="H44" s="54">
        <v>84449</v>
      </c>
      <c r="I44" s="54">
        <v>12673</v>
      </c>
      <c r="J44" s="53">
        <v>125519</v>
      </c>
      <c r="K44" s="53">
        <v>11497</v>
      </c>
      <c r="L44" s="54">
        <v>6207</v>
      </c>
      <c r="M44" s="54">
        <v>824332</v>
      </c>
      <c r="N44" s="53">
        <v>842036</v>
      </c>
      <c r="O44" s="53"/>
      <c r="P44" s="54">
        <v>13925</v>
      </c>
      <c r="Q44" s="54">
        <v>73236</v>
      </c>
      <c r="R44" s="53">
        <v>87161</v>
      </c>
      <c r="S44" s="53"/>
      <c r="T44" s="54"/>
      <c r="U44" s="54"/>
      <c r="V44" s="53"/>
      <c r="W44" s="53">
        <v>1054716</v>
      </c>
      <c r="X44" s="54">
        <v>1928104</v>
      </c>
      <c r="Y44" s="53">
        <v>-873388</v>
      </c>
      <c r="Z44" s="94">
        <v>-45.3</v>
      </c>
      <c r="AA44" s="95">
        <v>2570805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15903362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11927522</v>
      </c>
      <c r="Y47" s="53">
        <v>-11927522</v>
      </c>
      <c r="Z47" s="94">
        <v>-100</v>
      </c>
      <c r="AA47" s="95">
        <v>15903362</v>
      </c>
    </row>
    <row r="48" spans="1:27" ht="13.5">
      <c r="A48" s="361" t="s">
        <v>254</v>
      </c>
      <c r="B48" s="136"/>
      <c r="C48" s="60">
        <v>14911163</v>
      </c>
      <c r="D48" s="368"/>
      <c r="E48" s="54"/>
      <c r="F48" s="53"/>
      <c r="G48" s="53">
        <v>853168</v>
      </c>
      <c r="H48" s="54">
        <v>927771</v>
      </c>
      <c r="I48" s="54">
        <v>966482</v>
      </c>
      <c r="J48" s="53">
        <v>2747421</v>
      </c>
      <c r="K48" s="53">
        <v>2902492</v>
      </c>
      <c r="L48" s="54">
        <v>1505291</v>
      </c>
      <c r="M48" s="54">
        <v>1550940</v>
      </c>
      <c r="N48" s="53">
        <v>5958723</v>
      </c>
      <c r="O48" s="53">
        <v>1114198</v>
      </c>
      <c r="P48" s="54">
        <v>49984</v>
      </c>
      <c r="Q48" s="54">
        <v>582559</v>
      </c>
      <c r="R48" s="53">
        <v>1746741</v>
      </c>
      <c r="S48" s="53"/>
      <c r="T48" s="54"/>
      <c r="U48" s="54"/>
      <c r="V48" s="53"/>
      <c r="W48" s="53">
        <v>10452885</v>
      </c>
      <c r="X48" s="54"/>
      <c r="Y48" s="53">
        <v>10452885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832500</v>
      </c>
      <c r="F49" s="53">
        <v>150000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112500</v>
      </c>
      <c r="Y49" s="53">
        <v>-112500</v>
      </c>
      <c r="Z49" s="94">
        <v>-100</v>
      </c>
      <c r="AA49" s="95">
        <v>150000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3000000</v>
      </c>
      <c r="F57" s="345">
        <f t="shared" si="13"/>
        <v>673616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505212</v>
      </c>
      <c r="Y57" s="345">
        <f t="shared" si="13"/>
        <v>-505212</v>
      </c>
      <c r="Z57" s="336">
        <f>+IF(X57&lt;&gt;0,+(Y57/X57)*100,0)</f>
        <v>-100</v>
      </c>
      <c r="AA57" s="350">
        <f t="shared" si="13"/>
        <v>673616</v>
      </c>
    </row>
    <row r="58" spans="1:27" ht="13.5">
      <c r="A58" s="361" t="s">
        <v>216</v>
      </c>
      <c r="B58" s="136"/>
      <c r="C58" s="60"/>
      <c r="D58" s="340"/>
      <c r="E58" s="60">
        <v>3000000</v>
      </c>
      <c r="F58" s="59">
        <v>673616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505212</v>
      </c>
      <c r="Y58" s="59">
        <v>-505212</v>
      </c>
      <c r="Z58" s="61">
        <v>-100</v>
      </c>
      <c r="AA58" s="62">
        <v>673616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22222512</v>
      </c>
      <c r="D60" s="346">
        <f t="shared" si="14"/>
        <v>0</v>
      </c>
      <c r="E60" s="219">
        <f t="shared" si="14"/>
        <v>33853060</v>
      </c>
      <c r="F60" s="264">
        <f t="shared" si="14"/>
        <v>33345894</v>
      </c>
      <c r="G60" s="264">
        <f t="shared" si="14"/>
        <v>881565</v>
      </c>
      <c r="H60" s="219">
        <f t="shared" si="14"/>
        <v>1012220</v>
      </c>
      <c r="I60" s="219">
        <f t="shared" si="14"/>
        <v>979155</v>
      </c>
      <c r="J60" s="264">
        <f t="shared" si="14"/>
        <v>2872940</v>
      </c>
      <c r="K60" s="264">
        <f t="shared" si="14"/>
        <v>2913989</v>
      </c>
      <c r="L60" s="219">
        <f t="shared" si="14"/>
        <v>1511498</v>
      </c>
      <c r="M60" s="219">
        <f t="shared" si="14"/>
        <v>3255502</v>
      </c>
      <c r="N60" s="264">
        <f t="shared" si="14"/>
        <v>7680989</v>
      </c>
      <c r="O60" s="264">
        <f t="shared" si="14"/>
        <v>2537540</v>
      </c>
      <c r="P60" s="219">
        <f t="shared" si="14"/>
        <v>2671443</v>
      </c>
      <c r="Q60" s="219">
        <f t="shared" si="14"/>
        <v>655795</v>
      </c>
      <c r="R60" s="264">
        <f t="shared" si="14"/>
        <v>5864778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16418707</v>
      </c>
      <c r="X60" s="219">
        <f t="shared" si="14"/>
        <v>25009421</v>
      </c>
      <c r="Y60" s="264">
        <f t="shared" si="14"/>
        <v>-8590714</v>
      </c>
      <c r="Z60" s="337">
        <f>+IF(X60&lt;&gt;0,+(Y60/X60)*100,0)</f>
        <v>-34.34991157932045</v>
      </c>
      <c r="AA60" s="232">
        <f>+AA57+AA54+AA51+AA40+AA37+AA34+AA22+AA5</f>
        <v>33345894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4762952</v>
      </c>
      <c r="D62" s="348">
        <f t="shared" si="15"/>
        <v>0</v>
      </c>
      <c r="E62" s="347">
        <f t="shared" si="15"/>
        <v>7200000</v>
      </c>
      <c r="F62" s="349">
        <f t="shared" si="15"/>
        <v>8908227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1375669</v>
      </c>
      <c r="Q62" s="347">
        <f t="shared" si="15"/>
        <v>0</v>
      </c>
      <c r="R62" s="349">
        <f t="shared" si="15"/>
        <v>1375669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1375669</v>
      </c>
      <c r="X62" s="347">
        <f t="shared" si="15"/>
        <v>6681170</v>
      </c>
      <c r="Y62" s="349">
        <f t="shared" si="15"/>
        <v>-5305501</v>
      </c>
      <c r="Z62" s="338">
        <f>+IF(X62&lt;&gt;0,+(Y62/X62)*100,0)</f>
        <v>-79.40975906914507</v>
      </c>
      <c r="AA62" s="351">
        <f>SUM(AA63:AA66)</f>
        <v>8908227</v>
      </c>
    </row>
    <row r="63" spans="1:27" ht="13.5">
      <c r="A63" s="361" t="s">
        <v>258</v>
      </c>
      <c r="B63" s="136"/>
      <c r="C63" s="60"/>
      <c r="D63" s="340"/>
      <c r="E63" s="60"/>
      <c r="F63" s="59">
        <v>8908227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6681170</v>
      </c>
      <c r="Y63" s="59">
        <v>-6681170</v>
      </c>
      <c r="Z63" s="61">
        <v>-100</v>
      </c>
      <c r="AA63" s="62">
        <v>8908227</v>
      </c>
    </row>
    <row r="64" spans="1:27" ht="13.5">
      <c r="A64" s="361" t="s">
        <v>259</v>
      </c>
      <c r="B64" s="136"/>
      <c r="C64" s="60">
        <v>4762952</v>
      </c>
      <c r="D64" s="340"/>
      <c r="E64" s="60">
        <v>7200000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>
        <v>1375669</v>
      </c>
      <c r="Q64" s="60"/>
      <c r="R64" s="59">
        <v>1375669</v>
      </c>
      <c r="S64" s="59"/>
      <c r="T64" s="60"/>
      <c r="U64" s="60"/>
      <c r="V64" s="59"/>
      <c r="W64" s="59">
        <v>1375669</v>
      </c>
      <c r="X64" s="60"/>
      <c r="Y64" s="59">
        <v>1375669</v>
      </c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2015-05-11T08:29:20Z</dcterms:created>
  <dcterms:modified xsi:type="dcterms:W3CDTF">2015-05-11T08:29:24Z</dcterms:modified>
  <cp:category/>
  <cp:version/>
  <cp:contentType/>
  <cp:contentStatus/>
</cp:coreProperties>
</file>