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<sst xmlns="http://schemas.openxmlformats.org/spreadsheetml/2006/main" count="855" uniqueCount="302">
  <si>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Sedibeng(DC42)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</si>
  <si>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</si>
  <si>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</si>
  <si>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</si>
  <si>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</si>
  <si>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</si>
  <si>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</si>
  <si>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</si>
  <si>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</si>
  <si>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</si>
  <si>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</si>
  <si>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</si>
  <si>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</si>
  <si>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</si>
  <si>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</si>
  <si>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</si>
  <si>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</si>
  <si>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</si>
  <si>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</si>
  <si>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</si>
  <si>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</si>
  <si>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</si>
  <si>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</si>
  <si>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</si>
  <si>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</si>
  <si>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</si>
  <si>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</si>
  <si>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</si>
  <si>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</si>
  <si>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</si>
  <si>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</si>
  <si>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</si>
  <si>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</si>
  <si>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</si>
  <si>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</si>
  <si>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</si>
  <si>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</si>
  <si>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</si>
  <si>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</si>
  <si>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</si>
  <si>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</si>
  <si>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</si>
  <si>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</si>
  <si>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</si>
  <si>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</si>
  <si>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</si>
  <si>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</si>
  <si>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</si>
  <si>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</si>
  <si>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</si>
  <si>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</si>
  <si>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</si>
  <si>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</si>
  <si>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</si>
  <si>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</si>
  <si>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</si>
  <si>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</si>
  <si>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</si>
  <si>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</si>
  <si>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</si>
  <si>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</si>
  <si>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</si>
  <si>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</si>
  <si>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</si>
  <si>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</si>
  <si>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</si>
  <si>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</si>
  <si>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</si>
  <si>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</si>
  <si>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</si>
  <si>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Sedibeng(DC42)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</si>
  <si>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</si>
  <si>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</si>
  <si>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</si>
  <si>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</si>
  <si>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</si>
  <si>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</si>
  <si>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</si>
  <si>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</si>
  <si>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</si>
  <si>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</si>
  <si>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</si>
  <si>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</si>
  <si>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</si>
  <si>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</si>
  <si>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</si>
  <si>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</si>
  <si>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</si>
  <si>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</si>
  <si>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</si>
  <si>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</si>
  <si>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</si>
  <si>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</si>
  <si>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</si>
  <si>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</si>
  <si>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</si>
  <si>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</si>
  <si>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</si>
  <si>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</si>
  <si>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</si>
  <si>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Sedibeng(DC42)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</si>
  <si>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</si>
  <si>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</si>
  <si>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</si>
  <si>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</si>
  <si>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</si>
  <si>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</si>
  <si>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</si>
  <si>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</si>
  <si>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</si>
  <si>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</si>
  <si>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</si>
  <si>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</si>
  <si>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</si>
  <si>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</si>
  <si>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</si>
  <si>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</si>
  <si>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</si>
  <si>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</si>
  <si>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</si>
  <si>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</si>
  <si>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</si>
  <si>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</si>
  <si>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</si>
  <si>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</si>
  <si>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</si>
  <si>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</si>
  <si>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</si>
  <si>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</si>
  <si>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Sedibeng(DC42)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</si>
  <si>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</si>
  <si>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</si>
  <si>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</si>
  <si>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</si>
  <si>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</si>
  <si>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</si>
  <si>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</si>
  <si>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</si>
  <si>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</si>
  <si>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</si>
  <si>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Sedibeng(DC42)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</si>
  <si>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</si>
  <si>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</si>
  <si>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</si>
  <si>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</si>
  <si>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</si>
  <si>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</si>
  <si>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</si>
  <si>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</si>
  <si>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</si>
  <si>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</si>
  <si>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</si>
  <si>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</si>
  <si>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</si>
  <si>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</si>
  <si>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</si>
  <si>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</si>
  <si>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</si>
  <si>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</si>
  <si>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</si>
  <si>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</si>
  <si>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</si>
  <si>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</si>
  <si>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</si>
  <si>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</si>
  <si>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</si>
  <si>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</si>
  <si>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</si>
  <si>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</si>
  <si>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</si>
  <si>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</si>
  <si>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</si>
  <si>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</si>
  <si>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</si>
  <si>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Sedibeng(DC42)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</si>
  <si>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</si>
  <si>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</si>
  <si>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</si>
  <si>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</si>
  <si>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</si>
  <si>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</si>
  <si>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</si>
  <si>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</si>
  <si>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</si>
  <si>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</si>
  <si>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</si>
  <si>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</si>
  <si>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</si>
  <si>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</si>
  <si>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</si>
  <si>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</si>
  <si>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</si>
  <si>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</si>
  <si>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</si>
  <si>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</si>
  <si>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</si>
  <si>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</si>
  <si>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</si>
  <si>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</si>
  <si>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</si>
  <si>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</si>
  <si>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Sedibeng(DC42)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</si>
  <si>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</si>
  <si>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</si>
  <si>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</si>
  <si>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</si>
  <si>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</si>
  <si>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</si>
  <si>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</si>
  <si>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</si>
  <si>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</si>
  <si>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</si>
  <si>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</si>
  <si>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</si>
  <si>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</si>
  <si>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</si>
  <si>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</si>
  <si>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</si>
  <si>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</si>
  <si>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</si>
  <si>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</si>
  <si>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</si>
  <si>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</si>
  <si>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</si>
  <si>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</si>
  <si>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</si>
  <si>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Sedibeng(DC42)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</si>
  <si>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</si>
  <si>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</si>
  <si>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</si>
  <si>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</si>
  <si>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</si>
  <si>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</si>
  <si>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</si>
  <si>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</si>
  <si>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</si>
  <si>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</si>
  <si>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</si>
  <si>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</si>
  <si>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</si>
  <si>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</si>
  <si>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</si>
  <si>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</si>
  <si>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</si>
  <si>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</si>
  <si>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</si>
  <si>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</si>
  <si>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</si>
  <si>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</si>
  <si>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</si>
  <si>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</si>
  <si>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</si>
  <si>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</si>
  <si>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</si>
  <si>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</si>
  <si>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</si>
  <si>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</si>
  <si>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</si>
  <si>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</si>
  <si>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</si>
  <si>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</si>
  <si>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</si>
  <si>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Sedibeng(DC42)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</si>
  <si>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</si>
  <si>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</si>
  <si>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Gauteng: Sedibeng(DC42)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</si>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</sst>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1607476</v>
      </c>
      <c r="C7" s="19">
        <v>0</v>
      </c>
      <c r="D7" s="59">
        <v>2199236</v>
      </c>
      <c r="E7" s="60">
        <v>2199236</v>
      </c>
      <c r="F7" s="60">
        <v>203569</v>
      </c>
      <c r="G7" s="60">
        <v>76552</v>
      </c>
      <c r="H7" s="60">
        <v>289460</v>
      </c>
      <c r="I7" s="60">
        <v>569581</v>
      </c>
      <c r="J7" s="60">
        <v>17264</v>
      </c>
      <c r="K7" s="60">
        <v>7566</v>
      </c>
      <c r="L7" s="60">
        <v>52830</v>
      </c>
      <c r="M7" s="60">
        <v>77660</v>
      </c>
      <c r="N7" s="60">
        <v>371288</v>
      </c>
      <c r="O7" s="60">
        <v>19701</v>
      </c>
      <c r="P7" s="60">
        <v>168608</v>
      </c>
      <c r="Q7" s="60">
        <v>559597</v>
      </c>
      <c r="R7" s="60">
        <v>0</v>
      </c>
      <c r="S7" s="60">
        <v>0</v>
      </c>
      <c r="T7" s="60">
        <v>0</v>
      </c>
      <c r="U7" s="60">
        <v>0</v>
      </c>
      <c r="V7" s="60">
        <v>1206838</v>
      </c>
      <c r="W7" s="60">
        <v>1545003</v>
      </c>
      <c r="X7" s="60">
        <v>-338165</v>
      </c>
      <c r="Y7" s="61">
        <v>-21.89</v>
      </c>
      <c r="Z7" s="62">
        <v>2199236</v>
      </c>
    </row>
    <row r="8" spans="1:26" ht="13.5">
      <c r="A8" s="58" t="s">
        <v>34</v>
      </c>
      <c r="B8" s="19">
        <v>254076689</v>
      </c>
      <c r="C8" s="19">
        <v>0</v>
      </c>
      <c r="D8" s="59">
        <v>251597000</v>
      </c>
      <c r="E8" s="60">
        <v>264730000</v>
      </c>
      <c r="F8" s="60">
        <v>94860680</v>
      </c>
      <c r="G8" s="60">
        <v>43680</v>
      </c>
      <c r="H8" s="60">
        <v>32760</v>
      </c>
      <c r="I8" s="60">
        <v>94937120</v>
      </c>
      <c r="J8" s="60">
        <v>35108</v>
      </c>
      <c r="K8" s="60">
        <v>79878760</v>
      </c>
      <c r="L8" s="60">
        <v>61402</v>
      </c>
      <c r="M8" s="60">
        <v>79975270</v>
      </c>
      <c r="N8" s="60">
        <v>46273</v>
      </c>
      <c r="O8" s="60">
        <v>52248</v>
      </c>
      <c r="P8" s="60">
        <v>64876000</v>
      </c>
      <c r="Q8" s="60">
        <v>64974521</v>
      </c>
      <c r="R8" s="60">
        <v>0</v>
      </c>
      <c r="S8" s="60">
        <v>0</v>
      </c>
      <c r="T8" s="60">
        <v>0</v>
      </c>
      <c r="U8" s="60">
        <v>0</v>
      </c>
      <c r="V8" s="60">
        <v>239886911</v>
      </c>
      <c r="W8" s="60">
        <v>195414003</v>
      </c>
      <c r="X8" s="60">
        <v>44472908</v>
      </c>
      <c r="Y8" s="61">
        <v>22.76</v>
      </c>
      <c r="Z8" s="62">
        <v>264730000</v>
      </c>
    </row>
    <row r="9" spans="1:26" ht="13.5">
      <c r="A9" s="58" t="s">
        <v>35</v>
      </c>
      <c r="B9" s="19">
        <v>78764699</v>
      </c>
      <c r="C9" s="19">
        <v>0</v>
      </c>
      <c r="D9" s="59">
        <v>95049427</v>
      </c>
      <c r="E9" s="60">
        <v>112902245</v>
      </c>
      <c r="F9" s="60">
        <v>1183146</v>
      </c>
      <c r="G9" s="60">
        <v>1670041</v>
      </c>
      <c r="H9" s="60">
        <v>6601859</v>
      </c>
      <c r="I9" s="60">
        <v>9455046</v>
      </c>
      <c r="J9" s="60">
        <v>12956689</v>
      </c>
      <c r="K9" s="60">
        <v>7657771</v>
      </c>
      <c r="L9" s="60">
        <v>1305600</v>
      </c>
      <c r="M9" s="60">
        <v>21920060</v>
      </c>
      <c r="N9" s="60">
        <v>12220794</v>
      </c>
      <c r="O9" s="60">
        <v>6407082</v>
      </c>
      <c r="P9" s="60">
        <v>5430106</v>
      </c>
      <c r="Q9" s="60">
        <v>24057982</v>
      </c>
      <c r="R9" s="60">
        <v>0</v>
      </c>
      <c r="S9" s="60">
        <v>0</v>
      </c>
      <c r="T9" s="60">
        <v>0</v>
      </c>
      <c r="U9" s="60">
        <v>0</v>
      </c>
      <c r="V9" s="60">
        <v>55433088</v>
      </c>
      <c r="W9" s="60">
        <v>65967003</v>
      </c>
      <c r="X9" s="60">
        <v>-10533915</v>
      </c>
      <c r="Y9" s="61">
        <v>-15.97</v>
      </c>
      <c r="Z9" s="62">
        <v>112902245</v>
      </c>
    </row>
    <row r="10" spans="1:26" ht="25.5">
      <c r="A10" s="63" t="s">
        <v>277</v>
      </c>
      <c r="B10" s="64">
        <f>SUM(B5:B9)</f>
        <v>334448864</v>
      </c>
      <c r="C10" s="64">
        <f>SUM(C5:C9)</f>
        <v>0</v>
      </c>
      <c r="D10" s="65">
        <f aca="true" t="shared" si="0" ref="D10:Z10">SUM(D5:D9)</f>
        <v>348845663</v>
      </c>
      <c r="E10" s="66">
        <f t="shared" si="0"/>
        <v>379831481</v>
      </c>
      <c r="F10" s="66">
        <f t="shared" si="0"/>
        <v>96247395</v>
      </c>
      <c r="G10" s="66">
        <f t="shared" si="0"/>
        <v>1790273</v>
      </c>
      <c r="H10" s="66">
        <f t="shared" si="0"/>
        <v>6924079</v>
      </c>
      <c r="I10" s="66">
        <f t="shared" si="0"/>
        <v>104961747</v>
      </c>
      <c r="J10" s="66">
        <f t="shared" si="0"/>
        <v>13009061</v>
      </c>
      <c r="K10" s="66">
        <f t="shared" si="0"/>
        <v>87544097</v>
      </c>
      <c r="L10" s="66">
        <f t="shared" si="0"/>
        <v>1419832</v>
      </c>
      <c r="M10" s="66">
        <f t="shared" si="0"/>
        <v>101972990</v>
      </c>
      <c r="N10" s="66">
        <f t="shared" si="0"/>
        <v>12638355</v>
      </c>
      <c r="O10" s="66">
        <f t="shared" si="0"/>
        <v>6479031</v>
      </c>
      <c r="P10" s="66">
        <f t="shared" si="0"/>
        <v>70474714</v>
      </c>
      <c r="Q10" s="66">
        <f t="shared" si="0"/>
        <v>89592100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296526837</v>
      </c>
      <c r="W10" s="66">
        <f t="shared" si="0"/>
        <v>262926009</v>
      </c>
      <c r="X10" s="66">
        <f t="shared" si="0"/>
        <v>33600828</v>
      </c>
      <c r="Y10" s="67">
        <f>+IF(W10&lt;&gt;0,(X10/W10)*100,0)</f>
        <v>12.77957556492633</v>
      </c>
      <c r="Z10" s="68">
        <f t="shared" si="0"/>
        <v>379831481</v>
      </c>
    </row>
    <row r="11" spans="1:26" ht="13.5">
      <c r="A11" s="58" t="s">
        <v>37</v>
      </c>
      <c r="B11" s="19">
        <v>200806522</v>
      </c>
      <c r="C11" s="19">
        <v>0</v>
      </c>
      <c r="D11" s="59">
        <v>207216301</v>
      </c>
      <c r="E11" s="60">
        <v>206647385</v>
      </c>
      <c r="F11" s="60">
        <v>16459763</v>
      </c>
      <c r="G11" s="60">
        <v>16976437</v>
      </c>
      <c r="H11" s="60">
        <v>18459132</v>
      </c>
      <c r="I11" s="60">
        <v>51895332</v>
      </c>
      <c r="J11" s="60">
        <v>16785720</v>
      </c>
      <c r="K11" s="60">
        <v>16871467</v>
      </c>
      <c r="L11" s="60">
        <v>17615757</v>
      </c>
      <c r="M11" s="60">
        <v>51272944</v>
      </c>
      <c r="N11" s="60">
        <v>17301700</v>
      </c>
      <c r="O11" s="60">
        <v>17627405</v>
      </c>
      <c r="P11" s="60">
        <v>16709070</v>
      </c>
      <c r="Q11" s="60">
        <v>51638175</v>
      </c>
      <c r="R11" s="60">
        <v>0</v>
      </c>
      <c r="S11" s="60">
        <v>0</v>
      </c>
      <c r="T11" s="60">
        <v>0</v>
      </c>
      <c r="U11" s="60">
        <v>0</v>
      </c>
      <c r="V11" s="60">
        <v>154806451</v>
      </c>
      <c r="W11" s="60">
        <v>146680497</v>
      </c>
      <c r="X11" s="60">
        <v>8125954</v>
      </c>
      <c r="Y11" s="61">
        <v>5.54</v>
      </c>
      <c r="Z11" s="62">
        <v>206647385</v>
      </c>
    </row>
    <row r="12" spans="1:26" ht="13.5">
      <c r="A12" s="58" t="s">
        <v>38</v>
      </c>
      <c r="B12" s="19">
        <v>10709156</v>
      </c>
      <c r="C12" s="19">
        <v>0</v>
      </c>
      <c r="D12" s="59">
        <v>11580705</v>
      </c>
      <c r="E12" s="60">
        <v>11806173</v>
      </c>
      <c r="F12" s="60">
        <v>855171</v>
      </c>
      <c r="G12" s="60">
        <v>876014</v>
      </c>
      <c r="H12" s="60">
        <v>876642</v>
      </c>
      <c r="I12" s="60">
        <v>2607827</v>
      </c>
      <c r="J12" s="60">
        <v>846216</v>
      </c>
      <c r="K12" s="60">
        <v>854516</v>
      </c>
      <c r="L12" s="60">
        <v>892211</v>
      </c>
      <c r="M12" s="60">
        <v>2592943</v>
      </c>
      <c r="N12" s="60">
        <v>851436</v>
      </c>
      <c r="O12" s="60">
        <v>878717</v>
      </c>
      <c r="P12" s="60">
        <v>870001</v>
      </c>
      <c r="Q12" s="60">
        <v>2600154</v>
      </c>
      <c r="R12" s="60">
        <v>0</v>
      </c>
      <c r="S12" s="60">
        <v>0</v>
      </c>
      <c r="T12" s="60">
        <v>0</v>
      </c>
      <c r="U12" s="60">
        <v>0</v>
      </c>
      <c r="V12" s="60">
        <v>7800924</v>
      </c>
      <c r="W12" s="60">
        <v>7935003</v>
      </c>
      <c r="X12" s="60">
        <v>-134079</v>
      </c>
      <c r="Y12" s="61">
        <v>-1.69</v>
      </c>
      <c r="Z12" s="62">
        <v>11806173</v>
      </c>
    </row>
    <row r="13" spans="1:26" ht="13.5">
      <c r="A13" s="58" t="s">
        <v>278</v>
      </c>
      <c r="B13" s="19">
        <v>28018728</v>
      </c>
      <c r="C13" s="19">
        <v>0</v>
      </c>
      <c r="D13" s="59">
        <v>26766440</v>
      </c>
      <c r="E13" s="60">
        <v>26766440</v>
      </c>
      <c r="F13" s="60">
        <v>0</v>
      </c>
      <c r="G13" s="60">
        <v>2404714</v>
      </c>
      <c r="H13" s="60">
        <v>2450476</v>
      </c>
      <c r="I13" s="60">
        <v>4855190</v>
      </c>
      <c r="J13" s="60">
        <v>2310310</v>
      </c>
      <c r="K13" s="60">
        <v>2459317</v>
      </c>
      <c r="L13" s="60">
        <v>2287148</v>
      </c>
      <c r="M13" s="60">
        <v>7056775</v>
      </c>
      <c r="N13" s="60">
        <v>2388078</v>
      </c>
      <c r="O13" s="60">
        <v>2383898</v>
      </c>
      <c r="P13" s="60">
        <v>0</v>
      </c>
      <c r="Q13" s="60">
        <v>4771976</v>
      </c>
      <c r="R13" s="60">
        <v>0</v>
      </c>
      <c r="S13" s="60">
        <v>0</v>
      </c>
      <c r="T13" s="60">
        <v>0</v>
      </c>
      <c r="U13" s="60">
        <v>0</v>
      </c>
      <c r="V13" s="60">
        <v>16683941</v>
      </c>
      <c r="W13" s="60">
        <v>17449497</v>
      </c>
      <c r="X13" s="60">
        <v>-765556</v>
      </c>
      <c r="Y13" s="61">
        <v>-4.39</v>
      </c>
      <c r="Z13" s="62">
        <v>26766440</v>
      </c>
    </row>
    <row r="14" spans="1:26" ht="13.5">
      <c r="A14" s="58" t="s">
        <v>40</v>
      </c>
      <c r="B14" s="19">
        <v>38340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11145127</v>
      </c>
      <c r="C16" s="19">
        <v>0</v>
      </c>
      <c r="D16" s="59">
        <v>1365000</v>
      </c>
      <c r="E16" s="60">
        <v>2765000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12009753</v>
      </c>
      <c r="X16" s="60">
        <v>-12009753</v>
      </c>
      <c r="Y16" s="61">
        <v>-100</v>
      </c>
      <c r="Z16" s="62">
        <v>2765000</v>
      </c>
    </row>
    <row r="17" spans="1:26" ht="13.5">
      <c r="A17" s="58" t="s">
        <v>43</v>
      </c>
      <c r="B17" s="19">
        <v>111745389</v>
      </c>
      <c r="C17" s="19">
        <v>0</v>
      </c>
      <c r="D17" s="59">
        <v>101876829</v>
      </c>
      <c r="E17" s="60">
        <v>131766495</v>
      </c>
      <c r="F17" s="60">
        <v>4290002</v>
      </c>
      <c r="G17" s="60">
        <v>7950926</v>
      </c>
      <c r="H17" s="60">
        <v>8737562</v>
      </c>
      <c r="I17" s="60">
        <v>20978490</v>
      </c>
      <c r="J17" s="60">
        <v>10347583</v>
      </c>
      <c r="K17" s="60">
        <v>8623703</v>
      </c>
      <c r="L17" s="60">
        <v>11186677</v>
      </c>
      <c r="M17" s="60">
        <v>30157963</v>
      </c>
      <c r="N17" s="60">
        <v>5274590</v>
      </c>
      <c r="O17" s="60">
        <v>7867757</v>
      </c>
      <c r="P17" s="60">
        <v>9690789</v>
      </c>
      <c r="Q17" s="60">
        <v>22833136</v>
      </c>
      <c r="R17" s="60">
        <v>0</v>
      </c>
      <c r="S17" s="60">
        <v>0</v>
      </c>
      <c r="T17" s="60">
        <v>0</v>
      </c>
      <c r="U17" s="60">
        <v>0</v>
      </c>
      <c r="V17" s="60">
        <v>73969589</v>
      </c>
      <c r="W17" s="60">
        <v>78565500</v>
      </c>
      <c r="X17" s="60">
        <v>-4595911</v>
      </c>
      <c r="Y17" s="61">
        <v>-5.85</v>
      </c>
      <c r="Z17" s="62">
        <v>131766495</v>
      </c>
    </row>
    <row r="18" spans="1:26" ht="13.5">
      <c r="A18" s="70" t="s">
        <v>44</v>
      </c>
      <c r="B18" s="71">
        <f>SUM(B11:B17)</f>
        <v>362463262</v>
      </c>
      <c r="C18" s="71">
        <f>SUM(C11:C17)</f>
        <v>0</v>
      </c>
      <c r="D18" s="72">
        <f aca="true" t="shared" si="1" ref="D18:Z18">SUM(D11:D17)</f>
        <v>348805275</v>
      </c>
      <c r="E18" s="73">
        <f t="shared" si="1"/>
        <v>379751493</v>
      </c>
      <c r="F18" s="73">
        <f t="shared" si="1"/>
        <v>21604936</v>
      </c>
      <c r="G18" s="73">
        <f t="shared" si="1"/>
        <v>28208091</v>
      </c>
      <c r="H18" s="73">
        <f t="shared" si="1"/>
        <v>30523812</v>
      </c>
      <c r="I18" s="73">
        <f t="shared" si="1"/>
        <v>80336839</v>
      </c>
      <c r="J18" s="73">
        <f t="shared" si="1"/>
        <v>30289829</v>
      </c>
      <c r="K18" s="73">
        <f t="shared" si="1"/>
        <v>28809003</v>
      </c>
      <c r="L18" s="73">
        <f t="shared" si="1"/>
        <v>31981793</v>
      </c>
      <c r="M18" s="73">
        <f t="shared" si="1"/>
        <v>91080625</v>
      </c>
      <c r="N18" s="73">
        <f t="shared" si="1"/>
        <v>25815804</v>
      </c>
      <c r="O18" s="73">
        <f t="shared" si="1"/>
        <v>28757777</v>
      </c>
      <c r="P18" s="73">
        <f t="shared" si="1"/>
        <v>27269860</v>
      </c>
      <c r="Q18" s="73">
        <f t="shared" si="1"/>
        <v>81843441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253260905</v>
      </c>
      <c r="W18" s="73">
        <f t="shared" si="1"/>
        <v>262640250</v>
      </c>
      <c r="X18" s="73">
        <f t="shared" si="1"/>
        <v>-9379345</v>
      </c>
      <c r="Y18" s="67">
        <f>+IF(W18&lt;&gt;0,(X18/W18)*100,0)</f>
        <v>-3.571175781320647</v>
      </c>
      <c r="Z18" s="74">
        <f t="shared" si="1"/>
        <v>379751493</v>
      </c>
    </row>
    <row r="19" spans="1:26" ht="13.5">
      <c r="A19" s="70" t="s">
        <v>45</v>
      </c>
      <c r="B19" s="75">
        <f>+B10-B18</f>
        <v>-28014398</v>
      </c>
      <c r="C19" s="75">
        <f>+C10-C18</f>
        <v>0</v>
      </c>
      <c r="D19" s="76">
        <f aca="true" t="shared" si="2" ref="D19:Z19">+D10-D18</f>
        <v>40388</v>
      </c>
      <c r="E19" s="77">
        <f t="shared" si="2"/>
        <v>79988</v>
      </c>
      <c r="F19" s="77">
        <f t="shared" si="2"/>
        <v>74642459</v>
      </c>
      <c r="G19" s="77">
        <f t="shared" si="2"/>
        <v>-26417818</v>
      </c>
      <c r="H19" s="77">
        <f t="shared" si="2"/>
        <v>-23599733</v>
      </c>
      <c r="I19" s="77">
        <f t="shared" si="2"/>
        <v>24624908</v>
      </c>
      <c r="J19" s="77">
        <f t="shared" si="2"/>
        <v>-17280768</v>
      </c>
      <c r="K19" s="77">
        <f t="shared" si="2"/>
        <v>58735094</v>
      </c>
      <c r="L19" s="77">
        <f t="shared" si="2"/>
        <v>-30561961</v>
      </c>
      <c r="M19" s="77">
        <f t="shared" si="2"/>
        <v>10892365</v>
      </c>
      <c r="N19" s="77">
        <f t="shared" si="2"/>
        <v>-13177449</v>
      </c>
      <c r="O19" s="77">
        <f t="shared" si="2"/>
        <v>-22278746</v>
      </c>
      <c r="P19" s="77">
        <f t="shared" si="2"/>
        <v>43204854</v>
      </c>
      <c r="Q19" s="77">
        <f t="shared" si="2"/>
        <v>7748659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43265932</v>
      </c>
      <c r="W19" s="77">
        <f>IF(E10=E18,0,W10-W18)</f>
        <v>285759</v>
      </c>
      <c r="X19" s="77">
        <f t="shared" si="2"/>
        <v>42980173</v>
      </c>
      <c r="Y19" s="78">
        <f>+IF(W19&lt;&gt;0,(X19/W19)*100,0)</f>
        <v>15040.706679404673</v>
      </c>
      <c r="Z19" s="79">
        <f t="shared" si="2"/>
        <v>79988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-28014398</v>
      </c>
      <c r="C22" s="86">
        <f>SUM(C19:C21)</f>
        <v>0</v>
      </c>
      <c r="D22" s="87">
        <f aca="true" t="shared" si="3" ref="D22:Z22">SUM(D19:D21)</f>
        <v>40388</v>
      </c>
      <c r="E22" s="88">
        <f t="shared" si="3"/>
        <v>79988</v>
      </c>
      <c r="F22" s="88">
        <f t="shared" si="3"/>
        <v>74642459</v>
      </c>
      <c r="G22" s="88">
        <f t="shared" si="3"/>
        <v>-26417818</v>
      </c>
      <c r="H22" s="88">
        <f t="shared" si="3"/>
        <v>-23599733</v>
      </c>
      <c r="I22" s="88">
        <f t="shared" si="3"/>
        <v>24624908</v>
      </c>
      <c r="J22" s="88">
        <f t="shared" si="3"/>
        <v>-17280768</v>
      </c>
      <c r="K22" s="88">
        <f t="shared" si="3"/>
        <v>58735094</v>
      </c>
      <c r="L22" s="88">
        <f t="shared" si="3"/>
        <v>-30561961</v>
      </c>
      <c r="M22" s="88">
        <f t="shared" si="3"/>
        <v>10892365</v>
      </c>
      <c r="N22" s="88">
        <f t="shared" si="3"/>
        <v>-13177449</v>
      </c>
      <c r="O22" s="88">
        <f t="shared" si="3"/>
        <v>-22278746</v>
      </c>
      <c r="P22" s="88">
        <f t="shared" si="3"/>
        <v>43204854</v>
      </c>
      <c r="Q22" s="88">
        <f t="shared" si="3"/>
        <v>7748659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43265932</v>
      </c>
      <c r="W22" s="88">
        <f t="shared" si="3"/>
        <v>285759</v>
      </c>
      <c r="X22" s="88">
        <f t="shared" si="3"/>
        <v>42980173</v>
      </c>
      <c r="Y22" s="89">
        <f>+IF(W22&lt;&gt;0,(X22/W22)*100,0)</f>
        <v>15040.706679404673</v>
      </c>
      <c r="Z22" s="90">
        <f t="shared" si="3"/>
        <v>79988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-28014398</v>
      </c>
      <c r="C24" s="75">
        <f>SUM(C22:C23)</f>
        <v>0</v>
      </c>
      <c r="D24" s="76">
        <f aca="true" t="shared" si="4" ref="D24:Z24">SUM(D22:D23)</f>
        <v>40388</v>
      </c>
      <c r="E24" s="77">
        <f t="shared" si="4"/>
        <v>79988</v>
      </c>
      <c r="F24" s="77">
        <f t="shared" si="4"/>
        <v>74642459</v>
      </c>
      <c r="G24" s="77">
        <f t="shared" si="4"/>
        <v>-26417818</v>
      </c>
      <c r="H24" s="77">
        <f t="shared" si="4"/>
        <v>-23599733</v>
      </c>
      <c r="I24" s="77">
        <f t="shared" si="4"/>
        <v>24624908</v>
      </c>
      <c r="J24" s="77">
        <f t="shared" si="4"/>
        <v>-17280768</v>
      </c>
      <c r="K24" s="77">
        <f t="shared" si="4"/>
        <v>58735094</v>
      </c>
      <c r="L24" s="77">
        <f t="shared" si="4"/>
        <v>-30561961</v>
      </c>
      <c r="M24" s="77">
        <f t="shared" si="4"/>
        <v>10892365</v>
      </c>
      <c r="N24" s="77">
        <f t="shared" si="4"/>
        <v>-13177449</v>
      </c>
      <c r="O24" s="77">
        <f t="shared" si="4"/>
        <v>-22278746</v>
      </c>
      <c r="P24" s="77">
        <f t="shared" si="4"/>
        <v>43204854</v>
      </c>
      <c r="Q24" s="77">
        <f t="shared" si="4"/>
        <v>7748659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43265932</v>
      </c>
      <c r="W24" s="77">
        <f t="shared" si="4"/>
        <v>285759</v>
      </c>
      <c r="X24" s="77">
        <f t="shared" si="4"/>
        <v>42980173</v>
      </c>
      <c r="Y24" s="78">
        <f>+IF(W24&lt;&gt;0,(X24/W24)*100,0)</f>
        <v>15040.706679404673</v>
      </c>
      <c r="Z24" s="79">
        <f t="shared" si="4"/>
        <v>79988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17237736</v>
      </c>
      <c r="E27" s="100">
        <v>16808436</v>
      </c>
      <c r="F27" s="100">
        <v>104757</v>
      </c>
      <c r="G27" s="100">
        <v>1213356</v>
      </c>
      <c r="H27" s="100">
        <v>920493</v>
      </c>
      <c r="I27" s="100">
        <v>2238606</v>
      </c>
      <c r="J27" s="100">
        <v>953095</v>
      </c>
      <c r="K27" s="100">
        <v>1566663</v>
      </c>
      <c r="L27" s="100">
        <v>1860429</v>
      </c>
      <c r="M27" s="100">
        <v>4380187</v>
      </c>
      <c r="N27" s="100">
        <v>53813</v>
      </c>
      <c r="O27" s="100">
        <v>1138929</v>
      </c>
      <c r="P27" s="100">
        <v>1158714</v>
      </c>
      <c r="Q27" s="100">
        <v>2351456</v>
      </c>
      <c r="R27" s="100">
        <v>0</v>
      </c>
      <c r="S27" s="100">
        <v>0</v>
      </c>
      <c r="T27" s="100">
        <v>0</v>
      </c>
      <c r="U27" s="100">
        <v>0</v>
      </c>
      <c r="V27" s="100">
        <v>8970249</v>
      </c>
      <c r="W27" s="100">
        <v>12606327</v>
      </c>
      <c r="X27" s="100">
        <v>-3636078</v>
      </c>
      <c r="Y27" s="101">
        <v>-28.84</v>
      </c>
      <c r="Z27" s="102">
        <v>16808436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17237736</v>
      </c>
      <c r="E31" s="60">
        <v>16808436</v>
      </c>
      <c r="F31" s="60">
        <v>104757</v>
      </c>
      <c r="G31" s="60">
        <v>1213356</v>
      </c>
      <c r="H31" s="60">
        <v>920493</v>
      </c>
      <c r="I31" s="60">
        <v>2238606</v>
      </c>
      <c r="J31" s="60">
        <v>953095</v>
      </c>
      <c r="K31" s="60">
        <v>1566663</v>
      </c>
      <c r="L31" s="60">
        <v>1860429</v>
      </c>
      <c r="M31" s="60">
        <v>4380187</v>
      </c>
      <c r="N31" s="60">
        <v>53813</v>
      </c>
      <c r="O31" s="60">
        <v>1138929</v>
      </c>
      <c r="P31" s="60">
        <v>1158714</v>
      </c>
      <c r="Q31" s="60">
        <v>2351456</v>
      </c>
      <c r="R31" s="60">
        <v>0</v>
      </c>
      <c r="S31" s="60">
        <v>0</v>
      </c>
      <c r="T31" s="60">
        <v>0</v>
      </c>
      <c r="U31" s="60">
        <v>0</v>
      </c>
      <c r="V31" s="60">
        <v>8970249</v>
      </c>
      <c r="W31" s="60">
        <v>12606327</v>
      </c>
      <c r="X31" s="60">
        <v>-3636078</v>
      </c>
      <c r="Y31" s="61">
        <v>-28.84</v>
      </c>
      <c r="Z31" s="62">
        <v>16808436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17237736</v>
      </c>
      <c r="E32" s="100">
        <f t="shared" si="5"/>
        <v>16808436</v>
      </c>
      <c r="F32" s="100">
        <f t="shared" si="5"/>
        <v>104757</v>
      </c>
      <c r="G32" s="100">
        <f t="shared" si="5"/>
        <v>1213356</v>
      </c>
      <c r="H32" s="100">
        <f t="shared" si="5"/>
        <v>920493</v>
      </c>
      <c r="I32" s="100">
        <f t="shared" si="5"/>
        <v>2238606</v>
      </c>
      <c r="J32" s="100">
        <f t="shared" si="5"/>
        <v>953095</v>
      </c>
      <c r="K32" s="100">
        <f t="shared" si="5"/>
        <v>1566663</v>
      </c>
      <c r="L32" s="100">
        <f t="shared" si="5"/>
        <v>1860429</v>
      </c>
      <c r="M32" s="100">
        <f t="shared" si="5"/>
        <v>4380187</v>
      </c>
      <c r="N32" s="100">
        <f t="shared" si="5"/>
        <v>53813</v>
      </c>
      <c r="O32" s="100">
        <f t="shared" si="5"/>
        <v>1138929</v>
      </c>
      <c r="P32" s="100">
        <f t="shared" si="5"/>
        <v>1158714</v>
      </c>
      <c r="Q32" s="100">
        <f t="shared" si="5"/>
        <v>2351456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8970249</v>
      </c>
      <c r="W32" s="100">
        <f t="shared" si="5"/>
        <v>12606327</v>
      </c>
      <c r="X32" s="100">
        <f t="shared" si="5"/>
        <v>-3636078</v>
      </c>
      <c r="Y32" s="101">
        <f>+IF(W32&lt;&gt;0,(X32/W32)*100,0)</f>
        <v>-28.84327845850738</v>
      </c>
      <c r="Z32" s="102">
        <f t="shared" si="5"/>
        <v>16808436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33743209</v>
      </c>
      <c r="C35" s="19">
        <v>0</v>
      </c>
      <c r="D35" s="59">
        <v>77115204</v>
      </c>
      <c r="E35" s="60">
        <v>69003947</v>
      </c>
      <c r="F35" s="60">
        <v>94445397</v>
      </c>
      <c r="G35" s="60">
        <v>78600204</v>
      </c>
      <c r="H35" s="60">
        <v>50409370</v>
      </c>
      <c r="I35" s="60">
        <v>50409370</v>
      </c>
      <c r="J35" s="60">
        <v>29131563</v>
      </c>
      <c r="K35" s="60">
        <v>114455053</v>
      </c>
      <c r="L35" s="60">
        <v>79215300</v>
      </c>
      <c r="M35" s="60">
        <v>79215300</v>
      </c>
      <c r="N35" s="60">
        <v>68808132</v>
      </c>
      <c r="O35" s="60">
        <v>44242112</v>
      </c>
      <c r="P35" s="60">
        <v>98611741</v>
      </c>
      <c r="Q35" s="60">
        <v>98611741</v>
      </c>
      <c r="R35" s="60">
        <v>0</v>
      </c>
      <c r="S35" s="60">
        <v>0</v>
      </c>
      <c r="T35" s="60">
        <v>0</v>
      </c>
      <c r="U35" s="60">
        <v>0</v>
      </c>
      <c r="V35" s="60">
        <v>98611741</v>
      </c>
      <c r="W35" s="60">
        <v>51752960</v>
      </c>
      <c r="X35" s="60">
        <v>46858781</v>
      </c>
      <c r="Y35" s="61">
        <v>90.54</v>
      </c>
      <c r="Z35" s="62">
        <v>69003947</v>
      </c>
    </row>
    <row r="36" spans="1:26" ht="13.5">
      <c r="A36" s="58" t="s">
        <v>57</v>
      </c>
      <c r="B36" s="19">
        <v>167233278</v>
      </c>
      <c r="C36" s="19">
        <v>0</v>
      </c>
      <c r="D36" s="59">
        <v>119460557</v>
      </c>
      <c r="E36" s="60">
        <v>119031257</v>
      </c>
      <c r="F36" s="60">
        <v>167070198</v>
      </c>
      <c r="G36" s="60">
        <v>165831541</v>
      </c>
      <c r="H36" s="60">
        <v>164254288</v>
      </c>
      <c r="I36" s="60">
        <v>164254288</v>
      </c>
      <c r="J36" s="60">
        <v>162851553</v>
      </c>
      <c r="K36" s="60">
        <v>161958899</v>
      </c>
      <c r="L36" s="60">
        <v>161419773</v>
      </c>
      <c r="M36" s="60">
        <v>161419773</v>
      </c>
      <c r="N36" s="60">
        <v>159040447</v>
      </c>
      <c r="O36" s="60">
        <v>157745564</v>
      </c>
      <c r="P36" s="60">
        <v>158904278</v>
      </c>
      <c r="Q36" s="60">
        <v>158904278</v>
      </c>
      <c r="R36" s="60">
        <v>0</v>
      </c>
      <c r="S36" s="60">
        <v>0</v>
      </c>
      <c r="T36" s="60">
        <v>0</v>
      </c>
      <c r="U36" s="60">
        <v>0</v>
      </c>
      <c r="V36" s="60">
        <v>158904278</v>
      </c>
      <c r="W36" s="60">
        <v>89273443</v>
      </c>
      <c r="X36" s="60">
        <v>69630835</v>
      </c>
      <c r="Y36" s="61">
        <v>78</v>
      </c>
      <c r="Z36" s="62">
        <v>119031257</v>
      </c>
    </row>
    <row r="37" spans="1:26" ht="13.5">
      <c r="A37" s="58" t="s">
        <v>58</v>
      </c>
      <c r="B37" s="19">
        <v>93599006</v>
      </c>
      <c r="C37" s="19">
        <v>0</v>
      </c>
      <c r="D37" s="59">
        <v>66510617</v>
      </c>
      <c r="E37" s="60">
        <v>52624176</v>
      </c>
      <c r="F37" s="60">
        <v>77097641</v>
      </c>
      <c r="G37" s="60">
        <v>86478895</v>
      </c>
      <c r="H37" s="60">
        <v>80357818</v>
      </c>
      <c r="I37" s="60">
        <v>80357818</v>
      </c>
      <c r="J37" s="60">
        <v>75003561</v>
      </c>
      <c r="K37" s="60">
        <v>75699298</v>
      </c>
      <c r="L37" s="60">
        <v>69965218</v>
      </c>
      <c r="M37" s="60">
        <v>69965218</v>
      </c>
      <c r="N37" s="60">
        <v>70401236</v>
      </c>
      <c r="O37" s="60">
        <v>66868995</v>
      </c>
      <c r="P37" s="60">
        <v>79192479</v>
      </c>
      <c r="Q37" s="60">
        <v>79192479</v>
      </c>
      <c r="R37" s="60">
        <v>0</v>
      </c>
      <c r="S37" s="60">
        <v>0</v>
      </c>
      <c r="T37" s="60">
        <v>0</v>
      </c>
      <c r="U37" s="60">
        <v>0</v>
      </c>
      <c r="V37" s="60">
        <v>79192479</v>
      </c>
      <c r="W37" s="60">
        <v>39468132</v>
      </c>
      <c r="X37" s="60">
        <v>39724347</v>
      </c>
      <c r="Y37" s="61">
        <v>100.65</v>
      </c>
      <c r="Z37" s="62">
        <v>52624176</v>
      </c>
    </row>
    <row r="38" spans="1:26" ht="13.5">
      <c r="A38" s="58" t="s">
        <v>59</v>
      </c>
      <c r="B38" s="19">
        <v>43460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107334021</v>
      </c>
      <c r="C39" s="19">
        <v>0</v>
      </c>
      <c r="D39" s="59">
        <v>130065144</v>
      </c>
      <c r="E39" s="60">
        <v>135411029</v>
      </c>
      <c r="F39" s="60">
        <v>184417954</v>
      </c>
      <c r="G39" s="60">
        <v>157952850</v>
      </c>
      <c r="H39" s="60">
        <v>134305840</v>
      </c>
      <c r="I39" s="60">
        <v>134305840</v>
      </c>
      <c r="J39" s="60">
        <v>116979555</v>
      </c>
      <c r="K39" s="60">
        <v>200714654</v>
      </c>
      <c r="L39" s="60">
        <v>170669855</v>
      </c>
      <c r="M39" s="60">
        <v>170669855</v>
      </c>
      <c r="N39" s="60">
        <v>157447343</v>
      </c>
      <c r="O39" s="60">
        <v>135118681</v>
      </c>
      <c r="P39" s="60">
        <v>178323540</v>
      </c>
      <c r="Q39" s="60">
        <v>178323540</v>
      </c>
      <c r="R39" s="60">
        <v>0</v>
      </c>
      <c r="S39" s="60">
        <v>0</v>
      </c>
      <c r="T39" s="60">
        <v>0</v>
      </c>
      <c r="U39" s="60">
        <v>0</v>
      </c>
      <c r="V39" s="60">
        <v>178323540</v>
      </c>
      <c r="W39" s="60">
        <v>101558272</v>
      </c>
      <c r="X39" s="60">
        <v>76765268</v>
      </c>
      <c r="Y39" s="61">
        <v>75.59</v>
      </c>
      <c r="Z39" s="62">
        <v>135411029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25439532</v>
      </c>
      <c r="C42" s="19">
        <v>0</v>
      </c>
      <c r="D42" s="59">
        <v>39619283</v>
      </c>
      <c r="E42" s="60">
        <v>26796932</v>
      </c>
      <c r="F42" s="60">
        <v>62790489</v>
      </c>
      <c r="G42" s="60">
        <v>-14948555</v>
      </c>
      <c r="H42" s="60">
        <v>-26704135</v>
      </c>
      <c r="I42" s="60">
        <v>21137799</v>
      </c>
      <c r="J42" s="60">
        <v>-21333905</v>
      </c>
      <c r="K42" s="60">
        <v>88564049</v>
      </c>
      <c r="L42" s="60">
        <v>-33354867</v>
      </c>
      <c r="M42" s="60">
        <v>33875277</v>
      </c>
      <c r="N42" s="60">
        <v>-11032561</v>
      </c>
      <c r="O42" s="60">
        <v>-22705266</v>
      </c>
      <c r="P42" s="60">
        <v>56561003</v>
      </c>
      <c r="Q42" s="60">
        <v>22823176</v>
      </c>
      <c r="R42" s="60">
        <v>0</v>
      </c>
      <c r="S42" s="60">
        <v>0</v>
      </c>
      <c r="T42" s="60">
        <v>0</v>
      </c>
      <c r="U42" s="60">
        <v>0</v>
      </c>
      <c r="V42" s="60">
        <v>77836252</v>
      </c>
      <c r="W42" s="60">
        <v>37104419</v>
      </c>
      <c r="X42" s="60">
        <v>40731833</v>
      </c>
      <c r="Y42" s="61">
        <v>109.78</v>
      </c>
      <c r="Z42" s="62">
        <v>26796932</v>
      </c>
    </row>
    <row r="43" spans="1:26" ht="13.5">
      <c r="A43" s="58" t="s">
        <v>63</v>
      </c>
      <c r="B43" s="19">
        <v>-17379609</v>
      </c>
      <c r="C43" s="19">
        <v>0</v>
      </c>
      <c r="D43" s="59">
        <v>-17652113</v>
      </c>
      <c r="E43" s="60">
        <v>-16808436</v>
      </c>
      <c r="F43" s="60">
        <v>-104757</v>
      </c>
      <c r="G43" s="60">
        <v>-1213350</v>
      </c>
      <c r="H43" s="60">
        <v>-920493</v>
      </c>
      <c r="I43" s="60">
        <v>-2238600</v>
      </c>
      <c r="J43" s="60">
        <v>-927726</v>
      </c>
      <c r="K43" s="60">
        <v>-1566664</v>
      </c>
      <c r="L43" s="60">
        <v>-1830453</v>
      </c>
      <c r="M43" s="60">
        <v>-4324843</v>
      </c>
      <c r="N43" s="60">
        <v>-53812</v>
      </c>
      <c r="O43" s="60">
        <v>-1183930</v>
      </c>
      <c r="P43" s="60">
        <v>-1130869</v>
      </c>
      <c r="Q43" s="60">
        <v>-2368611</v>
      </c>
      <c r="R43" s="60">
        <v>0</v>
      </c>
      <c r="S43" s="60">
        <v>0</v>
      </c>
      <c r="T43" s="60">
        <v>0</v>
      </c>
      <c r="U43" s="60">
        <v>0</v>
      </c>
      <c r="V43" s="60">
        <v>-8932054</v>
      </c>
      <c r="W43" s="60">
        <v>-12200075</v>
      </c>
      <c r="X43" s="60">
        <v>3268021</v>
      </c>
      <c r="Y43" s="61">
        <v>-26.79</v>
      </c>
      <c r="Z43" s="62">
        <v>-16808436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50000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50000</v>
      </c>
    </row>
    <row r="45" spans="1:26" ht="13.5">
      <c r="A45" s="70" t="s">
        <v>65</v>
      </c>
      <c r="B45" s="22">
        <v>14975752</v>
      </c>
      <c r="C45" s="22">
        <v>0</v>
      </c>
      <c r="D45" s="99">
        <v>35938169</v>
      </c>
      <c r="E45" s="100">
        <v>25014248</v>
      </c>
      <c r="F45" s="100">
        <v>77661484</v>
      </c>
      <c r="G45" s="100">
        <v>61499579</v>
      </c>
      <c r="H45" s="100">
        <v>33874951</v>
      </c>
      <c r="I45" s="100">
        <v>33874951</v>
      </c>
      <c r="J45" s="100">
        <v>11613320</v>
      </c>
      <c r="K45" s="100">
        <v>98610705</v>
      </c>
      <c r="L45" s="100">
        <v>63425385</v>
      </c>
      <c r="M45" s="100">
        <v>63425385</v>
      </c>
      <c r="N45" s="100">
        <v>52339012</v>
      </c>
      <c r="O45" s="100">
        <v>28449816</v>
      </c>
      <c r="P45" s="100">
        <v>83879950</v>
      </c>
      <c r="Q45" s="100">
        <v>83879950</v>
      </c>
      <c r="R45" s="100">
        <v>0</v>
      </c>
      <c r="S45" s="100">
        <v>0</v>
      </c>
      <c r="T45" s="100">
        <v>0</v>
      </c>
      <c r="U45" s="100">
        <v>0</v>
      </c>
      <c r="V45" s="100">
        <v>83879950</v>
      </c>
      <c r="W45" s="100">
        <v>39880096</v>
      </c>
      <c r="X45" s="100">
        <v>43999854</v>
      </c>
      <c r="Y45" s="101">
        <v>110.33</v>
      </c>
      <c r="Z45" s="102">
        <v>25014248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518469</v>
      </c>
      <c r="C49" s="52">
        <v>0</v>
      </c>
      <c r="D49" s="129">
        <v>499943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1115479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2133891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43801561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43801561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4495894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400000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936000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559894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2600000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4495894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257873737</v>
      </c>
      <c r="D5" s="153">
        <f>SUM(D6:D8)</f>
        <v>0</v>
      </c>
      <c r="E5" s="154">
        <f t="shared" si="0"/>
        <v>270523482</v>
      </c>
      <c r="F5" s="100">
        <f t="shared" si="0"/>
        <v>289425759</v>
      </c>
      <c r="G5" s="100">
        <f t="shared" si="0"/>
        <v>96227404</v>
      </c>
      <c r="H5" s="100">
        <f t="shared" si="0"/>
        <v>1757592</v>
      </c>
      <c r="I5" s="100">
        <f t="shared" si="0"/>
        <v>1135934</v>
      </c>
      <c r="J5" s="100">
        <f t="shared" si="0"/>
        <v>99120930</v>
      </c>
      <c r="K5" s="100">
        <f t="shared" si="0"/>
        <v>2281901</v>
      </c>
      <c r="L5" s="100">
        <f t="shared" si="0"/>
        <v>81558580</v>
      </c>
      <c r="M5" s="100">
        <f t="shared" si="0"/>
        <v>1416885</v>
      </c>
      <c r="N5" s="100">
        <f t="shared" si="0"/>
        <v>85257366</v>
      </c>
      <c r="O5" s="100">
        <f t="shared" si="0"/>
        <v>3186986</v>
      </c>
      <c r="P5" s="100">
        <f t="shared" si="0"/>
        <v>715667</v>
      </c>
      <c r="Q5" s="100">
        <f t="shared" si="0"/>
        <v>65603329</v>
      </c>
      <c r="R5" s="100">
        <f t="shared" si="0"/>
        <v>69505982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253884278</v>
      </c>
      <c r="X5" s="100">
        <f t="shared" si="0"/>
        <v>194753268</v>
      </c>
      <c r="Y5" s="100">
        <f t="shared" si="0"/>
        <v>59131010</v>
      </c>
      <c r="Z5" s="137">
        <f>+IF(X5&lt;&gt;0,+(Y5/X5)*100,0)</f>
        <v>30.36201169163436</v>
      </c>
      <c r="AA5" s="153">
        <f>SUM(AA6:AA8)</f>
        <v>289425759</v>
      </c>
    </row>
    <row r="6" spans="1:27" ht="13.5">
      <c r="A6" s="138" t="s">
        <v>75</v>
      </c>
      <c r="B6" s="136"/>
      <c r="C6" s="155">
        <v>19167</v>
      </c>
      <c r="D6" s="155"/>
      <c r="E6" s="156">
        <v>26219</v>
      </c>
      <c r="F6" s="60">
        <v>5890</v>
      </c>
      <c r="G6" s="60">
        <v>311</v>
      </c>
      <c r="H6" s="60">
        <v>3333</v>
      </c>
      <c r="I6" s="60"/>
      <c r="J6" s="60">
        <v>3644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3644</v>
      </c>
      <c r="X6" s="60">
        <v>18</v>
      </c>
      <c r="Y6" s="60">
        <v>3626</v>
      </c>
      <c r="Z6" s="140">
        <v>20144.44</v>
      </c>
      <c r="AA6" s="155">
        <v>5890</v>
      </c>
    </row>
    <row r="7" spans="1:27" ht="13.5">
      <c r="A7" s="138" t="s">
        <v>76</v>
      </c>
      <c r="B7" s="136"/>
      <c r="C7" s="157">
        <v>238391646</v>
      </c>
      <c r="D7" s="157"/>
      <c r="E7" s="158">
        <v>250267952</v>
      </c>
      <c r="F7" s="159">
        <v>270289609</v>
      </c>
      <c r="G7" s="159">
        <v>95082741</v>
      </c>
      <c r="H7" s="159">
        <v>167351</v>
      </c>
      <c r="I7" s="159">
        <v>337578</v>
      </c>
      <c r="J7" s="159">
        <v>95587670</v>
      </c>
      <c r="K7" s="159">
        <v>117184</v>
      </c>
      <c r="L7" s="159">
        <v>79906732</v>
      </c>
      <c r="M7" s="159">
        <v>147006</v>
      </c>
      <c r="N7" s="159">
        <v>80170922</v>
      </c>
      <c r="O7" s="159">
        <v>479130</v>
      </c>
      <c r="P7" s="159">
        <v>77430</v>
      </c>
      <c r="Q7" s="159">
        <v>65126638</v>
      </c>
      <c r="R7" s="159">
        <v>65683198</v>
      </c>
      <c r="S7" s="159"/>
      <c r="T7" s="159"/>
      <c r="U7" s="159"/>
      <c r="V7" s="159"/>
      <c r="W7" s="159">
        <v>241441790</v>
      </c>
      <c r="X7" s="159">
        <v>178776000</v>
      </c>
      <c r="Y7" s="159">
        <v>62665790</v>
      </c>
      <c r="Z7" s="141">
        <v>35.05</v>
      </c>
      <c r="AA7" s="157">
        <v>270289609</v>
      </c>
    </row>
    <row r="8" spans="1:27" ht="13.5">
      <c r="A8" s="138" t="s">
        <v>77</v>
      </c>
      <c r="B8" s="136"/>
      <c r="C8" s="155">
        <v>19462924</v>
      </c>
      <c r="D8" s="155"/>
      <c r="E8" s="156">
        <v>20229311</v>
      </c>
      <c r="F8" s="60">
        <v>19130260</v>
      </c>
      <c r="G8" s="60">
        <v>1144352</v>
      </c>
      <c r="H8" s="60">
        <v>1586908</v>
      </c>
      <c r="I8" s="60">
        <v>798356</v>
      </c>
      <c r="J8" s="60">
        <v>3529616</v>
      </c>
      <c r="K8" s="60">
        <v>2164717</v>
      </c>
      <c r="L8" s="60">
        <v>1651848</v>
      </c>
      <c r="M8" s="60">
        <v>1269879</v>
      </c>
      <c r="N8" s="60">
        <v>5086444</v>
      </c>
      <c r="O8" s="60">
        <v>2707856</v>
      </c>
      <c r="P8" s="60">
        <v>638237</v>
      </c>
      <c r="Q8" s="60">
        <v>476691</v>
      </c>
      <c r="R8" s="60">
        <v>3822784</v>
      </c>
      <c r="S8" s="60"/>
      <c r="T8" s="60"/>
      <c r="U8" s="60"/>
      <c r="V8" s="60"/>
      <c r="W8" s="60">
        <v>12438844</v>
      </c>
      <c r="X8" s="60">
        <v>15977250</v>
      </c>
      <c r="Y8" s="60">
        <v>-3538406</v>
      </c>
      <c r="Z8" s="140">
        <v>-22.15</v>
      </c>
      <c r="AA8" s="155">
        <v>19130260</v>
      </c>
    </row>
    <row r="9" spans="1:27" ht="13.5">
      <c r="A9" s="135" t="s">
        <v>78</v>
      </c>
      <c r="B9" s="136"/>
      <c r="C9" s="153">
        <f aca="true" t="shared" si="1" ref="C9:Y9">SUM(C10:C14)</f>
        <v>8133788</v>
      </c>
      <c r="D9" s="153">
        <f>SUM(D10:D14)</f>
        <v>0</v>
      </c>
      <c r="E9" s="154">
        <f t="shared" si="1"/>
        <v>6980229</v>
      </c>
      <c r="F9" s="100">
        <f t="shared" si="1"/>
        <v>6872787</v>
      </c>
      <c r="G9" s="100">
        <f t="shared" si="1"/>
        <v>13533</v>
      </c>
      <c r="H9" s="100">
        <f t="shared" si="1"/>
        <v>27617</v>
      </c>
      <c r="I9" s="100">
        <f t="shared" si="1"/>
        <v>17276</v>
      </c>
      <c r="J9" s="100">
        <f t="shared" si="1"/>
        <v>58426</v>
      </c>
      <c r="K9" s="100">
        <f t="shared" si="1"/>
        <v>21951</v>
      </c>
      <c r="L9" s="100">
        <f t="shared" si="1"/>
        <v>13433</v>
      </c>
      <c r="M9" s="100">
        <f t="shared" si="1"/>
        <v>2947</v>
      </c>
      <c r="N9" s="100">
        <f t="shared" si="1"/>
        <v>38331</v>
      </c>
      <c r="O9" s="100">
        <f t="shared" si="1"/>
        <v>12357</v>
      </c>
      <c r="P9" s="100">
        <f t="shared" si="1"/>
        <v>6886</v>
      </c>
      <c r="Q9" s="100">
        <f t="shared" si="1"/>
        <v>16781</v>
      </c>
      <c r="R9" s="100">
        <f t="shared" si="1"/>
        <v>36024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132781</v>
      </c>
      <c r="X9" s="100">
        <f t="shared" si="1"/>
        <v>4991247</v>
      </c>
      <c r="Y9" s="100">
        <f t="shared" si="1"/>
        <v>-4858466</v>
      </c>
      <c r="Z9" s="137">
        <f>+IF(X9&lt;&gt;0,+(Y9/X9)*100,0)</f>
        <v>-97.3397229189419</v>
      </c>
      <c r="AA9" s="153">
        <f>SUM(AA10:AA14)</f>
        <v>6872787</v>
      </c>
    </row>
    <row r="10" spans="1:27" ht="13.5">
      <c r="A10" s="138" t="s">
        <v>79</v>
      </c>
      <c r="B10" s="136"/>
      <c r="C10" s="155">
        <v>168652</v>
      </c>
      <c r="D10" s="155"/>
      <c r="E10" s="156">
        <v>255142</v>
      </c>
      <c r="F10" s="60">
        <v>178003</v>
      </c>
      <c r="G10" s="60">
        <v>11233</v>
      </c>
      <c r="H10" s="60">
        <v>26623</v>
      </c>
      <c r="I10" s="60">
        <v>17276</v>
      </c>
      <c r="J10" s="60">
        <v>55132</v>
      </c>
      <c r="K10" s="60">
        <v>21951</v>
      </c>
      <c r="L10" s="60">
        <v>13433</v>
      </c>
      <c r="M10" s="60">
        <v>2947</v>
      </c>
      <c r="N10" s="60">
        <v>38331</v>
      </c>
      <c r="O10" s="60">
        <v>12357</v>
      </c>
      <c r="P10" s="60">
        <v>6886</v>
      </c>
      <c r="Q10" s="60">
        <v>16781</v>
      </c>
      <c r="R10" s="60">
        <v>36024</v>
      </c>
      <c r="S10" s="60"/>
      <c r="T10" s="60"/>
      <c r="U10" s="60"/>
      <c r="V10" s="60"/>
      <c r="W10" s="60">
        <v>129487</v>
      </c>
      <c r="X10" s="60">
        <v>189747</v>
      </c>
      <c r="Y10" s="60">
        <v>-60260</v>
      </c>
      <c r="Z10" s="140">
        <v>-31.76</v>
      </c>
      <c r="AA10" s="155">
        <v>178003</v>
      </c>
    </row>
    <row r="11" spans="1:27" ht="13.5">
      <c r="A11" s="138" t="s">
        <v>80</v>
      </c>
      <c r="B11" s="136"/>
      <c r="C11" s="155">
        <v>245</v>
      </c>
      <c r="D11" s="155"/>
      <c r="E11" s="156">
        <v>1180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26570</v>
      </c>
      <c r="D12" s="155"/>
      <c r="E12" s="156">
        <v>29075</v>
      </c>
      <c r="F12" s="60">
        <v>2784</v>
      </c>
      <c r="G12" s="60">
        <v>2289</v>
      </c>
      <c r="H12" s="60">
        <v>493</v>
      </c>
      <c r="I12" s="60"/>
      <c r="J12" s="60">
        <v>2782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2782</v>
      </c>
      <c r="X12" s="60">
        <v>20997</v>
      </c>
      <c r="Y12" s="60">
        <v>-18215</v>
      </c>
      <c r="Z12" s="140">
        <v>-86.75</v>
      </c>
      <c r="AA12" s="155">
        <v>2784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7938321</v>
      </c>
      <c r="D14" s="157"/>
      <c r="E14" s="158">
        <v>6694832</v>
      </c>
      <c r="F14" s="159">
        <v>6692000</v>
      </c>
      <c r="G14" s="159">
        <v>11</v>
      </c>
      <c r="H14" s="159">
        <v>501</v>
      </c>
      <c r="I14" s="159"/>
      <c r="J14" s="159">
        <v>512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512</v>
      </c>
      <c r="X14" s="159">
        <v>4780503</v>
      </c>
      <c r="Y14" s="159">
        <v>-4779991</v>
      </c>
      <c r="Z14" s="141">
        <v>-99.99</v>
      </c>
      <c r="AA14" s="157">
        <v>6692000</v>
      </c>
    </row>
    <row r="15" spans="1:27" ht="13.5">
      <c r="A15" s="135" t="s">
        <v>84</v>
      </c>
      <c r="B15" s="142"/>
      <c r="C15" s="153">
        <f aca="true" t="shared" si="2" ref="C15:Y15">SUM(C16:C18)</f>
        <v>68441339</v>
      </c>
      <c r="D15" s="153">
        <f>SUM(D16:D18)</f>
        <v>0</v>
      </c>
      <c r="E15" s="154">
        <f t="shared" si="2"/>
        <v>71341952</v>
      </c>
      <c r="F15" s="100">
        <f t="shared" si="2"/>
        <v>83532935</v>
      </c>
      <c r="G15" s="100">
        <f t="shared" si="2"/>
        <v>6458</v>
      </c>
      <c r="H15" s="100">
        <f t="shared" si="2"/>
        <v>5064</v>
      </c>
      <c r="I15" s="100">
        <f t="shared" si="2"/>
        <v>5770869</v>
      </c>
      <c r="J15" s="100">
        <f t="shared" si="2"/>
        <v>5782391</v>
      </c>
      <c r="K15" s="100">
        <f t="shared" si="2"/>
        <v>10705209</v>
      </c>
      <c r="L15" s="100">
        <f t="shared" si="2"/>
        <v>5972084</v>
      </c>
      <c r="M15" s="100">
        <f t="shared" si="2"/>
        <v>0</v>
      </c>
      <c r="N15" s="100">
        <f t="shared" si="2"/>
        <v>16677293</v>
      </c>
      <c r="O15" s="100">
        <f t="shared" si="2"/>
        <v>9439012</v>
      </c>
      <c r="P15" s="100">
        <f t="shared" si="2"/>
        <v>5756478</v>
      </c>
      <c r="Q15" s="100">
        <f t="shared" si="2"/>
        <v>4854604</v>
      </c>
      <c r="R15" s="100">
        <f t="shared" si="2"/>
        <v>20050094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42509778</v>
      </c>
      <c r="X15" s="100">
        <f t="shared" si="2"/>
        <v>63123003</v>
      </c>
      <c r="Y15" s="100">
        <f t="shared" si="2"/>
        <v>-20613225</v>
      </c>
      <c r="Z15" s="137">
        <f>+IF(X15&lt;&gt;0,+(Y15/X15)*100,0)</f>
        <v>-32.655646943793215</v>
      </c>
      <c r="AA15" s="153">
        <f>SUM(AA16:AA18)</f>
        <v>83532935</v>
      </c>
    </row>
    <row r="16" spans="1:27" ht="13.5">
      <c r="A16" s="138" t="s">
        <v>85</v>
      </c>
      <c r="B16" s="136"/>
      <c r="C16" s="155">
        <v>9901907</v>
      </c>
      <c r="D16" s="155"/>
      <c r="E16" s="156">
        <v>2208991</v>
      </c>
      <c r="F16" s="60">
        <v>15322143</v>
      </c>
      <c r="G16" s="60">
        <v>3156</v>
      </c>
      <c r="H16" s="60">
        <v>3457</v>
      </c>
      <c r="I16" s="60"/>
      <c r="J16" s="60">
        <v>6613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6613</v>
      </c>
      <c r="X16" s="60">
        <v>13713003</v>
      </c>
      <c r="Y16" s="60">
        <v>-13706390</v>
      </c>
      <c r="Z16" s="140">
        <v>-99.95</v>
      </c>
      <c r="AA16" s="155">
        <v>15322143</v>
      </c>
    </row>
    <row r="17" spans="1:27" ht="13.5">
      <c r="A17" s="138" t="s">
        <v>86</v>
      </c>
      <c r="B17" s="136"/>
      <c r="C17" s="155">
        <v>58538453</v>
      </c>
      <c r="D17" s="155"/>
      <c r="E17" s="156">
        <v>68231539</v>
      </c>
      <c r="F17" s="60">
        <v>68209979</v>
      </c>
      <c r="G17" s="60">
        <v>2926</v>
      </c>
      <c r="H17" s="60">
        <v>1170</v>
      </c>
      <c r="I17" s="60">
        <v>5770869</v>
      </c>
      <c r="J17" s="60">
        <v>5774965</v>
      </c>
      <c r="K17" s="60">
        <v>10705209</v>
      </c>
      <c r="L17" s="60">
        <v>5972084</v>
      </c>
      <c r="M17" s="60"/>
      <c r="N17" s="60">
        <v>16677293</v>
      </c>
      <c r="O17" s="60">
        <v>9439012</v>
      </c>
      <c r="P17" s="60">
        <v>5756478</v>
      </c>
      <c r="Q17" s="60">
        <v>4854604</v>
      </c>
      <c r="R17" s="60">
        <v>20050094</v>
      </c>
      <c r="S17" s="60"/>
      <c r="T17" s="60"/>
      <c r="U17" s="60"/>
      <c r="V17" s="60"/>
      <c r="W17" s="60">
        <v>42502352</v>
      </c>
      <c r="X17" s="60">
        <v>48734253</v>
      </c>
      <c r="Y17" s="60">
        <v>-6231901</v>
      </c>
      <c r="Z17" s="140">
        <v>-12.79</v>
      </c>
      <c r="AA17" s="155">
        <v>68209979</v>
      </c>
    </row>
    <row r="18" spans="1:27" ht="13.5">
      <c r="A18" s="138" t="s">
        <v>87</v>
      </c>
      <c r="B18" s="136"/>
      <c r="C18" s="155">
        <v>979</v>
      </c>
      <c r="D18" s="155"/>
      <c r="E18" s="156">
        <v>901422</v>
      </c>
      <c r="F18" s="60">
        <v>813</v>
      </c>
      <c r="G18" s="60">
        <v>376</v>
      </c>
      <c r="H18" s="60">
        <v>437</v>
      </c>
      <c r="I18" s="60"/>
      <c r="J18" s="60">
        <v>813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813</v>
      </c>
      <c r="X18" s="60">
        <v>675747</v>
      </c>
      <c r="Y18" s="60">
        <v>-674934</v>
      </c>
      <c r="Z18" s="140">
        <v>-99.88</v>
      </c>
      <c r="AA18" s="155">
        <v>813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334448864</v>
      </c>
      <c r="D25" s="168">
        <f>+D5+D9+D15+D19+D24</f>
        <v>0</v>
      </c>
      <c r="E25" s="169">
        <f t="shared" si="4"/>
        <v>348845663</v>
      </c>
      <c r="F25" s="73">
        <f t="shared" si="4"/>
        <v>379831481</v>
      </c>
      <c r="G25" s="73">
        <f t="shared" si="4"/>
        <v>96247395</v>
      </c>
      <c r="H25" s="73">
        <f t="shared" si="4"/>
        <v>1790273</v>
      </c>
      <c r="I25" s="73">
        <f t="shared" si="4"/>
        <v>6924079</v>
      </c>
      <c r="J25" s="73">
        <f t="shared" si="4"/>
        <v>104961747</v>
      </c>
      <c r="K25" s="73">
        <f t="shared" si="4"/>
        <v>13009061</v>
      </c>
      <c r="L25" s="73">
        <f t="shared" si="4"/>
        <v>87544097</v>
      </c>
      <c r="M25" s="73">
        <f t="shared" si="4"/>
        <v>1419832</v>
      </c>
      <c r="N25" s="73">
        <f t="shared" si="4"/>
        <v>101972990</v>
      </c>
      <c r="O25" s="73">
        <f t="shared" si="4"/>
        <v>12638355</v>
      </c>
      <c r="P25" s="73">
        <f t="shared" si="4"/>
        <v>6479031</v>
      </c>
      <c r="Q25" s="73">
        <f t="shared" si="4"/>
        <v>70474714</v>
      </c>
      <c r="R25" s="73">
        <f t="shared" si="4"/>
        <v>89592100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296526837</v>
      </c>
      <c r="X25" s="73">
        <f t="shared" si="4"/>
        <v>262867518</v>
      </c>
      <c r="Y25" s="73">
        <f t="shared" si="4"/>
        <v>33659319</v>
      </c>
      <c r="Z25" s="170">
        <f>+IF(X25&lt;&gt;0,+(Y25/X25)*100,0)</f>
        <v>12.804670297834212</v>
      </c>
      <c r="AA25" s="168">
        <f>+AA5+AA9+AA15+AA19+AA24</f>
        <v>379831481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197884278</v>
      </c>
      <c r="D28" s="153">
        <f>SUM(D29:D31)</f>
        <v>0</v>
      </c>
      <c r="E28" s="154">
        <f t="shared" si="5"/>
        <v>190580288</v>
      </c>
      <c r="F28" s="100">
        <f t="shared" si="5"/>
        <v>206487043</v>
      </c>
      <c r="G28" s="100">
        <f t="shared" si="5"/>
        <v>11303594</v>
      </c>
      <c r="H28" s="100">
        <f t="shared" si="5"/>
        <v>16343267</v>
      </c>
      <c r="I28" s="100">
        <f t="shared" si="5"/>
        <v>17268977</v>
      </c>
      <c r="J28" s="100">
        <f t="shared" si="5"/>
        <v>44915838</v>
      </c>
      <c r="K28" s="100">
        <f t="shared" si="5"/>
        <v>17514765</v>
      </c>
      <c r="L28" s="100">
        <f t="shared" si="5"/>
        <v>15669910</v>
      </c>
      <c r="M28" s="100">
        <f t="shared" si="5"/>
        <v>17707291</v>
      </c>
      <c r="N28" s="100">
        <f t="shared" si="5"/>
        <v>50891966</v>
      </c>
      <c r="O28" s="100">
        <f t="shared" si="5"/>
        <v>15160199</v>
      </c>
      <c r="P28" s="100">
        <f t="shared" si="5"/>
        <v>16065995</v>
      </c>
      <c r="Q28" s="100">
        <f t="shared" si="5"/>
        <v>15000577</v>
      </c>
      <c r="R28" s="100">
        <f t="shared" si="5"/>
        <v>46226771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142034575</v>
      </c>
      <c r="X28" s="100">
        <f t="shared" si="5"/>
        <v>136723500</v>
      </c>
      <c r="Y28" s="100">
        <f t="shared" si="5"/>
        <v>5311075</v>
      </c>
      <c r="Z28" s="137">
        <f>+IF(X28&lt;&gt;0,+(Y28/X28)*100,0)</f>
        <v>3.88453704008455</v>
      </c>
      <c r="AA28" s="153">
        <f>SUM(AA29:AA31)</f>
        <v>206487043</v>
      </c>
    </row>
    <row r="29" spans="1:27" ht="13.5">
      <c r="A29" s="138" t="s">
        <v>75</v>
      </c>
      <c r="B29" s="136"/>
      <c r="C29" s="155">
        <v>46807410</v>
      </c>
      <c r="D29" s="155"/>
      <c r="E29" s="156">
        <v>46741311</v>
      </c>
      <c r="F29" s="60">
        <v>55996169</v>
      </c>
      <c r="G29" s="60">
        <v>2892910</v>
      </c>
      <c r="H29" s="60">
        <v>4210787</v>
      </c>
      <c r="I29" s="60">
        <v>4146613</v>
      </c>
      <c r="J29" s="60">
        <v>11250310</v>
      </c>
      <c r="K29" s="60">
        <v>6305172</v>
      </c>
      <c r="L29" s="60">
        <v>4445986</v>
      </c>
      <c r="M29" s="60">
        <v>4217962</v>
      </c>
      <c r="N29" s="60">
        <v>14969120</v>
      </c>
      <c r="O29" s="60">
        <v>3339738</v>
      </c>
      <c r="P29" s="60">
        <v>3792510</v>
      </c>
      <c r="Q29" s="60">
        <v>3919852</v>
      </c>
      <c r="R29" s="60">
        <v>11052100</v>
      </c>
      <c r="S29" s="60"/>
      <c r="T29" s="60"/>
      <c r="U29" s="60"/>
      <c r="V29" s="60"/>
      <c r="W29" s="60">
        <v>37271530</v>
      </c>
      <c r="X29" s="60">
        <v>31304997</v>
      </c>
      <c r="Y29" s="60">
        <v>5966533</v>
      </c>
      <c r="Z29" s="140">
        <v>19.06</v>
      </c>
      <c r="AA29" s="155">
        <v>55996169</v>
      </c>
    </row>
    <row r="30" spans="1:27" ht="13.5">
      <c r="A30" s="138" t="s">
        <v>76</v>
      </c>
      <c r="B30" s="136"/>
      <c r="C30" s="157">
        <v>51685850</v>
      </c>
      <c r="D30" s="157"/>
      <c r="E30" s="158">
        <v>49319335</v>
      </c>
      <c r="F30" s="159">
        <v>48363396</v>
      </c>
      <c r="G30" s="159">
        <v>3069257</v>
      </c>
      <c r="H30" s="159">
        <v>3557751</v>
      </c>
      <c r="I30" s="159">
        <v>5686376</v>
      </c>
      <c r="J30" s="159">
        <v>12313384</v>
      </c>
      <c r="K30" s="159">
        <v>3475208</v>
      </c>
      <c r="L30" s="159">
        <v>3467872</v>
      </c>
      <c r="M30" s="159">
        <v>3480445</v>
      </c>
      <c r="N30" s="159">
        <v>10423525</v>
      </c>
      <c r="O30" s="159">
        <v>3481078</v>
      </c>
      <c r="P30" s="159">
        <v>3509268</v>
      </c>
      <c r="Q30" s="159">
        <v>1116367</v>
      </c>
      <c r="R30" s="159">
        <v>8106713</v>
      </c>
      <c r="S30" s="159"/>
      <c r="T30" s="159"/>
      <c r="U30" s="159"/>
      <c r="V30" s="159"/>
      <c r="W30" s="159">
        <v>30843622</v>
      </c>
      <c r="X30" s="159">
        <v>32685003</v>
      </c>
      <c r="Y30" s="159">
        <v>-1841381</v>
      </c>
      <c r="Z30" s="141">
        <v>-5.63</v>
      </c>
      <c r="AA30" s="157">
        <v>48363396</v>
      </c>
    </row>
    <row r="31" spans="1:27" ht="13.5">
      <c r="A31" s="138" t="s">
        <v>77</v>
      </c>
      <c r="B31" s="136"/>
      <c r="C31" s="155">
        <v>99391018</v>
      </c>
      <c r="D31" s="155"/>
      <c r="E31" s="156">
        <v>94519642</v>
      </c>
      <c r="F31" s="60">
        <v>102127478</v>
      </c>
      <c r="G31" s="60">
        <v>5341427</v>
      </c>
      <c r="H31" s="60">
        <v>8574729</v>
      </c>
      <c r="I31" s="60">
        <v>7435988</v>
      </c>
      <c r="J31" s="60">
        <v>21352144</v>
      </c>
      <c r="K31" s="60">
        <v>7734385</v>
      </c>
      <c r="L31" s="60">
        <v>7756052</v>
      </c>
      <c r="M31" s="60">
        <v>10008884</v>
      </c>
      <c r="N31" s="60">
        <v>25499321</v>
      </c>
      <c r="O31" s="60">
        <v>8339383</v>
      </c>
      <c r="P31" s="60">
        <v>8764217</v>
      </c>
      <c r="Q31" s="60">
        <v>9964358</v>
      </c>
      <c r="R31" s="60">
        <v>27067958</v>
      </c>
      <c r="S31" s="60"/>
      <c r="T31" s="60"/>
      <c r="U31" s="60"/>
      <c r="V31" s="60"/>
      <c r="W31" s="60">
        <v>73919423</v>
      </c>
      <c r="X31" s="60">
        <v>72733500</v>
      </c>
      <c r="Y31" s="60">
        <v>1185923</v>
      </c>
      <c r="Z31" s="140">
        <v>1.63</v>
      </c>
      <c r="AA31" s="155">
        <v>102127478</v>
      </c>
    </row>
    <row r="32" spans="1:27" ht="13.5">
      <c r="A32" s="135" t="s">
        <v>78</v>
      </c>
      <c r="B32" s="136"/>
      <c r="C32" s="153">
        <f aca="true" t="shared" si="6" ref="C32:Y32">SUM(C33:C37)</f>
        <v>60760093</v>
      </c>
      <c r="D32" s="153">
        <f>SUM(D33:D37)</f>
        <v>0</v>
      </c>
      <c r="E32" s="154">
        <f t="shared" si="6"/>
        <v>61182706</v>
      </c>
      <c r="F32" s="100">
        <f t="shared" si="6"/>
        <v>58871697</v>
      </c>
      <c r="G32" s="100">
        <f t="shared" si="6"/>
        <v>4064698</v>
      </c>
      <c r="H32" s="100">
        <f t="shared" si="6"/>
        <v>4039675</v>
      </c>
      <c r="I32" s="100">
        <f t="shared" si="6"/>
        <v>5406720</v>
      </c>
      <c r="J32" s="100">
        <f t="shared" si="6"/>
        <v>13511093</v>
      </c>
      <c r="K32" s="100">
        <f t="shared" si="6"/>
        <v>4379775</v>
      </c>
      <c r="L32" s="100">
        <f t="shared" si="6"/>
        <v>4093632</v>
      </c>
      <c r="M32" s="100">
        <f t="shared" si="6"/>
        <v>4545912</v>
      </c>
      <c r="N32" s="100">
        <f t="shared" si="6"/>
        <v>13019319</v>
      </c>
      <c r="O32" s="100">
        <f t="shared" si="6"/>
        <v>4116874</v>
      </c>
      <c r="P32" s="100">
        <f t="shared" si="6"/>
        <v>4861493</v>
      </c>
      <c r="Q32" s="100">
        <f t="shared" si="6"/>
        <v>4545751</v>
      </c>
      <c r="R32" s="100">
        <f t="shared" si="6"/>
        <v>13524118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40054530</v>
      </c>
      <c r="X32" s="100">
        <f t="shared" si="6"/>
        <v>43959744</v>
      </c>
      <c r="Y32" s="100">
        <f t="shared" si="6"/>
        <v>-3905214</v>
      </c>
      <c r="Z32" s="137">
        <f>+IF(X32&lt;&gt;0,+(Y32/X32)*100,0)</f>
        <v>-8.883614062902641</v>
      </c>
      <c r="AA32" s="153">
        <f>SUM(AA33:AA37)</f>
        <v>58871697</v>
      </c>
    </row>
    <row r="33" spans="1:27" ht="13.5">
      <c r="A33" s="138" t="s">
        <v>79</v>
      </c>
      <c r="B33" s="136"/>
      <c r="C33" s="155">
        <v>25842527</v>
      </c>
      <c r="D33" s="155"/>
      <c r="E33" s="156">
        <v>27405622</v>
      </c>
      <c r="F33" s="60">
        <v>26381789</v>
      </c>
      <c r="G33" s="60">
        <v>1895873</v>
      </c>
      <c r="H33" s="60">
        <v>1962264</v>
      </c>
      <c r="I33" s="60">
        <v>3173602</v>
      </c>
      <c r="J33" s="60">
        <v>7031739</v>
      </c>
      <c r="K33" s="60">
        <v>1961629</v>
      </c>
      <c r="L33" s="60">
        <v>1991245</v>
      </c>
      <c r="M33" s="60">
        <v>2116666</v>
      </c>
      <c r="N33" s="60">
        <v>6069540</v>
      </c>
      <c r="O33" s="60">
        <v>1939708</v>
      </c>
      <c r="P33" s="60">
        <v>2532567</v>
      </c>
      <c r="Q33" s="60">
        <v>2225792</v>
      </c>
      <c r="R33" s="60">
        <v>6698067</v>
      </c>
      <c r="S33" s="60"/>
      <c r="T33" s="60"/>
      <c r="U33" s="60"/>
      <c r="V33" s="60"/>
      <c r="W33" s="60">
        <v>19799346</v>
      </c>
      <c r="X33" s="60">
        <v>20711997</v>
      </c>
      <c r="Y33" s="60">
        <v>-912651</v>
      </c>
      <c r="Z33" s="140">
        <v>-4.41</v>
      </c>
      <c r="AA33" s="155">
        <v>26381789</v>
      </c>
    </row>
    <row r="34" spans="1:27" ht="13.5">
      <c r="A34" s="138" t="s">
        <v>80</v>
      </c>
      <c r="B34" s="136"/>
      <c r="C34" s="155">
        <v>365070</v>
      </c>
      <c r="D34" s="155"/>
      <c r="E34" s="156">
        <v>292790</v>
      </c>
      <c r="F34" s="60">
        <v>283228</v>
      </c>
      <c r="G34" s="60"/>
      <c r="H34" s="60">
        <v>1282</v>
      </c>
      <c r="I34" s="60">
        <v>42969</v>
      </c>
      <c r="J34" s="60">
        <v>44251</v>
      </c>
      <c r="K34" s="60">
        <v>206775</v>
      </c>
      <c r="L34" s="60">
        <v>7527</v>
      </c>
      <c r="M34" s="60">
        <v>5573</v>
      </c>
      <c r="N34" s="60">
        <v>219875</v>
      </c>
      <c r="O34" s="60">
        <v>1395</v>
      </c>
      <c r="P34" s="60"/>
      <c r="Q34" s="60">
        <v>634</v>
      </c>
      <c r="R34" s="60">
        <v>2029</v>
      </c>
      <c r="S34" s="60"/>
      <c r="T34" s="60"/>
      <c r="U34" s="60"/>
      <c r="V34" s="60"/>
      <c r="W34" s="60">
        <v>266155</v>
      </c>
      <c r="X34" s="60">
        <v>398997</v>
      </c>
      <c r="Y34" s="60">
        <v>-132842</v>
      </c>
      <c r="Z34" s="140">
        <v>-33.29</v>
      </c>
      <c r="AA34" s="155">
        <v>283228</v>
      </c>
    </row>
    <row r="35" spans="1:27" ht="13.5">
      <c r="A35" s="138" t="s">
        <v>81</v>
      </c>
      <c r="B35" s="136"/>
      <c r="C35" s="155">
        <v>21742590</v>
      </c>
      <c r="D35" s="155"/>
      <c r="E35" s="156">
        <v>21831948</v>
      </c>
      <c r="F35" s="60">
        <v>21030036</v>
      </c>
      <c r="G35" s="60">
        <v>1780544</v>
      </c>
      <c r="H35" s="60">
        <v>1652941</v>
      </c>
      <c r="I35" s="60">
        <v>1830282</v>
      </c>
      <c r="J35" s="60">
        <v>5263767</v>
      </c>
      <c r="K35" s="60">
        <v>1855620</v>
      </c>
      <c r="L35" s="60">
        <v>1720031</v>
      </c>
      <c r="M35" s="60">
        <v>2064106</v>
      </c>
      <c r="N35" s="60">
        <v>5639757</v>
      </c>
      <c r="O35" s="60">
        <v>1811884</v>
      </c>
      <c r="P35" s="60">
        <v>1972381</v>
      </c>
      <c r="Q35" s="60">
        <v>1892414</v>
      </c>
      <c r="R35" s="60">
        <v>5676679</v>
      </c>
      <c r="S35" s="60"/>
      <c r="T35" s="60"/>
      <c r="U35" s="60"/>
      <c r="V35" s="60"/>
      <c r="W35" s="60">
        <v>16580203</v>
      </c>
      <c r="X35" s="60">
        <v>14339250</v>
      </c>
      <c r="Y35" s="60">
        <v>2240953</v>
      </c>
      <c r="Z35" s="140">
        <v>15.63</v>
      </c>
      <c r="AA35" s="155">
        <v>21030036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12809906</v>
      </c>
      <c r="D37" s="157"/>
      <c r="E37" s="158">
        <v>11652346</v>
      </c>
      <c r="F37" s="159">
        <v>11176644</v>
      </c>
      <c r="G37" s="159">
        <v>388281</v>
      </c>
      <c r="H37" s="159">
        <v>423188</v>
      </c>
      <c r="I37" s="159">
        <v>359867</v>
      </c>
      <c r="J37" s="159">
        <v>1171336</v>
      </c>
      <c r="K37" s="159">
        <v>355751</v>
      </c>
      <c r="L37" s="159">
        <v>374829</v>
      </c>
      <c r="M37" s="159">
        <v>359567</v>
      </c>
      <c r="N37" s="159">
        <v>1090147</v>
      </c>
      <c r="O37" s="159">
        <v>363887</v>
      </c>
      <c r="P37" s="159">
        <v>356545</v>
      </c>
      <c r="Q37" s="159">
        <v>426911</v>
      </c>
      <c r="R37" s="159">
        <v>1147343</v>
      </c>
      <c r="S37" s="159"/>
      <c r="T37" s="159"/>
      <c r="U37" s="159"/>
      <c r="V37" s="159"/>
      <c r="W37" s="159">
        <v>3408826</v>
      </c>
      <c r="X37" s="159">
        <v>8509500</v>
      </c>
      <c r="Y37" s="159">
        <v>-5100674</v>
      </c>
      <c r="Z37" s="141">
        <v>-59.94</v>
      </c>
      <c r="AA37" s="157">
        <v>11176644</v>
      </c>
    </row>
    <row r="38" spans="1:27" ht="13.5">
      <c r="A38" s="135" t="s">
        <v>84</v>
      </c>
      <c r="B38" s="142"/>
      <c r="C38" s="153">
        <f aca="true" t="shared" si="7" ref="C38:Y38">SUM(C39:C41)</f>
        <v>103818891</v>
      </c>
      <c r="D38" s="153">
        <f>SUM(D39:D41)</f>
        <v>0</v>
      </c>
      <c r="E38" s="154">
        <f t="shared" si="7"/>
        <v>97042281</v>
      </c>
      <c r="F38" s="100">
        <f t="shared" si="7"/>
        <v>114392753</v>
      </c>
      <c r="G38" s="100">
        <f t="shared" si="7"/>
        <v>6236644</v>
      </c>
      <c r="H38" s="100">
        <f t="shared" si="7"/>
        <v>7825149</v>
      </c>
      <c r="I38" s="100">
        <f t="shared" si="7"/>
        <v>7848115</v>
      </c>
      <c r="J38" s="100">
        <f t="shared" si="7"/>
        <v>21909908</v>
      </c>
      <c r="K38" s="100">
        <f t="shared" si="7"/>
        <v>8395289</v>
      </c>
      <c r="L38" s="100">
        <f t="shared" si="7"/>
        <v>9045461</v>
      </c>
      <c r="M38" s="100">
        <f t="shared" si="7"/>
        <v>9728590</v>
      </c>
      <c r="N38" s="100">
        <f t="shared" si="7"/>
        <v>27169340</v>
      </c>
      <c r="O38" s="100">
        <f t="shared" si="7"/>
        <v>6538731</v>
      </c>
      <c r="P38" s="100">
        <f t="shared" si="7"/>
        <v>7830289</v>
      </c>
      <c r="Q38" s="100">
        <f t="shared" si="7"/>
        <v>7723532</v>
      </c>
      <c r="R38" s="100">
        <f t="shared" si="7"/>
        <v>22092552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71171800</v>
      </c>
      <c r="X38" s="100">
        <f t="shared" si="7"/>
        <v>81919494</v>
      </c>
      <c r="Y38" s="100">
        <f t="shared" si="7"/>
        <v>-10747694</v>
      </c>
      <c r="Z38" s="137">
        <f>+IF(X38&lt;&gt;0,+(Y38/X38)*100,0)</f>
        <v>-13.119824690323403</v>
      </c>
      <c r="AA38" s="153">
        <f>SUM(AA39:AA41)</f>
        <v>114392753</v>
      </c>
    </row>
    <row r="39" spans="1:27" ht="13.5">
      <c r="A39" s="138" t="s">
        <v>85</v>
      </c>
      <c r="B39" s="136"/>
      <c r="C39" s="155">
        <v>33710200</v>
      </c>
      <c r="D39" s="155"/>
      <c r="E39" s="156">
        <v>23574732</v>
      </c>
      <c r="F39" s="60">
        <v>38110925</v>
      </c>
      <c r="G39" s="60">
        <v>1619754</v>
      </c>
      <c r="H39" s="60">
        <v>1764006</v>
      </c>
      <c r="I39" s="60">
        <v>1906272</v>
      </c>
      <c r="J39" s="60">
        <v>5290032</v>
      </c>
      <c r="K39" s="60">
        <v>2000846</v>
      </c>
      <c r="L39" s="60">
        <v>1830497</v>
      </c>
      <c r="M39" s="60">
        <v>2257575</v>
      </c>
      <c r="N39" s="60">
        <v>6088918</v>
      </c>
      <c r="O39" s="60">
        <v>1667040</v>
      </c>
      <c r="P39" s="60">
        <v>1635634</v>
      </c>
      <c r="Q39" s="60">
        <v>1676068</v>
      </c>
      <c r="R39" s="60">
        <v>4978742</v>
      </c>
      <c r="S39" s="60"/>
      <c r="T39" s="60"/>
      <c r="U39" s="60"/>
      <c r="V39" s="60"/>
      <c r="W39" s="60">
        <v>16357692</v>
      </c>
      <c r="X39" s="60">
        <v>29034000</v>
      </c>
      <c r="Y39" s="60">
        <v>-12676308</v>
      </c>
      <c r="Z39" s="140">
        <v>-43.66</v>
      </c>
      <c r="AA39" s="155">
        <v>38110925</v>
      </c>
    </row>
    <row r="40" spans="1:27" ht="13.5">
      <c r="A40" s="138" t="s">
        <v>86</v>
      </c>
      <c r="B40" s="136"/>
      <c r="C40" s="155">
        <v>49369626</v>
      </c>
      <c r="D40" s="155"/>
      <c r="E40" s="156">
        <v>51429399</v>
      </c>
      <c r="F40" s="60">
        <v>54303659</v>
      </c>
      <c r="G40" s="60">
        <v>4171824</v>
      </c>
      <c r="H40" s="60">
        <v>4289298</v>
      </c>
      <c r="I40" s="60">
        <v>5417960</v>
      </c>
      <c r="J40" s="60">
        <v>13879082</v>
      </c>
      <c r="K40" s="60">
        <v>4326014</v>
      </c>
      <c r="L40" s="60">
        <v>4488675</v>
      </c>
      <c r="M40" s="60">
        <v>4082451</v>
      </c>
      <c r="N40" s="60">
        <v>12897140</v>
      </c>
      <c r="O40" s="60">
        <v>4432267</v>
      </c>
      <c r="P40" s="60">
        <v>4285236</v>
      </c>
      <c r="Q40" s="60">
        <v>4210124</v>
      </c>
      <c r="R40" s="60">
        <v>12927627</v>
      </c>
      <c r="S40" s="60"/>
      <c r="T40" s="60"/>
      <c r="U40" s="60"/>
      <c r="V40" s="60"/>
      <c r="W40" s="60">
        <v>39703849</v>
      </c>
      <c r="X40" s="60">
        <v>36086247</v>
      </c>
      <c r="Y40" s="60">
        <v>3617602</v>
      </c>
      <c r="Z40" s="140">
        <v>10.02</v>
      </c>
      <c r="AA40" s="155">
        <v>54303659</v>
      </c>
    </row>
    <row r="41" spans="1:27" ht="13.5">
      <c r="A41" s="138" t="s">
        <v>87</v>
      </c>
      <c r="B41" s="136"/>
      <c r="C41" s="155">
        <v>20739065</v>
      </c>
      <c r="D41" s="155"/>
      <c r="E41" s="156">
        <v>22038150</v>
      </c>
      <c r="F41" s="60">
        <v>21978169</v>
      </c>
      <c r="G41" s="60">
        <v>445066</v>
      </c>
      <c r="H41" s="60">
        <v>1771845</v>
      </c>
      <c r="I41" s="60">
        <v>523883</v>
      </c>
      <c r="J41" s="60">
        <v>2740794</v>
      </c>
      <c r="K41" s="60">
        <v>2068429</v>
      </c>
      <c r="L41" s="60">
        <v>2726289</v>
      </c>
      <c r="M41" s="60">
        <v>3388564</v>
      </c>
      <c r="N41" s="60">
        <v>8183282</v>
      </c>
      <c r="O41" s="60">
        <v>439424</v>
      </c>
      <c r="P41" s="60">
        <v>1909419</v>
      </c>
      <c r="Q41" s="60">
        <v>1837340</v>
      </c>
      <c r="R41" s="60">
        <v>4186183</v>
      </c>
      <c r="S41" s="60"/>
      <c r="T41" s="60"/>
      <c r="U41" s="60"/>
      <c r="V41" s="60"/>
      <c r="W41" s="60">
        <v>15110259</v>
      </c>
      <c r="X41" s="60">
        <v>16799247</v>
      </c>
      <c r="Y41" s="60">
        <v>-1688988</v>
      </c>
      <c r="Z41" s="140">
        <v>-10.05</v>
      </c>
      <c r="AA41" s="155">
        <v>21978169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362463262</v>
      </c>
      <c r="D48" s="168">
        <f>+D28+D32+D38+D42+D47</f>
        <v>0</v>
      </c>
      <c r="E48" s="169">
        <f t="shared" si="9"/>
        <v>348805275</v>
      </c>
      <c r="F48" s="73">
        <f t="shared" si="9"/>
        <v>379751493</v>
      </c>
      <c r="G48" s="73">
        <f t="shared" si="9"/>
        <v>21604936</v>
      </c>
      <c r="H48" s="73">
        <f t="shared" si="9"/>
        <v>28208091</v>
      </c>
      <c r="I48" s="73">
        <f t="shared" si="9"/>
        <v>30523812</v>
      </c>
      <c r="J48" s="73">
        <f t="shared" si="9"/>
        <v>80336839</v>
      </c>
      <c r="K48" s="73">
        <f t="shared" si="9"/>
        <v>30289829</v>
      </c>
      <c r="L48" s="73">
        <f t="shared" si="9"/>
        <v>28809003</v>
      </c>
      <c r="M48" s="73">
        <f t="shared" si="9"/>
        <v>31981793</v>
      </c>
      <c r="N48" s="73">
        <f t="shared" si="9"/>
        <v>91080625</v>
      </c>
      <c r="O48" s="73">
        <f t="shared" si="9"/>
        <v>25815804</v>
      </c>
      <c r="P48" s="73">
        <f t="shared" si="9"/>
        <v>28757777</v>
      </c>
      <c r="Q48" s="73">
        <f t="shared" si="9"/>
        <v>27269860</v>
      </c>
      <c r="R48" s="73">
        <f t="shared" si="9"/>
        <v>81843441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253260905</v>
      </c>
      <c r="X48" s="73">
        <f t="shared" si="9"/>
        <v>262602738</v>
      </c>
      <c r="Y48" s="73">
        <f t="shared" si="9"/>
        <v>-9341833</v>
      </c>
      <c r="Z48" s="170">
        <f>+IF(X48&lt;&gt;0,+(Y48/X48)*100,0)</f>
        <v>-3.557401217956836</v>
      </c>
      <c r="AA48" s="168">
        <f>+AA28+AA32+AA38+AA42+AA47</f>
        <v>379751493</v>
      </c>
    </row>
    <row r="49" spans="1:27" ht="13.5">
      <c r="A49" s="148" t="s">
        <v>49</v>
      </c>
      <c r="B49" s="149"/>
      <c r="C49" s="171">
        <f aca="true" t="shared" si="10" ref="C49:Y49">+C25-C48</f>
        <v>-28014398</v>
      </c>
      <c r="D49" s="171">
        <f>+D25-D48</f>
        <v>0</v>
      </c>
      <c r="E49" s="172">
        <f t="shared" si="10"/>
        <v>40388</v>
      </c>
      <c r="F49" s="173">
        <f t="shared" si="10"/>
        <v>79988</v>
      </c>
      <c r="G49" s="173">
        <f t="shared" si="10"/>
        <v>74642459</v>
      </c>
      <c r="H49" s="173">
        <f t="shared" si="10"/>
        <v>-26417818</v>
      </c>
      <c r="I49" s="173">
        <f t="shared" si="10"/>
        <v>-23599733</v>
      </c>
      <c r="J49" s="173">
        <f t="shared" si="10"/>
        <v>24624908</v>
      </c>
      <c r="K49" s="173">
        <f t="shared" si="10"/>
        <v>-17280768</v>
      </c>
      <c r="L49" s="173">
        <f t="shared" si="10"/>
        <v>58735094</v>
      </c>
      <c r="M49" s="173">
        <f t="shared" si="10"/>
        <v>-30561961</v>
      </c>
      <c r="N49" s="173">
        <f t="shared" si="10"/>
        <v>10892365</v>
      </c>
      <c r="O49" s="173">
        <f t="shared" si="10"/>
        <v>-13177449</v>
      </c>
      <c r="P49" s="173">
        <f t="shared" si="10"/>
        <v>-22278746</v>
      </c>
      <c r="Q49" s="173">
        <f t="shared" si="10"/>
        <v>43204854</v>
      </c>
      <c r="R49" s="173">
        <f t="shared" si="10"/>
        <v>7748659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43265932</v>
      </c>
      <c r="X49" s="173">
        <f>IF(F25=F48,0,X25-X48)</f>
        <v>264780</v>
      </c>
      <c r="Y49" s="173">
        <f t="shared" si="10"/>
        <v>43001152</v>
      </c>
      <c r="Z49" s="174">
        <f>+IF(X49&lt;&gt;0,+(Y49/X49)*100,0)</f>
        <v>16240.332351386056</v>
      </c>
      <c r="AA49" s="171">
        <f>+AA25-AA48</f>
        <v>79988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8928134</v>
      </c>
      <c r="D12" s="155">
        <v>0</v>
      </c>
      <c r="E12" s="156">
        <v>9533472</v>
      </c>
      <c r="F12" s="60">
        <v>8840813</v>
      </c>
      <c r="G12" s="60">
        <v>32476</v>
      </c>
      <c r="H12" s="60">
        <v>802984</v>
      </c>
      <c r="I12" s="60">
        <v>51756</v>
      </c>
      <c r="J12" s="60">
        <v>887216</v>
      </c>
      <c r="K12" s="60">
        <v>1426091</v>
      </c>
      <c r="L12" s="60">
        <v>818925</v>
      </c>
      <c r="M12" s="60">
        <v>607629</v>
      </c>
      <c r="N12" s="60">
        <v>2852645</v>
      </c>
      <c r="O12" s="60">
        <v>625747</v>
      </c>
      <c r="P12" s="60">
        <v>511133</v>
      </c>
      <c r="Q12" s="60">
        <v>447667</v>
      </c>
      <c r="R12" s="60">
        <v>1584547</v>
      </c>
      <c r="S12" s="60">
        <v>0</v>
      </c>
      <c r="T12" s="60">
        <v>0</v>
      </c>
      <c r="U12" s="60">
        <v>0</v>
      </c>
      <c r="V12" s="60">
        <v>0</v>
      </c>
      <c r="W12" s="60">
        <v>5324408</v>
      </c>
      <c r="X12" s="60">
        <v>6828003</v>
      </c>
      <c r="Y12" s="60">
        <v>-1503595</v>
      </c>
      <c r="Z12" s="140">
        <v>-22.02</v>
      </c>
      <c r="AA12" s="155">
        <v>8840813</v>
      </c>
    </row>
    <row r="13" spans="1:27" ht="13.5">
      <c r="A13" s="181" t="s">
        <v>109</v>
      </c>
      <c r="B13" s="185"/>
      <c r="C13" s="155">
        <v>1607476</v>
      </c>
      <c r="D13" s="155">
        <v>0</v>
      </c>
      <c r="E13" s="156">
        <v>2199236</v>
      </c>
      <c r="F13" s="60">
        <v>2199236</v>
      </c>
      <c r="G13" s="60">
        <v>203569</v>
      </c>
      <c r="H13" s="60">
        <v>76552</v>
      </c>
      <c r="I13" s="60">
        <v>289460</v>
      </c>
      <c r="J13" s="60">
        <v>569581</v>
      </c>
      <c r="K13" s="60">
        <v>17264</v>
      </c>
      <c r="L13" s="60">
        <v>7566</v>
      </c>
      <c r="M13" s="60">
        <v>52830</v>
      </c>
      <c r="N13" s="60">
        <v>77660</v>
      </c>
      <c r="O13" s="60">
        <v>371288</v>
      </c>
      <c r="P13" s="60">
        <v>19701</v>
      </c>
      <c r="Q13" s="60">
        <v>168608</v>
      </c>
      <c r="R13" s="60">
        <v>559597</v>
      </c>
      <c r="S13" s="60">
        <v>0</v>
      </c>
      <c r="T13" s="60">
        <v>0</v>
      </c>
      <c r="U13" s="60">
        <v>0</v>
      </c>
      <c r="V13" s="60">
        <v>0</v>
      </c>
      <c r="W13" s="60">
        <v>1206838</v>
      </c>
      <c r="X13" s="60">
        <v>1545003</v>
      </c>
      <c r="Y13" s="60">
        <v>-338165</v>
      </c>
      <c r="Z13" s="140">
        <v>-21.89</v>
      </c>
      <c r="AA13" s="155">
        <v>2199236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58520058</v>
      </c>
      <c r="D17" s="155">
        <v>0</v>
      </c>
      <c r="E17" s="156">
        <v>69102542</v>
      </c>
      <c r="F17" s="60">
        <v>68202546</v>
      </c>
      <c r="G17" s="60">
        <v>0</v>
      </c>
      <c r="H17" s="60">
        <v>0</v>
      </c>
      <c r="I17" s="60">
        <v>5770869</v>
      </c>
      <c r="J17" s="60">
        <v>5770869</v>
      </c>
      <c r="K17" s="60">
        <v>10705209</v>
      </c>
      <c r="L17" s="60">
        <v>5972084</v>
      </c>
      <c r="M17" s="60">
        <v>0</v>
      </c>
      <c r="N17" s="60">
        <v>16677293</v>
      </c>
      <c r="O17" s="60">
        <v>9439012</v>
      </c>
      <c r="P17" s="60">
        <v>5756478</v>
      </c>
      <c r="Q17" s="60">
        <v>4854604</v>
      </c>
      <c r="R17" s="60">
        <v>20050094</v>
      </c>
      <c r="S17" s="60">
        <v>0</v>
      </c>
      <c r="T17" s="60">
        <v>0</v>
      </c>
      <c r="U17" s="60">
        <v>0</v>
      </c>
      <c r="V17" s="60">
        <v>0</v>
      </c>
      <c r="W17" s="60">
        <v>42498256</v>
      </c>
      <c r="X17" s="60">
        <v>49391253</v>
      </c>
      <c r="Y17" s="60">
        <v>-6892997</v>
      </c>
      <c r="Z17" s="140">
        <v>-13.96</v>
      </c>
      <c r="AA17" s="155">
        <v>68202546</v>
      </c>
    </row>
    <row r="18" spans="1:27" ht="13.5">
      <c r="A18" s="183" t="s">
        <v>114</v>
      </c>
      <c r="B18" s="182"/>
      <c r="C18" s="155">
        <v>6553216</v>
      </c>
      <c r="D18" s="155">
        <v>0</v>
      </c>
      <c r="E18" s="156">
        <v>6740114</v>
      </c>
      <c r="F18" s="60">
        <v>6428980</v>
      </c>
      <c r="G18" s="60">
        <v>543885</v>
      </c>
      <c r="H18" s="60">
        <v>516596</v>
      </c>
      <c r="I18" s="60">
        <v>545092</v>
      </c>
      <c r="J18" s="60">
        <v>1605573</v>
      </c>
      <c r="K18" s="60">
        <v>521828</v>
      </c>
      <c r="L18" s="60">
        <v>547402</v>
      </c>
      <c r="M18" s="60">
        <v>531701</v>
      </c>
      <c r="N18" s="60">
        <v>1600931</v>
      </c>
      <c r="O18" s="60">
        <v>528248</v>
      </c>
      <c r="P18" s="60">
        <v>0</v>
      </c>
      <c r="Q18" s="60">
        <v>1094961</v>
      </c>
      <c r="R18" s="60">
        <v>1623209</v>
      </c>
      <c r="S18" s="60">
        <v>0</v>
      </c>
      <c r="T18" s="60">
        <v>0</v>
      </c>
      <c r="U18" s="60">
        <v>0</v>
      </c>
      <c r="V18" s="60">
        <v>0</v>
      </c>
      <c r="W18" s="60">
        <v>4829713</v>
      </c>
      <c r="X18" s="60">
        <v>5480253</v>
      </c>
      <c r="Y18" s="60">
        <v>-650540</v>
      </c>
      <c r="Z18" s="140">
        <v>-11.87</v>
      </c>
      <c r="AA18" s="155">
        <v>6428980</v>
      </c>
    </row>
    <row r="19" spans="1:27" ht="13.5">
      <c r="A19" s="181" t="s">
        <v>34</v>
      </c>
      <c r="B19" s="185"/>
      <c r="C19" s="155">
        <v>254076689</v>
      </c>
      <c r="D19" s="155">
        <v>0</v>
      </c>
      <c r="E19" s="156">
        <v>251597000</v>
      </c>
      <c r="F19" s="60">
        <v>264730000</v>
      </c>
      <c r="G19" s="60">
        <v>94860680</v>
      </c>
      <c r="H19" s="60">
        <v>43680</v>
      </c>
      <c r="I19" s="60">
        <v>32760</v>
      </c>
      <c r="J19" s="60">
        <v>94937120</v>
      </c>
      <c r="K19" s="60">
        <v>35108</v>
      </c>
      <c r="L19" s="60">
        <v>79878760</v>
      </c>
      <c r="M19" s="60">
        <v>61402</v>
      </c>
      <c r="N19" s="60">
        <v>79975270</v>
      </c>
      <c r="O19" s="60">
        <v>46273</v>
      </c>
      <c r="P19" s="60">
        <v>52248</v>
      </c>
      <c r="Q19" s="60">
        <v>64876000</v>
      </c>
      <c r="R19" s="60">
        <v>64974521</v>
      </c>
      <c r="S19" s="60">
        <v>0</v>
      </c>
      <c r="T19" s="60">
        <v>0</v>
      </c>
      <c r="U19" s="60">
        <v>0</v>
      </c>
      <c r="V19" s="60">
        <v>0</v>
      </c>
      <c r="W19" s="60">
        <v>239886911</v>
      </c>
      <c r="X19" s="60">
        <v>195414003</v>
      </c>
      <c r="Y19" s="60">
        <v>44472908</v>
      </c>
      <c r="Z19" s="140">
        <v>22.76</v>
      </c>
      <c r="AA19" s="155">
        <v>264730000</v>
      </c>
    </row>
    <row r="20" spans="1:27" ht="13.5">
      <c r="A20" s="181" t="s">
        <v>35</v>
      </c>
      <c r="B20" s="185"/>
      <c r="C20" s="155">
        <v>4763291</v>
      </c>
      <c r="D20" s="155">
        <v>0</v>
      </c>
      <c r="E20" s="156">
        <v>9585799</v>
      </c>
      <c r="F20" s="54">
        <v>29342406</v>
      </c>
      <c r="G20" s="54">
        <v>606785</v>
      </c>
      <c r="H20" s="54">
        <v>350461</v>
      </c>
      <c r="I20" s="54">
        <v>234142</v>
      </c>
      <c r="J20" s="54">
        <v>1191388</v>
      </c>
      <c r="K20" s="54">
        <v>278192</v>
      </c>
      <c r="L20" s="54">
        <v>319360</v>
      </c>
      <c r="M20" s="54">
        <v>136294</v>
      </c>
      <c r="N20" s="54">
        <v>733846</v>
      </c>
      <c r="O20" s="54">
        <v>1627787</v>
      </c>
      <c r="P20" s="54">
        <v>139471</v>
      </c>
      <c r="Q20" s="54">
        <v>-994971</v>
      </c>
      <c r="R20" s="54">
        <v>772287</v>
      </c>
      <c r="S20" s="54">
        <v>0</v>
      </c>
      <c r="T20" s="54">
        <v>0</v>
      </c>
      <c r="U20" s="54">
        <v>0</v>
      </c>
      <c r="V20" s="54">
        <v>0</v>
      </c>
      <c r="W20" s="54">
        <v>2697521</v>
      </c>
      <c r="X20" s="54">
        <v>4192497</v>
      </c>
      <c r="Y20" s="54">
        <v>-1494976</v>
      </c>
      <c r="Z20" s="184">
        <v>-35.66</v>
      </c>
      <c r="AA20" s="130">
        <v>29342406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87500</v>
      </c>
      <c r="F21" s="60">
        <v>87500</v>
      </c>
      <c r="G21" s="60">
        <v>0</v>
      </c>
      <c r="H21" s="60">
        <v>0</v>
      </c>
      <c r="I21" s="82">
        <v>0</v>
      </c>
      <c r="J21" s="60">
        <v>0</v>
      </c>
      <c r="K21" s="60">
        <v>25369</v>
      </c>
      <c r="L21" s="60">
        <v>0</v>
      </c>
      <c r="M21" s="60">
        <v>29976</v>
      </c>
      <c r="N21" s="60">
        <v>55345</v>
      </c>
      <c r="O21" s="60">
        <v>0</v>
      </c>
      <c r="P21" s="82">
        <v>0</v>
      </c>
      <c r="Q21" s="60">
        <v>27845</v>
      </c>
      <c r="R21" s="60">
        <v>27845</v>
      </c>
      <c r="S21" s="60">
        <v>0</v>
      </c>
      <c r="T21" s="60">
        <v>0</v>
      </c>
      <c r="U21" s="60">
        <v>0</v>
      </c>
      <c r="V21" s="60">
        <v>0</v>
      </c>
      <c r="W21" s="82">
        <v>83190</v>
      </c>
      <c r="X21" s="60">
        <v>74997</v>
      </c>
      <c r="Y21" s="60">
        <v>8193</v>
      </c>
      <c r="Z21" s="140">
        <v>10.92</v>
      </c>
      <c r="AA21" s="155">
        <v>87500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334448864</v>
      </c>
      <c r="D22" s="188">
        <f>SUM(D5:D21)</f>
        <v>0</v>
      </c>
      <c r="E22" s="189">
        <f t="shared" si="0"/>
        <v>348845663</v>
      </c>
      <c r="F22" s="190">
        <f t="shared" si="0"/>
        <v>379831481</v>
      </c>
      <c r="G22" s="190">
        <f t="shared" si="0"/>
        <v>96247395</v>
      </c>
      <c r="H22" s="190">
        <f t="shared" si="0"/>
        <v>1790273</v>
      </c>
      <c r="I22" s="190">
        <f t="shared" si="0"/>
        <v>6924079</v>
      </c>
      <c r="J22" s="190">
        <f t="shared" si="0"/>
        <v>104961747</v>
      </c>
      <c r="K22" s="190">
        <f t="shared" si="0"/>
        <v>13009061</v>
      </c>
      <c r="L22" s="190">
        <f t="shared" si="0"/>
        <v>87544097</v>
      </c>
      <c r="M22" s="190">
        <f t="shared" si="0"/>
        <v>1419832</v>
      </c>
      <c r="N22" s="190">
        <f t="shared" si="0"/>
        <v>101972990</v>
      </c>
      <c r="O22" s="190">
        <f t="shared" si="0"/>
        <v>12638355</v>
      </c>
      <c r="P22" s="190">
        <f t="shared" si="0"/>
        <v>6479031</v>
      </c>
      <c r="Q22" s="190">
        <f t="shared" si="0"/>
        <v>70474714</v>
      </c>
      <c r="R22" s="190">
        <f t="shared" si="0"/>
        <v>89592100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296526837</v>
      </c>
      <c r="X22" s="190">
        <f t="shared" si="0"/>
        <v>262926009</v>
      </c>
      <c r="Y22" s="190">
        <f t="shared" si="0"/>
        <v>33600828</v>
      </c>
      <c r="Z22" s="191">
        <f>+IF(X22&lt;&gt;0,+(Y22/X22)*100,0)</f>
        <v>12.77957556492633</v>
      </c>
      <c r="AA22" s="188">
        <f>SUM(AA5:AA21)</f>
        <v>379831481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200806522</v>
      </c>
      <c r="D25" s="155">
        <v>0</v>
      </c>
      <c r="E25" s="156">
        <v>207216301</v>
      </c>
      <c r="F25" s="60">
        <v>206647385</v>
      </c>
      <c r="G25" s="60">
        <v>16459763</v>
      </c>
      <c r="H25" s="60">
        <v>16976437</v>
      </c>
      <c r="I25" s="60">
        <v>18459132</v>
      </c>
      <c r="J25" s="60">
        <v>51895332</v>
      </c>
      <c r="K25" s="60">
        <v>16785720</v>
      </c>
      <c r="L25" s="60">
        <v>16871467</v>
      </c>
      <c r="M25" s="60">
        <v>17615757</v>
      </c>
      <c r="N25" s="60">
        <v>51272944</v>
      </c>
      <c r="O25" s="60">
        <v>17301700</v>
      </c>
      <c r="P25" s="60">
        <v>17627405</v>
      </c>
      <c r="Q25" s="60">
        <v>16709070</v>
      </c>
      <c r="R25" s="60">
        <v>51638175</v>
      </c>
      <c r="S25" s="60">
        <v>0</v>
      </c>
      <c r="T25" s="60">
        <v>0</v>
      </c>
      <c r="U25" s="60">
        <v>0</v>
      </c>
      <c r="V25" s="60">
        <v>0</v>
      </c>
      <c r="W25" s="60">
        <v>154806451</v>
      </c>
      <c r="X25" s="60">
        <v>146680497</v>
      </c>
      <c r="Y25" s="60">
        <v>8125954</v>
      </c>
      <c r="Z25" s="140">
        <v>5.54</v>
      </c>
      <c r="AA25" s="155">
        <v>206647385</v>
      </c>
    </row>
    <row r="26" spans="1:27" ht="13.5">
      <c r="A26" s="183" t="s">
        <v>38</v>
      </c>
      <c r="B26" s="182"/>
      <c r="C26" s="155">
        <v>10709156</v>
      </c>
      <c r="D26" s="155">
        <v>0</v>
      </c>
      <c r="E26" s="156">
        <v>11580705</v>
      </c>
      <c r="F26" s="60">
        <v>11806173</v>
      </c>
      <c r="G26" s="60">
        <v>855171</v>
      </c>
      <c r="H26" s="60">
        <v>876014</v>
      </c>
      <c r="I26" s="60">
        <v>876642</v>
      </c>
      <c r="J26" s="60">
        <v>2607827</v>
      </c>
      <c r="K26" s="60">
        <v>846216</v>
      </c>
      <c r="L26" s="60">
        <v>854516</v>
      </c>
      <c r="M26" s="60">
        <v>892211</v>
      </c>
      <c r="N26" s="60">
        <v>2592943</v>
      </c>
      <c r="O26" s="60">
        <v>851436</v>
      </c>
      <c r="P26" s="60">
        <v>878717</v>
      </c>
      <c r="Q26" s="60">
        <v>870001</v>
      </c>
      <c r="R26" s="60">
        <v>2600154</v>
      </c>
      <c r="S26" s="60">
        <v>0</v>
      </c>
      <c r="T26" s="60">
        <v>0</v>
      </c>
      <c r="U26" s="60">
        <v>0</v>
      </c>
      <c r="V26" s="60">
        <v>0</v>
      </c>
      <c r="W26" s="60">
        <v>7800924</v>
      </c>
      <c r="X26" s="60">
        <v>7935003</v>
      </c>
      <c r="Y26" s="60">
        <v>-134079</v>
      </c>
      <c r="Z26" s="140">
        <v>-1.69</v>
      </c>
      <c r="AA26" s="155">
        <v>11806173</v>
      </c>
    </row>
    <row r="27" spans="1:27" ht="13.5">
      <c r="A27" s="183" t="s">
        <v>118</v>
      </c>
      <c r="B27" s="182"/>
      <c r="C27" s="155">
        <v>66567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28018728</v>
      </c>
      <c r="D28" s="155">
        <v>0</v>
      </c>
      <c r="E28" s="156">
        <v>26766440</v>
      </c>
      <c r="F28" s="60">
        <v>26766440</v>
      </c>
      <c r="G28" s="60">
        <v>0</v>
      </c>
      <c r="H28" s="60">
        <v>2404714</v>
      </c>
      <c r="I28" s="60">
        <v>2450476</v>
      </c>
      <c r="J28" s="60">
        <v>4855190</v>
      </c>
      <c r="K28" s="60">
        <v>2310310</v>
      </c>
      <c r="L28" s="60">
        <v>2459317</v>
      </c>
      <c r="M28" s="60">
        <v>2287148</v>
      </c>
      <c r="N28" s="60">
        <v>7056775</v>
      </c>
      <c r="O28" s="60">
        <v>2388078</v>
      </c>
      <c r="P28" s="60">
        <v>2383898</v>
      </c>
      <c r="Q28" s="60">
        <v>0</v>
      </c>
      <c r="R28" s="60">
        <v>4771976</v>
      </c>
      <c r="S28" s="60">
        <v>0</v>
      </c>
      <c r="T28" s="60">
        <v>0</v>
      </c>
      <c r="U28" s="60">
        <v>0</v>
      </c>
      <c r="V28" s="60">
        <v>0</v>
      </c>
      <c r="W28" s="60">
        <v>16683941</v>
      </c>
      <c r="X28" s="60">
        <v>17449497</v>
      </c>
      <c r="Y28" s="60">
        <v>-765556</v>
      </c>
      <c r="Z28" s="140">
        <v>-4.39</v>
      </c>
      <c r="AA28" s="155">
        <v>26766440</v>
      </c>
    </row>
    <row r="29" spans="1:27" ht="13.5">
      <c r="A29" s="183" t="s">
        <v>40</v>
      </c>
      <c r="B29" s="182"/>
      <c r="C29" s="155">
        <v>38340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36818234</v>
      </c>
      <c r="D32" s="155">
        <v>0</v>
      </c>
      <c r="E32" s="156">
        <v>35567208</v>
      </c>
      <c r="F32" s="60">
        <v>35890819</v>
      </c>
      <c r="G32" s="60">
        <v>326878</v>
      </c>
      <c r="H32" s="60">
        <v>3476572</v>
      </c>
      <c r="I32" s="60">
        <v>1727207</v>
      </c>
      <c r="J32" s="60">
        <v>5530657</v>
      </c>
      <c r="K32" s="60">
        <v>3136891</v>
      </c>
      <c r="L32" s="60">
        <v>3575757</v>
      </c>
      <c r="M32" s="60">
        <v>4944392</v>
      </c>
      <c r="N32" s="60">
        <v>11657040</v>
      </c>
      <c r="O32" s="60">
        <v>1875032</v>
      </c>
      <c r="P32" s="60">
        <v>2970229</v>
      </c>
      <c r="Q32" s="60">
        <v>3323560</v>
      </c>
      <c r="R32" s="60">
        <v>8168821</v>
      </c>
      <c r="S32" s="60">
        <v>0</v>
      </c>
      <c r="T32" s="60">
        <v>0</v>
      </c>
      <c r="U32" s="60">
        <v>0</v>
      </c>
      <c r="V32" s="60">
        <v>0</v>
      </c>
      <c r="W32" s="60">
        <v>25356518</v>
      </c>
      <c r="X32" s="60">
        <v>29670003</v>
      </c>
      <c r="Y32" s="60">
        <v>-4313485</v>
      </c>
      <c r="Z32" s="140">
        <v>-14.54</v>
      </c>
      <c r="AA32" s="155">
        <v>35890819</v>
      </c>
    </row>
    <row r="33" spans="1:27" ht="13.5">
      <c r="A33" s="183" t="s">
        <v>42</v>
      </c>
      <c r="B33" s="182"/>
      <c r="C33" s="155">
        <v>11145127</v>
      </c>
      <c r="D33" s="155">
        <v>0</v>
      </c>
      <c r="E33" s="156">
        <v>1365000</v>
      </c>
      <c r="F33" s="60">
        <v>2765000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12009753</v>
      </c>
      <c r="Y33" s="60">
        <v>-12009753</v>
      </c>
      <c r="Z33" s="140">
        <v>-100</v>
      </c>
      <c r="AA33" s="155">
        <v>2765000</v>
      </c>
    </row>
    <row r="34" spans="1:27" ht="13.5">
      <c r="A34" s="183" t="s">
        <v>43</v>
      </c>
      <c r="B34" s="182"/>
      <c r="C34" s="155">
        <v>74726207</v>
      </c>
      <c r="D34" s="155">
        <v>0</v>
      </c>
      <c r="E34" s="156">
        <v>66309621</v>
      </c>
      <c r="F34" s="60">
        <v>95875676</v>
      </c>
      <c r="G34" s="60">
        <v>3963124</v>
      </c>
      <c r="H34" s="60">
        <v>4474354</v>
      </c>
      <c r="I34" s="60">
        <v>7010355</v>
      </c>
      <c r="J34" s="60">
        <v>15447833</v>
      </c>
      <c r="K34" s="60">
        <v>7210692</v>
      </c>
      <c r="L34" s="60">
        <v>5047946</v>
      </c>
      <c r="M34" s="60">
        <v>6242285</v>
      </c>
      <c r="N34" s="60">
        <v>18500923</v>
      </c>
      <c r="O34" s="60">
        <v>3399558</v>
      </c>
      <c r="P34" s="60">
        <v>4897528</v>
      </c>
      <c r="Q34" s="60">
        <v>6367229</v>
      </c>
      <c r="R34" s="60">
        <v>14664315</v>
      </c>
      <c r="S34" s="60">
        <v>0</v>
      </c>
      <c r="T34" s="60">
        <v>0</v>
      </c>
      <c r="U34" s="60">
        <v>0</v>
      </c>
      <c r="V34" s="60">
        <v>0</v>
      </c>
      <c r="W34" s="60">
        <v>48613071</v>
      </c>
      <c r="X34" s="60">
        <v>48895497</v>
      </c>
      <c r="Y34" s="60">
        <v>-282426</v>
      </c>
      <c r="Z34" s="140">
        <v>-0.58</v>
      </c>
      <c r="AA34" s="155">
        <v>95875676</v>
      </c>
    </row>
    <row r="35" spans="1:27" ht="13.5">
      <c r="A35" s="181" t="s">
        <v>122</v>
      </c>
      <c r="B35" s="185"/>
      <c r="C35" s="155">
        <v>134381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362463262</v>
      </c>
      <c r="D36" s="188">
        <f>SUM(D25:D35)</f>
        <v>0</v>
      </c>
      <c r="E36" s="189">
        <f t="shared" si="1"/>
        <v>348805275</v>
      </c>
      <c r="F36" s="190">
        <f t="shared" si="1"/>
        <v>379751493</v>
      </c>
      <c r="G36" s="190">
        <f t="shared" si="1"/>
        <v>21604936</v>
      </c>
      <c r="H36" s="190">
        <f t="shared" si="1"/>
        <v>28208091</v>
      </c>
      <c r="I36" s="190">
        <f t="shared" si="1"/>
        <v>30523812</v>
      </c>
      <c r="J36" s="190">
        <f t="shared" si="1"/>
        <v>80336839</v>
      </c>
      <c r="K36" s="190">
        <f t="shared" si="1"/>
        <v>30289829</v>
      </c>
      <c r="L36" s="190">
        <f t="shared" si="1"/>
        <v>28809003</v>
      </c>
      <c r="M36" s="190">
        <f t="shared" si="1"/>
        <v>31981793</v>
      </c>
      <c r="N36" s="190">
        <f t="shared" si="1"/>
        <v>91080625</v>
      </c>
      <c r="O36" s="190">
        <f t="shared" si="1"/>
        <v>25815804</v>
      </c>
      <c r="P36" s="190">
        <f t="shared" si="1"/>
        <v>28757777</v>
      </c>
      <c r="Q36" s="190">
        <f t="shared" si="1"/>
        <v>27269860</v>
      </c>
      <c r="R36" s="190">
        <f t="shared" si="1"/>
        <v>81843441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253260905</v>
      </c>
      <c r="X36" s="190">
        <f t="shared" si="1"/>
        <v>262640250</v>
      </c>
      <c r="Y36" s="190">
        <f t="shared" si="1"/>
        <v>-9379345</v>
      </c>
      <c r="Z36" s="191">
        <f>+IF(X36&lt;&gt;0,+(Y36/X36)*100,0)</f>
        <v>-3.571175781320647</v>
      </c>
      <c r="AA36" s="188">
        <f>SUM(AA25:AA35)</f>
        <v>379751493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-28014398</v>
      </c>
      <c r="D38" s="199">
        <f>+D22-D36</f>
        <v>0</v>
      </c>
      <c r="E38" s="200">
        <f t="shared" si="2"/>
        <v>40388</v>
      </c>
      <c r="F38" s="106">
        <f t="shared" si="2"/>
        <v>79988</v>
      </c>
      <c r="G38" s="106">
        <f t="shared" si="2"/>
        <v>74642459</v>
      </c>
      <c r="H38" s="106">
        <f t="shared" si="2"/>
        <v>-26417818</v>
      </c>
      <c r="I38" s="106">
        <f t="shared" si="2"/>
        <v>-23599733</v>
      </c>
      <c r="J38" s="106">
        <f t="shared" si="2"/>
        <v>24624908</v>
      </c>
      <c r="K38" s="106">
        <f t="shared" si="2"/>
        <v>-17280768</v>
      </c>
      <c r="L38" s="106">
        <f t="shared" si="2"/>
        <v>58735094</v>
      </c>
      <c r="M38" s="106">
        <f t="shared" si="2"/>
        <v>-30561961</v>
      </c>
      <c r="N38" s="106">
        <f t="shared" si="2"/>
        <v>10892365</v>
      </c>
      <c r="O38" s="106">
        <f t="shared" si="2"/>
        <v>-13177449</v>
      </c>
      <c r="P38" s="106">
        <f t="shared" si="2"/>
        <v>-22278746</v>
      </c>
      <c r="Q38" s="106">
        <f t="shared" si="2"/>
        <v>43204854</v>
      </c>
      <c r="R38" s="106">
        <f t="shared" si="2"/>
        <v>7748659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43265932</v>
      </c>
      <c r="X38" s="106">
        <f>IF(F22=F36,0,X22-X36)</f>
        <v>285759</v>
      </c>
      <c r="Y38" s="106">
        <f t="shared" si="2"/>
        <v>42980173</v>
      </c>
      <c r="Z38" s="201">
        <f>+IF(X38&lt;&gt;0,+(Y38/X38)*100,0)</f>
        <v>15040.706679404673</v>
      </c>
      <c r="AA38" s="199">
        <f>+AA22-AA36</f>
        <v>79988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-28014398</v>
      </c>
      <c r="D42" s="206">
        <f>SUM(D38:D41)</f>
        <v>0</v>
      </c>
      <c r="E42" s="207">
        <f t="shared" si="3"/>
        <v>40388</v>
      </c>
      <c r="F42" s="88">
        <f t="shared" si="3"/>
        <v>79988</v>
      </c>
      <c r="G42" s="88">
        <f t="shared" si="3"/>
        <v>74642459</v>
      </c>
      <c r="H42" s="88">
        <f t="shared" si="3"/>
        <v>-26417818</v>
      </c>
      <c r="I42" s="88">
        <f t="shared" si="3"/>
        <v>-23599733</v>
      </c>
      <c r="J42" s="88">
        <f t="shared" si="3"/>
        <v>24624908</v>
      </c>
      <c r="K42" s="88">
        <f t="shared" si="3"/>
        <v>-17280768</v>
      </c>
      <c r="L42" s="88">
        <f t="shared" si="3"/>
        <v>58735094</v>
      </c>
      <c r="M42" s="88">
        <f t="shared" si="3"/>
        <v>-30561961</v>
      </c>
      <c r="N42" s="88">
        <f t="shared" si="3"/>
        <v>10892365</v>
      </c>
      <c r="O42" s="88">
        <f t="shared" si="3"/>
        <v>-13177449</v>
      </c>
      <c r="P42" s="88">
        <f t="shared" si="3"/>
        <v>-22278746</v>
      </c>
      <c r="Q42" s="88">
        <f t="shared" si="3"/>
        <v>43204854</v>
      </c>
      <c r="R42" s="88">
        <f t="shared" si="3"/>
        <v>7748659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43265932</v>
      </c>
      <c r="X42" s="88">
        <f t="shared" si="3"/>
        <v>285759</v>
      </c>
      <c r="Y42" s="88">
        <f t="shared" si="3"/>
        <v>42980173</v>
      </c>
      <c r="Z42" s="208">
        <f>+IF(X42&lt;&gt;0,+(Y42/X42)*100,0)</f>
        <v>15040.706679404673</v>
      </c>
      <c r="AA42" s="206">
        <f>SUM(AA38:AA41)</f>
        <v>79988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-28014398</v>
      </c>
      <c r="D44" s="210">
        <f>+D42-D43</f>
        <v>0</v>
      </c>
      <c r="E44" s="211">
        <f t="shared" si="4"/>
        <v>40388</v>
      </c>
      <c r="F44" s="77">
        <f t="shared" si="4"/>
        <v>79988</v>
      </c>
      <c r="G44" s="77">
        <f t="shared" si="4"/>
        <v>74642459</v>
      </c>
      <c r="H44" s="77">
        <f t="shared" si="4"/>
        <v>-26417818</v>
      </c>
      <c r="I44" s="77">
        <f t="shared" si="4"/>
        <v>-23599733</v>
      </c>
      <c r="J44" s="77">
        <f t="shared" si="4"/>
        <v>24624908</v>
      </c>
      <c r="K44" s="77">
        <f t="shared" si="4"/>
        <v>-17280768</v>
      </c>
      <c r="L44" s="77">
        <f t="shared" si="4"/>
        <v>58735094</v>
      </c>
      <c r="M44" s="77">
        <f t="shared" si="4"/>
        <v>-30561961</v>
      </c>
      <c r="N44" s="77">
        <f t="shared" si="4"/>
        <v>10892365</v>
      </c>
      <c r="O44" s="77">
        <f t="shared" si="4"/>
        <v>-13177449</v>
      </c>
      <c r="P44" s="77">
        <f t="shared" si="4"/>
        <v>-22278746</v>
      </c>
      <c r="Q44" s="77">
        <f t="shared" si="4"/>
        <v>43204854</v>
      </c>
      <c r="R44" s="77">
        <f t="shared" si="4"/>
        <v>7748659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43265932</v>
      </c>
      <c r="X44" s="77">
        <f t="shared" si="4"/>
        <v>285759</v>
      </c>
      <c r="Y44" s="77">
        <f t="shared" si="4"/>
        <v>42980173</v>
      </c>
      <c r="Z44" s="212">
        <f>+IF(X44&lt;&gt;0,+(Y44/X44)*100,0)</f>
        <v>15040.706679404673</v>
      </c>
      <c r="AA44" s="210">
        <f>+AA42-AA43</f>
        <v>79988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-28014398</v>
      </c>
      <c r="D46" s="206">
        <f>SUM(D44:D45)</f>
        <v>0</v>
      </c>
      <c r="E46" s="207">
        <f t="shared" si="5"/>
        <v>40388</v>
      </c>
      <c r="F46" s="88">
        <f t="shared" si="5"/>
        <v>79988</v>
      </c>
      <c r="G46" s="88">
        <f t="shared" si="5"/>
        <v>74642459</v>
      </c>
      <c r="H46" s="88">
        <f t="shared" si="5"/>
        <v>-26417818</v>
      </c>
      <c r="I46" s="88">
        <f t="shared" si="5"/>
        <v>-23599733</v>
      </c>
      <c r="J46" s="88">
        <f t="shared" si="5"/>
        <v>24624908</v>
      </c>
      <c r="K46" s="88">
        <f t="shared" si="5"/>
        <v>-17280768</v>
      </c>
      <c r="L46" s="88">
        <f t="shared" si="5"/>
        <v>58735094</v>
      </c>
      <c r="M46" s="88">
        <f t="shared" si="5"/>
        <v>-30561961</v>
      </c>
      <c r="N46" s="88">
        <f t="shared" si="5"/>
        <v>10892365</v>
      </c>
      <c r="O46" s="88">
        <f t="shared" si="5"/>
        <v>-13177449</v>
      </c>
      <c r="P46" s="88">
        <f t="shared" si="5"/>
        <v>-22278746</v>
      </c>
      <c r="Q46" s="88">
        <f t="shared" si="5"/>
        <v>43204854</v>
      </c>
      <c r="R46" s="88">
        <f t="shared" si="5"/>
        <v>7748659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43265932</v>
      </c>
      <c r="X46" s="88">
        <f t="shared" si="5"/>
        <v>285759</v>
      </c>
      <c r="Y46" s="88">
        <f t="shared" si="5"/>
        <v>42980173</v>
      </c>
      <c r="Z46" s="208">
        <f>+IF(X46&lt;&gt;0,+(Y46/X46)*100,0)</f>
        <v>15040.706679404673</v>
      </c>
      <c r="AA46" s="206">
        <f>SUM(AA44:AA45)</f>
        <v>79988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-28014398</v>
      </c>
      <c r="D48" s="217">
        <f>SUM(D46:D47)</f>
        <v>0</v>
      </c>
      <c r="E48" s="218">
        <f t="shared" si="6"/>
        <v>40388</v>
      </c>
      <c r="F48" s="219">
        <f t="shared" si="6"/>
        <v>79988</v>
      </c>
      <c r="G48" s="219">
        <f t="shared" si="6"/>
        <v>74642459</v>
      </c>
      <c r="H48" s="220">
        <f t="shared" si="6"/>
        <v>-26417818</v>
      </c>
      <c r="I48" s="220">
        <f t="shared" si="6"/>
        <v>-23599733</v>
      </c>
      <c r="J48" s="220">
        <f t="shared" si="6"/>
        <v>24624908</v>
      </c>
      <c r="K48" s="220">
        <f t="shared" si="6"/>
        <v>-17280768</v>
      </c>
      <c r="L48" s="220">
        <f t="shared" si="6"/>
        <v>58735094</v>
      </c>
      <c r="M48" s="219">
        <f t="shared" si="6"/>
        <v>-30561961</v>
      </c>
      <c r="N48" s="219">
        <f t="shared" si="6"/>
        <v>10892365</v>
      </c>
      <c r="O48" s="220">
        <f t="shared" si="6"/>
        <v>-13177449</v>
      </c>
      <c r="P48" s="220">
        <f t="shared" si="6"/>
        <v>-22278746</v>
      </c>
      <c r="Q48" s="220">
        <f t="shared" si="6"/>
        <v>43204854</v>
      </c>
      <c r="R48" s="220">
        <f t="shared" si="6"/>
        <v>7748659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43265932</v>
      </c>
      <c r="X48" s="220">
        <f t="shared" si="6"/>
        <v>285759</v>
      </c>
      <c r="Y48" s="220">
        <f t="shared" si="6"/>
        <v>42980173</v>
      </c>
      <c r="Z48" s="221">
        <f>+IF(X48&lt;&gt;0,+(Y48/X48)*100,0)</f>
        <v>15040.706679404673</v>
      </c>
      <c r="AA48" s="222">
        <f>SUM(AA46:AA47)</f>
        <v>79988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13499996</v>
      </c>
      <c r="F5" s="100">
        <f t="shared" si="0"/>
        <v>15390857</v>
      </c>
      <c r="G5" s="100">
        <f t="shared" si="0"/>
        <v>104757</v>
      </c>
      <c r="H5" s="100">
        <f t="shared" si="0"/>
        <v>1213356</v>
      </c>
      <c r="I5" s="100">
        <f t="shared" si="0"/>
        <v>920493</v>
      </c>
      <c r="J5" s="100">
        <f t="shared" si="0"/>
        <v>2238606</v>
      </c>
      <c r="K5" s="100">
        <f t="shared" si="0"/>
        <v>953095</v>
      </c>
      <c r="L5" s="100">
        <f t="shared" si="0"/>
        <v>1074084</v>
      </c>
      <c r="M5" s="100">
        <f t="shared" si="0"/>
        <v>1860429</v>
      </c>
      <c r="N5" s="100">
        <f t="shared" si="0"/>
        <v>3887608</v>
      </c>
      <c r="O5" s="100">
        <f t="shared" si="0"/>
        <v>53813</v>
      </c>
      <c r="P5" s="100">
        <f t="shared" si="0"/>
        <v>1138929</v>
      </c>
      <c r="Q5" s="100">
        <f t="shared" si="0"/>
        <v>1130296</v>
      </c>
      <c r="R5" s="100">
        <f t="shared" si="0"/>
        <v>2323038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8449252</v>
      </c>
      <c r="X5" s="100">
        <f t="shared" si="0"/>
        <v>9195750</v>
      </c>
      <c r="Y5" s="100">
        <f t="shared" si="0"/>
        <v>-746498</v>
      </c>
      <c r="Z5" s="137">
        <f>+IF(X5&lt;&gt;0,+(Y5/X5)*100,0)</f>
        <v>-8.117858793464372</v>
      </c>
      <c r="AA5" s="153">
        <f>SUM(AA6:AA8)</f>
        <v>15390857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367497</v>
      </c>
      <c r="Y6" s="60">
        <v>-367497</v>
      </c>
      <c r="Z6" s="140">
        <v>-100</v>
      </c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13499996</v>
      </c>
      <c r="F8" s="60">
        <v>15390857</v>
      </c>
      <c r="G8" s="60">
        <v>104757</v>
      </c>
      <c r="H8" s="60">
        <v>1213356</v>
      </c>
      <c r="I8" s="60">
        <v>920493</v>
      </c>
      <c r="J8" s="60">
        <v>2238606</v>
      </c>
      <c r="K8" s="60">
        <v>953095</v>
      </c>
      <c r="L8" s="60">
        <v>1074084</v>
      </c>
      <c r="M8" s="60">
        <v>1860429</v>
      </c>
      <c r="N8" s="60">
        <v>3887608</v>
      </c>
      <c r="O8" s="60">
        <v>53813</v>
      </c>
      <c r="P8" s="60">
        <v>1138929</v>
      </c>
      <c r="Q8" s="60">
        <v>1130296</v>
      </c>
      <c r="R8" s="60">
        <v>2323038</v>
      </c>
      <c r="S8" s="60"/>
      <c r="T8" s="60"/>
      <c r="U8" s="60"/>
      <c r="V8" s="60"/>
      <c r="W8" s="60">
        <v>8449252</v>
      </c>
      <c r="X8" s="60">
        <v>8828253</v>
      </c>
      <c r="Y8" s="60">
        <v>-379001</v>
      </c>
      <c r="Z8" s="140">
        <v>-4.29</v>
      </c>
      <c r="AA8" s="62">
        <v>15390857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974997</v>
      </c>
      <c r="Y9" s="100">
        <f t="shared" si="1"/>
        <v>-974997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974997</v>
      </c>
      <c r="Y11" s="60">
        <v>-974997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3737740</v>
      </c>
      <c r="F15" s="100">
        <f t="shared" si="2"/>
        <v>1417579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492579</v>
      </c>
      <c r="M15" s="100">
        <f t="shared" si="2"/>
        <v>0</v>
      </c>
      <c r="N15" s="100">
        <f t="shared" si="2"/>
        <v>492579</v>
      </c>
      <c r="O15" s="100">
        <f t="shared" si="2"/>
        <v>0</v>
      </c>
      <c r="P15" s="100">
        <f t="shared" si="2"/>
        <v>0</v>
      </c>
      <c r="Q15" s="100">
        <f t="shared" si="2"/>
        <v>28418</v>
      </c>
      <c r="R15" s="100">
        <f t="shared" si="2"/>
        <v>28418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520997</v>
      </c>
      <c r="X15" s="100">
        <f t="shared" si="2"/>
        <v>3105747</v>
      </c>
      <c r="Y15" s="100">
        <f t="shared" si="2"/>
        <v>-2584750</v>
      </c>
      <c r="Z15" s="137">
        <f>+IF(X15&lt;&gt;0,+(Y15/X15)*100,0)</f>
        <v>-83.2247443207705</v>
      </c>
      <c r="AA15" s="102">
        <f>SUM(AA16:AA18)</f>
        <v>1417579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749997</v>
      </c>
      <c r="Y16" s="60">
        <v>-749997</v>
      </c>
      <c r="Z16" s="140">
        <v>-100</v>
      </c>
      <c r="AA16" s="62"/>
    </row>
    <row r="17" spans="1:27" ht="13.5">
      <c r="A17" s="138" t="s">
        <v>86</v>
      </c>
      <c r="B17" s="136"/>
      <c r="C17" s="155"/>
      <c r="D17" s="155"/>
      <c r="E17" s="156">
        <v>3247740</v>
      </c>
      <c r="F17" s="60">
        <v>925000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28418</v>
      </c>
      <c r="R17" s="60">
        <v>28418</v>
      </c>
      <c r="S17" s="60"/>
      <c r="T17" s="60"/>
      <c r="U17" s="60"/>
      <c r="V17" s="60"/>
      <c r="W17" s="60">
        <v>28418</v>
      </c>
      <c r="X17" s="60">
        <v>2355750</v>
      </c>
      <c r="Y17" s="60">
        <v>-2327332</v>
      </c>
      <c r="Z17" s="140">
        <v>-98.79</v>
      </c>
      <c r="AA17" s="62">
        <v>925000</v>
      </c>
    </row>
    <row r="18" spans="1:27" ht="13.5">
      <c r="A18" s="138" t="s">
        <v>87</v>
      </c>
      <c r="B18" s="136"/>
      <c r="C18" s="155"/>
      <c r="D18" s="155"/>
      <c r="E18" s="156">
        <v>490000</v>
      </c>
      <c r="F18" s="60">
        <v>492579</v>
      </c>
      <c r="G18" s="60"/>
      <c r="H18" s="60"/>
      <c r="I18" s="60"/>
      <c r="J18" s="60"/>
      <c r="K18" s="60"/>
      <c r="L18" s="60">
        <v>492579</v>
      </c>
      <c r="M18" s="60"/>
      <c r="N18" s="60">
        <v>492579</v>
      </c>
      <c r="O18" s="60"/>
      <c r="P18" s="60"/>
      <c r="Q18" s="60"/>
      <c r="R18" s="60"/>
      <c r="S18" s="60"/>
      <c r="T18" s="60"/>
      <c r="U18" s="60"/>
      <c r="V18" s="60"/>
      <c r="W18" s="60">
        <v>492579</v>
      </c>
      <c r="X18" s="60"/>
      <c r="Y18" s="60">
        <v>492579</v>
      </c>
      <c r="Z18" s="140"/>
      <c r="AA18" s="62">
        <v>492579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17237736</v>
      </c>
      <c r="F25" s="219">
        <f t="shared" si="4"/>
        <v>16808436</v>
      </c>
      <c r="G25" s="219">
        <f t="shared" si="4"/>
        <v>104757</v>
      </c>
      <c r="H25" s="219">
        <f t="shared" si="4"/>
        <v>1213356</v>
      </c>
      <c r="I25" s="219">
        <f t="shared" si="4"/>
        <v>920493</v>
      </c>
      <c r="J25" s="219">
        <f t="shared" si="4"/>
        <v>2238606</v>
      </c>
      <c r="K25" s="219">
        <f t="shared" si="4"/>
        <v>953095</v>
      </c>
      <c r="L25" s="219">
        <f t="shared" si="4"/>
        <v>1566663</v>
      </c>
      <c r="M25" s="219">
        <f t="shared" si="4"/>
        <v>1860429</v>
      </c>
      <c r="N25" s="219">
        <f t="shared" si="4"/>
        <v>4380187</v>
      </c>
      <c r="O25" s="219">
        <f t="shared" si="4"/>
        <v>53813</v>
      </c>
      <c r="P25" s="219">
        <f t="shared" si="4"/>
        <v>1138929</v>
      </c>
      <c r="Q25" s="219">
        <f t="shared" si="4"/>
        <v>1158714</v>
      </c>
      <c r="R25" s="219">
        <f t="shared" si="4"/>
        <v>2351456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8970249</v>
      </c>
      <c r="X25" s="219">
        <f t="shared" si="4"/>
        <v>13276494</v>
      </c>
      <c r="Y25" s="219">
        <f t="shared" si="4"/>
        <v>-4306245</v>
      </c>
      <c r="Z25" s="231">
        <f>+IF(X25&lt;&gt;0,+(Y25/X25)*100,0)</f>
        <v>-32.43510673826991</v>
      </c>
      <c r="AA25" s="232">
        <f>+AA5+AA9+AA15+AA19+AA24</f>
        <v>16808436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17237736</v>
      </c>
      <c r="F35" s="60">
        <v>16808436</v>
      </c>
      <c r="G35" s="60">
        <v>104757</v>
      </c>
      <c r="H35" s="60">
        <v>1213356</v>
      </c>
      <c r="I35" s="60">
        <v>920493</v>
      </c>
      <c r="J35" s="60">
        <v>2238606</v>
      </c>
      <c r="K35" s="60">
        <v>953095</v>
      </c>
      <c r="L35" s="60">
        <v>1566663</v>
      </c>
      <c r="M35" s="60">
        <v>1860429</v>
      </c>
      <c r="N35" s="60">
        <v>4380187</v>
      </c>
      <c r="O35" s="60">
        <v>53813</v>
      </c>
      <c r="P35" s="60">
        <v>1138929</v>
      </c>
      <c r="Q35" s="60">
        <v>1158714</v>
      </c>
      <c r="R35" s="60">
        <v>2351456</v>
      </c>
      <c r="S35" s="60"/>
      <c r="T35" s="60"/>
      <c r="U35" s="60"/>
      <c r="V35" s="60"/>
      <c r="W35" s="60">
        <v>8970249</v>
      </c>
      <c r="X35" s="60"/>
      <c r="Y35" s="60">
        <v>8970249</v>
      </c>
      <c r="Z35" s="140"/>
      <c r="AA35" s="62">
        <v>16808436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17237736</v>
      </c>
      <c r="F36" s="220">
        <f t="shared" si="6"/>
        <v>16808436</v>
      </c>
      <c r="G36" s="220">
        <f t="shared" si="6"/>
        <v>104757</v>
      </c>
      <c r="H36" s="220">
        <f t="shared" si="6"/>
        <v>1213356</v>
      </c>
      <c r="I36" s="220">
        <f t="shared" si="6"/>
        <v>920493</v>
      </c>
      <c r="J36" s="220">
        <f t="shared" si="6"/>
        <v>2238606</v>
      </c>
      <c r="K36" s="220">
        <f t="shared" si="6"/>
        <v>953095</v>
      </c>
      <c r="L36" s="220">
        <f t="shared" si="6"/>
        <v>1566663</v>
      </c>
      <c r="M36" s="220">
        <f t="shared" si="6"/>
        <v>1860429</v>
      </c>
      <c r="N36" s="220">
        <f t="shared" si="6"/>
        <v>4380187</v>
      </c>
      <c r="O36" s="220">
        <f t="shared" si="6"/>
        <v>53813</v>
      </c>
      <c r="P36" s="220">
        <f t="shared" si="6"/>
        <v>1138929</v>
      </c>
      <c r="Q36" s="220">
        <f t="shared" si="6"/>
        <v>1158714</v>
      </c>
      <c r="R36" s="220">
        <f t="shared" si="6"/>
        <v>2351456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8970249</v>
      </c>
      <c r="X36" s="220">
        <f t="shared" si="6"/>
        <v>0</v>
      </c>
      <c r="Y36" s="220">
        <f t="shared" si="6"/>
        <v>8970249</v>
      </c>
      <c r="Z36" s="221">
        <f>+IF(X36&lt;&gt;0,+(Y36/X36)*100,0)</f>
        <v>0</v>
      </c>
      <c r="AA36" s="239">
        <f>SUM(AA32:AA35)</f>
        <v>16808436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14975752</v>
      </c>
      <c r="D6" s="155"/>
      <c r="E6" s="59">
        <v>33125001</v>
      </c>
      <c r="F6" s="60">
        <v>25013744</v>
      </c>
      <c r="G6" s="60">
        <v>77661484</v>
      </c>
      <c r="H6" s="60">
        <v>61499579</v>
      </c>
      <c r="I6" s="60">
        <v>33874951</v>
      </c>
      <c r="J6" s="60">
        <v>33874951</v>
      </c>
      <c r="K6" s="60">
        <v>11613320</v>
      </c>
      <c r="L6" s="60">
        <v>98610705</v>
      </c>
      <c r="M6" s="60">
        <v>63425385</v>
      </c>
      <c r="N6" s="60">
        <v>63425385</v>
      </c>
      <c r="O6" s="60">
        <v>52339012</v>
      </c>
      <c r="P6" s="60">
        <v>28449816</v>
      </c>
      <c r="Q6" s="60">
        <v>83879950</v>
      </c>
      <c r="R6" s="60">
        <v>83879950</v>
      </c>
      <c r="S6" s="60"/>
      <c r="T6" s="60"/>
      <c r="U6" s="60"/>
      <c r="V6" s="60"/>
      <c r="W6" s="60">
        <v>83879950</v>
      </c>
      <c r="X6" s="60">
        <v>18760308</v>
      </c>
      <c r="Y6" s="60">
        <v>65119642</v>
      </c>
      <c r="Z6" s="140">
        <v>347.11</v>
      </c>
      <c r="AA6" s="62">
        <v>25013744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18384804</v>
      </c>
      <c r="D9" s="155"/>
      <c r="E9" s="59">
        <v>43990203</v>
      </c>
      <c r="F9" s="60">
        <v>43990203</v>
      </c>
      <c r="G9" s="60">
        <v>16401260</v>
      </c>
      <c r="H9" s="60">
        <v>17198484</v>
      </c>
      <c r="I9" s="60">
        <v>16012224</v>
      </c>
      <c r="J9" s="60">
        <v>16012224</v>
      </c>
      <c r="K9" s="60">
        <v>16996048</v>
      </c>
      <c r="L9" s="60">
        <v>15322153</v>
      </c>
      <c r="M9" s="60">
        <v>15772889</v>
      </c>
      <c r="N9" s="60">
        <v>15772889</v>
      </c>
      <c r="O9" s="60">
        <v>16280017</v>
      </c>
      <c r="P9" s="60">
        <v>15957927</v>
      </c>
      <c r="Q9" s="60">
        <v>14897422</v>
      </c>
      <c r="R9" s="60">
        <v>14897422</v>
      </c>
      <c r="S9" s="60"/>
      <c r="T9" s="60"/>
      <c r="U9" s="60"/>
      <c r="V9" s="60"/>
      <c r="W9" s="60">
        <v>14897422</v>
      </c>
      <c r="X9" s="60">
        <v>32992652</v>
      </c>
      <c r="Y9" s="60">
        <v>-18095230</v>
      </c>
      <c r="Z9" s="140">
        <v>-54.85</v>
      </c>
      <c r="AA9" s="62">
        <v>43990203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382653</v>
      </c>
      <c r="D11" s="155"/>
      <c r="E11" s="59"/>
      <c r="F11" s="60"/>
      <c r="G11" s="60">
        <v>382653</v>
      </c>
      <c r="H11" s="60">
        <v>-97859</v>
      </c>
      <c r="I11" s="60">
        <v>522195</v>
      </c>
      <c r="J11" s="60">
        <v>522195</v>
      </c>
      <c r="K11" s="60">
        <v>522195</v>
      </c>
      <c r="L11" s="60">
        <v>522195</v>
      </c>
      <c r="M11" s="60">
        <v>17026</v>
      </c>
      <c r="N11" s="60">
        <v>17026</v>
      </c>
      <c r="O11" s="60">
        <v>189103</v>
      </c>
      <c r="P11" s="60">
        <v>-165631</v>
      </c>
      <c r="Q11" s="60">
        <v>-165631</v>
      </c>
      <c r="R11" s="60">
        <v>-165631</v>
      </c>
      <c r="S11" s="60"/>
      <c r="T11" s="60"/>
      <c r="U11" s="60"/>
      <c r="V11" s="60"/>
      <c r="W11" s="60">
        <v>-165631</v>
      </c>
      <c r="X11" s="60"/>
      <c r="Y11" s="60">
        <v>-165631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33743209</v>
      </c>
      <c r="D12" s="168">
        <f>SUM(D6:D11)</f>
        <v>0</v>
      </c>
      <c r="E12" s="72">
        <f t="shared" si="0"/>
        <v>77115204</v>
      </c>
      <c r="F12" s="73">
        <f t="shared" si="0"/>
        <v>69003947</v>
      </c>
      <c r="G12" s="73">
        <f t="shared" si="0"/>
        <v>94445397</v>
      </c>
      <c r="H12" s="73">
        <f t="shared" si="0"/>
        <v>78600204</v>
      </c>
      <c r="I12" s="73">
        <f t="shared" si="0"/>
        <v>50409370</v>
      </c>
      <c r="J12" s="73">
        <f t="shared" si="0"/>
        <v>50409370</v>
      </c>
      <c r="K12" s="73">
        <f t="shared" si="0"/>
        <v>29131563</v>
      </c>
      <c r="L12" s="73">
        <f t="shared" si="0"/>
        <v>114455053</v>
      </c>
      <c r="M12" s="73">
        <f t="shared" si="0"/>
        <v>79215300</v>
      </c>
      <c r="N12" s="73">
        <f t="shared" si="0"/>
        <v>79215300</v>
      </c>
      <c r="O12" s="73">
        <f t="shared" si="0"/>
        <v>68808132</v>
      </c>
      <c r="P12" s="73">
        <f t="shared" si="0"/>
        <v>44242112</v>
      </c>
      <c r="Q12" s="73">
        <f t="shared" si="0"/>
        <v>98611741</v>
      </c>
      <c r="R12" s="73">
        <f t="shared" si="0"/>
        <v>98611741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98611741</v>
      </c>
      <c r="X12" s="73">
        <f t="shared" si="0"/>
        <v>51752960</v>
      </c>
      <c r="Y12" s="73">
        <f t="shared" si="0"/>
        <v>46858781</v>
      </c>
      <c r="Z12" s="170">
        <f>+IF(X12&lt;&gt;0,+(Y12/X12)*100,0)</f>
        <v>90.5431901866096</v>
      </c>
      <c r="AA12" s="74">
        <f>SUM(AA6:AA11)</f>
        <v>69003947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165758848</v>
      </c>
      <c r="D19" s="155"/>
      <c r="E19" s="59">
        <v>117140557</v>
      </c>
      <c r="F19" s="60">
        <v>116711257</v>
      </c>
      <c r="G19" s="60">
        <v>165595768</v>
      </c>
      <c r="H19" s="60">
        <v>164357111</v>
      </c>
      <c r="I19" s="60">
        <v>162779858</v>
      </c>
      <c r="J19" s="60">
        <v>162779858</v>
      </c>
      <c r="K19" s="60">
        <v>161377123</v>
      </c>
      <c r="L19" s="60">
        <v>160484469</v>
      </c>
      <c r="M19" s="60">
        <v>159945343</v>
      </c>
      <c r="N19" s="60">
        <v>159945343</v>
      </c>
      <c r="O19" s="60">
        <v>157566017</v>
      </c>
      <c r="P19" s="60">
        <v>156271134</v>
      </c>
      <c r="Q19" s="60">
        <v>157429848</v>
      </c>
      <c r="R19" s="60">
        <v>157429848</v>
      </c>
      <c r="S19" s="60"/>
      <c r="T19" s="60"/>
      <c r="U19" s="60"/>
      <c r="V19" s="60"/>
      <c r="W19" s="60">
        <v>157429848</v>
      </c>
      <c r="X19" s="60">
        <v>87533443</v>
      </c>
      <c r="Y19" s="60">
        <v>69896405</v>
      </c>
      <c r="Z19" s="140">
        <v>79.85</v>
      </c>
      <c r="AA19" s="62">
        <v>116711257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1474430</v>
      </c>
      <c r="D22" s="155"/>
      <c r="E22" s="59">
        <v>2320000</v>
      </c>
      <c r="F22" s="60">
        <v>2320000</v>
      </c>
      <c r="G22" s="60">
        <v>1474430</v>
      </c>
      <c r="H22" s="60">
        <v>1474430</v>
      </c>
      <c r="I22" s="60">
        <v>1474430</v>
      </c>
      <c r="J22" s="60">
        <v>1474430</v>
      </c>
      <c r="K22" s="60">
        <v>1474430</v>
      </c>
      <c r="L22" s="60">
        <v>1474430</v>
      </c>
      <c r="M22" s="60">
        <v>1474430</v>
      </c>
      <c r="N22" s="60">
        <v>1474430</v>
      </c>
      <c r="O22" s="60">
        <v>1474430</v>
      </c>
      <c r="P22" s="60">
        <v>1474430</v>
      </c>
      <c r="Q22" s="60">
        <v>1474430</v>
      </c>
      <c r="R22" s="60">
        <v>1474430</v>
      </c>
      <c r="S22" s="60"/>
      <c r="T22" s="60"/>
      <c r="U22" s="60"/>
      <c r="V22" s="60"/>
      <c r="W22" s="60">
        <v>1474430</v>
      </c>
      <c r="X22" s="60">
        <v>1740000</v>
      </c>
      <c r="Y22" s="60">
        <v>-265570</v>
      </c>
      <c r="Z22" s="140">
        <v>-15.26</v>
      </c>
      <c r="AA22" s="62">
        <v>2320000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167233278</v>
      </c>
      <c r="D24" s="168">
        <f>SUM(D15:D23)</f>
        <v>0</v>
      </c>
      <c r="E24" s="76">
        <f t="shared" si="1"/>
        <v>119460557</v>
      </c>
      <c r="F24" s="77">
        <f t="shared" si="1"/>
        <v>119031257</v>
      </c>
      <c r="G24" s="77">
        <f t="shared" si="1"/>
        <v>167070198</v>
      </c>
      <c r="H24" s="77">
        <f t="shared" si="1"/>
        <v>165831541</v>
      </c>
      <c r="I24" s="77">
        <f t="shared" si="1"/>
        <v>164254288</v>
      </c>
      <c r="J24" s="77">
        <f t="shared" si="1"/>
        <v>164254288</v>
      </c>
      <c r="K24" s="77">
        <f t="shared" si="1"/>
        <v>162851553</v>
      </c>
      <c r="L24" s="77">
        <f t="shared" si="1"/>
        <v>161958899</v>
      </c>
      <c r="M24" s="77">
        <f t="shared" si="1"/>
        <v>161419773</v>
      </c>
      <c r="N24" s="77">
        <f t="shared" si="1"/>
        <v>161419773</v>
      </c>
      <c r="O24" s="77">
        <f t="shared" si="1"/>
        <v>159040447</v>
      </c>
      <c r="P24" s="77">
        <f t="shared" si="1"/>
        <v>157745564</v>
      </c>
      <c r="Q24" s="77">
        <f t="shared" si="1"/>
        <v>158904278</v>
      </c>
      <c r="R24" s="77">
        <f t="shared" si="1"/>
        <v>158904278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158904278</v>
      </c>
      <c r="X24" s="77">
        <f t="shared" si="1"/>
        <v>89273443</v>
      </c>
      <c r="Y24" s="77">
        <f t="shared" si="1"/>
        <v>69630835</v>
      </c>
      <c r="Z24" s="212">
        <f>+IF(X24&lt;&gt;0,+(Y24/X24)*100,0)</f>
        <v>77.99725501793405</v>
      </c>
      <c r="AA24" s="79">
        <f>SUM(AA15:AA23)</f>
        <v>119031257</v>
      </c>
    </row>
    <row r="25" spans="1:27" ht="13.5">
      <c r="A25" s="250" t="s">
        <v>159</v>
      </c>
      <c r="B25" s="251"/>
      <c r="C25" s="168">
        <f aca="true" t="shared" si="2" ref="C25:Y25">+C12+C24</f>
        <v>200976487</v>
      </c>
      <c r="D25" s="168">
        <f>+D12+D24</f>
        <v>0</v>
      </c>
      <c r="E25" s="72">
        <f t="shared" si="2"/>
        <v>196575761</v>
      </c>
      <c r="F25" s="73">
        <f t="shared" si="2"/>
        <v>188035204</v>
      </c>
      <c r="G25" s="73">
        <f t="shared" si="2"/>
        <v>261515595</v>
      </c>
      <c r="H25" s="73">
        <f t="shared" si="2"/>
        <v>244431745</v>
      </c>
      <c r="I25" s="73">
        <f t="shared" si="2"/>
        <v>214663658</v>
      </c>
      <c r="J25" s="73">
        <f t="shared" si="2"/>
        <v>214663658</v>
      </c>
      <c r="K25" s="73">
        <f t="shared" si="2"/>
        <v>191983116</v>
      </c>
      <c r="L25" s="73">
        <f t="shared" si="2"/>
        <v>276413952</v>
      </c>
      <c r="M25" s="73">
        <f t="shared" si="2"/>
        <v>240635073</v>
      </c>
      <c r="N25" s="73">
        <f t="shared" si="2"/>
        <v>240635073</v>
      </c>
      <c r="O25" s="73">
        <f t="shared" si="2"/>
        <v>227848579</v>
      </c>
      <c r="P25" s="73">
        <f t="shared" si="2"/>
        <v>201987676</v>
      </c>
      <c r="Q25" s="73">
        <f t="shared" si="2"/>
        <v>257516019</v>
      </c>
      <c r="R25" s="73">
        <f t="shared" si="2"/>
        <v>257516019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257516019</v>
      </c>
      <c r="X25" s="73">
        <f t="shared" si="2"/>
        <v>141026403</v>
      </c>
      <c r="Y25" s="73">
        <f t="shared" si="2"/>
        <v>116489616</v>
      </c>
      <c r="Z25" s="170">
        <f>+IF(X25&lt;&gt;0,+(Y25/X25)*100,0)</f>
        <v>82.60128140685826</v>
      </c>
      <c r="AA25" s="74">
        <f>+AA12+AA24</f>
        <v>188035204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247199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92106778</v>
      </c>
      <c r="D32" s="155"/>
      <c r="E32" s="59">
        <v>64483000</v>
      </c>
      <c r="F32" s="60">
        <v>2027617</v>
      </c>
      <c r="G32" s="60">
        <v>75852612</v>
      </c>
      <c r="H32" s="60">
        <v>85233866</v>
      </c>
      <c r="I32" s="60">
        <v>79186888</v>
      </c>
      <c r="J32" s="60">
        <v>79186888</v>
      </c>
      <c r="K32" s="60">
        <v>73832631</v>
      </c>
      <c r="L32" s="60">
        <v>74528368</v>
      </c>
      <c r="M32" s="60">
        <v>68794288</v>
      </c>
      <c r="N32" s="60">
        <v>68794288</v>
      </c>
      <c r="O32" s="60">
        <v>69230306</v>
      </c>
      <c r="P32" s="60">
        <v>66681385</v>
      </c>
      <c r="Q32" s="60">
        <v>79004869</v>
      </c>
      <c r="R32" s="60">
        <v>79004869</v>
      </c>
      <c r="S32" s="60"/>
      <c r="T32" s="60"/>
      <c r="U32" s="60"/>
      <c r="V32" s="60"/>
      <c r="W32" s="60">
        <v>79004869</v>
      </c>
      <c r="X32" s="60">
        <v>1520713</v>
      </c>
      <c r="Y32" s="60">
        <v>77484156</v>
      </c>
      <c r="Z32" s="140">
        <v>5095.25</v>
      </c>
      <c r="AA32" s="62">
        <v>2027617</v>
      </c>
    </row>
    <row r="33" spans="1:27" ht="13.5">
      <c r="A33" s="249" t="s">
        <v>165</v>
      </c>
      <c r="B33" s="182"/>
      <c r="C33" s="155">
        <v>1245029</v>
      </c>
      <c r="D33" s="155"/>
      <c r="E33" s="59">
        <v>2027617</v>
      </c>
      <c r="F33" s="60">
        <v>50596559</v>
      </c>
      <c r="G33" s="60">
        <v>1245029</v>
      </c>
      <c r="H33" s="60">
        <v>1245029</v>
      </c>
      <c r="I33" s="60">
        <v>1170930</v>
      </c>
      <c r="J33" s="60">
        <v>1170930</v>
      </c>
      <c r="K33" s="60">
        <v>1170930</v>
      </c>
      <c r="L33" s="60">
        <v>1170930</v>
      </c>
      <c r="M33" s="60">
        <v>1170930</v>
      </c>
      <c r="N33" s="60">
        <v>1170930</v>
      </c>
      <c r="O33" s="60">
        <v>1170930</v>
      </c>
      <c r="P33" s="60">
        <v>187610</v>
      </c>
      <c r="Q33" s="60">
        <v>187610</v>
      </c>
      <c r="R33" s="60">
        <v>187610</v>
      </c>
      <c r="S33" s="60"/>
      <c r="T33" s="60"/>
      <c r="U33" s="60"/>
      <c r="V33" s="60"/>
      <c r="W33" s="60">
        <v>187610</v>
      </c>
      <c r="X33" s="60">
        <v>37947419</v>
      </c>
      <c r="Y33" s="60">
        <v>-37759809</v>
      </c>
      <c r="Z33" s="140">
        <v>-99.51</v>
      </c>
      <c r="AA33" s="62">
        <v>50596559</v>
      </c>
    </row>
    <row r="34" spans="1:27" ht="13.5">
      <c r="A34" s="250" t="s">
        <v>58</v>
      </c>
      <c r="B34" s="251"/>
      <c r="C34" s="168">
        <f aca="true" t="shared" si="3" ref="C34:Y34">SUM(C29:C33)</f>
        <v>93599006</v>
      </c>
      <c r="D34" s="168">
        <f>SUM(D29:D33)</f>
        <v>0</v>
      </c>
      <c r="E34" s="72">
        <f t="shared" si="3"/>
        <v>66510617</v>
      </c>
      <c r="F34" s="73">
        <f t="shared" si="3"/>
        <v>52624176</v>
      </c>
      <c r="G34" s="73">
        <f t="shared" si="3"/>
        <v>77097641</v>
      </c>
      <c r="H34" s="73">
        <f t="shared" si="3"/>
        <v>86478895</v>
      </c>
      <c r="I34" s="73">
        <f t="shared" si="3"/>
        <v>80357818</v>
      </c>
      <c r="J34" s="73">
        <f t="shared" si="3"/>
        <v>80357818</v>
      </c>
      <c r="K34" s="73">
        <f t="shared" si="3"/>
        <v>75003561</v>
      </c>
      <c r="L34" s="73">
        <f t="shared" si="3"/>
        <v>75699298</v>
      </c>
      <c r="M34" s="73">
        <f t="shared" si="3"/>
        <v>69965218</v>
      </c>
      <c r="N34" s="73">
        <f t="shared" si="3"/>
        <v>69965218</v>
      </c>
      <c r="O34" s="73">
        <f t="shared" si="3"/>
        <v>70401236</v>
      </c>
      <c r="P34" s="73">
        <f t="shared" si="3"/>
        <v>66868995</v>
      </c>
      <c r="Q34" s="73">
        <f t="shared" si="3"/>
        <v>79192479</v>
      </c>
      <c r="R34" s="73">
        <f t="shared" si="3"/>
        <v>79192479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79192479</v>
      </c>
      <c r="X34" s="73">
        <f t="shared" si="3"/>
        <v>39468132</v>
      </c>
      <c r="Y34" s="73">
        <f t="shared" si="3"/>
        <v>39724347</v>
      </c>
      <c r="Z34" s="170">
        <f>+IF(X34&lt;&gt;0,+(Y34/X34)*100,0)</f>
        <v>100.6491693095584</v>
      </c>
      <c r="AA34" s="74">
        <f>SUM(AA29:AA33)</f>
        <v>52624176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43460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43460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93642466</v>
      </c>
      <c r="D40" s="168">
        <f>+D34+D39</f>
        <v>0</v>
      </c>
      <c r="E40" s="72">
        <f t="shared" si="5"/>
        <v>66510617</v>
      </c>
      <c r="F40" s="73">
        <f t="shared" si="5"/>
        <v>52624176</v>
      </c>
      <c r="G40" s="73">
        <f t="shared" si="5"/>
        <v>77097641</v>
      </c>
      <c r="H40" s="73">
        <f t="shared" si="5"/>
        <v>86478895</v>
      </c>
      <c r="I40" s="73">
        <f t="shared" si="5"/>
        <v>80357818</v>
      </c>
      <c r="J40" s="73">
        <f t="shared" si="5"/>
        <v>80357818</v>
      </c>
      <c r="K40" s="73">
        <f t="shared" si="5"/>
        <v>75003561</v>
      </c>
      <c r="L40" s="73">
        <f t="shared" si="5"/>
        <v>75699298</v>
      </c>
      <c r="M40" s="73">
        <f t="shared" si="5"/>
        <v>69965218</v>
      </c>
      <c r="N40" s="73">
        <f t="shared" si="5"/>
        <v>69965218</v>
      </c>
      <c r="O40" s="73">
        <f t="shared" si="5"/>
        <v>70401236</v>
      </c>
      <c r="P40" s="73">
        <f t="shared" si="5"/>
        <v>66868995</v>
      </c>
      <c r="Q40" s="73">
        <f t="shared" si="5"/>
        <v>79192479</v>
      </c>
      <c r="R40" s="73">
        <f t="shared" si="5"/>
        <v>79192479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79192479</v>
      </c>
      <c r="X40" s="73">
        <f t="shared" si="5"/>
        <v>39468132</v>
      </c>
      <c r="Y40" s="73">
        <f t="shared" si="5"/>
        <v>39724347</v>
      </c>
      <c r="Z40" s="170">
        <f>+IF(X40&lt;&gt;0,+(Y40/X40)*100,0)</f>
        <v>100.6491693095584</v>
      </c>
      <c r="AA40" s="74">
        <f>+AA34+AA39</f>
        <v>52624176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107334021</v>
      </c>
      <c r="D42" s="257">
        <f>+D25-D40</f>
        <v>0</v>
      </c>
      <c r="E42" s="258">
        <f t="shared" si="6"/>
        <v>130065144</v>
      </c>
      <c r="F42" s="259">
        <f t="shared" si="6"/>
        <v>135411028</v>
      </c>
      <c r="G42" s="259">
        <f t="shared" si="6"/>
        <v>184417954</v>
      </c>
      <c r="H42" s="259">
        <f t="shared" si="6"/>
        <v>157952850</v>
      </c>
      <c r="I42" s="259">
        <f t="shared" si="6"/>
        <v>134305840</v>
      </c>
      <c r="J42" s="259">
        <f t="shared" si="6"/>
        <v>134305840</v>
      </c>
      <c r="K42" s="259">
        <f t="shared" si="6"/>
        <v>116979555</v>
      </c>
      <c r="L42" s="259">
        <f t="shared" si="6"/>
        <v>200714654</v>
      </c>
      <c r="M42" s="259">
        <f t="shared" si="6"/>
        <v>170669855</v>
      </c>
      <c r="N42" s="259">
        <f t="shared" si="6"/>
        <v>170669855</v>
      </c>
      <c r="O42" s="259">
        <f t="shared" si="6"/>
        <v>157447343</v>
      </c>
      <c r="P42" s="259">
        <f t="shared" si="6"/>
        <v>135118681</v>
      </c>
      <c r="Q42" s="259">
        <f t="shared" si="6"/>
        <v>178323540</v>
      </c>
      <c r="R42" s="259">
        <f t="shared" si="6"/>
        <v>178323540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178323540</v>
      </c>
      <c r="X42" s="259">
        <f t="shared" si="6"/>
        <v>101558271</v>
      </c>
      <c r="Y42" s="259">
        <f t="shared" si="6"/>
        <v>76765269</v>
      </c>
      <c r="Z42" s="260">
        <f>+IF(X42&lt;&gt;0,+(Y42/X42)*100,0)</f>
        <v>75.58741227487026</v>
      </c>
      <c r="AA42" s="261">
        <f>+AA25-AA40</f>
        <v>135411028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107334021</v>
      </c>
      <c r="D45" s="155"/>
      <c r="E45" s="59">
        <v>127256021</v>
      </c>
      <c r="F45" s="60">
        <v>2809123</v>
      </c>
      <c r="G45" s="60">
        <v>184417954</v>
      </c>
      <c r="H45" s="60">
        <v>157952850</v>
      </c>
      <c r="I45" s="60">
        <v>134305840</v>
      </c>
      <c r="J45" s="60">
        <v>134305840</v>
      </c>
      <c r="K45" s="60">
        <v>116979555</v>
      </c>
      <c r="L45" s="60">
        <v>200714654</v>
      </c>
      <c r="M45" s="60">
        <v>170669855</v>
      </c>
      <c r="N45" s="60">
        <v>170669855</v>
      </c>
      <c r="O45" s="60">
        <v>157447343</v>
      </c>
      <c r="P45" s="60">
        <v>135118681</v>
      </c>
      <c r="Q45" s="60">
        <v>178323540</v>
      </c>
      <c r="R45" s="60">
        <v>178323540</v>
      </c>
      <c r="S45" s="60"/>
      <c r="T45" s="60"/>
      <c r="U45" s="60"/>
      <c r="V45" s="60"/>
      <c r="W45" s="60">
        <v>178323540</v>
      </c>
      <c r="X45" s="60">
        <v>2106842</v>
      </c>
      <c r="Y45" s="60">
        <v>176216698</v>
      </c>
      <c r="Z45" s="139">
        <v>8364.02</v>
      </c>
      <c r="AA45" s="62">
        <v>2809123</v>
      </c>
    </row>
    <row r="46" spans="1:27" ht="13.5">
      <c r="A46" s="249" t="s">
        <v>171</v>
      </c>
      <c r="B46" s="182"/>
      <c r="C46" s="155"/>
      <c r="D46" s="155"/>
      <c r="E46" s="59">
        <v>2809123</v>
      </c>
      <c r="F46" s="60">
        <v>132601906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99451430</v>
      </c>
      <c r="Y46" s="60">
        <v>-99451430</v>
      </c>
      <c r="Z46" s="139">
        <v>-100</v>
      </c>
      <c r="AA46" s="62">
        <v>132601906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107334021</v>
      </c>
      <c r="D48" s="217">
        <f>SUM(D45:D47)</f>
        <v>0</v>
      </c>
      <c r="E48" s="264">
        <f t="shared" si="7"/>
        <v>130065144</v>
      </c>
      <c r="F48" s="219">
        <f t="shared" si="7"/>
        <v>135411029</v>
      </c>
      <c r="G48" s="219">
        <f t="shared" si="7"/>
        <v>184417954</v>
      </c>
      <c r="H48" s="219">
        <f t="shared" si="7"/>
        <v>157952850</v>
      </c>
      <c r="I48" s="219">
        <f t="shared" si="7"/>
        <v>134305840</v>
      </c>
      <c r="J48" s="219">
        <f t="shared" si="7"/>
        <v>134305840</v>
      </c>
      <c r="K48" s="219">
        <f t="shared" si="7"/>
        <v>116979555</v>
      </c>
      <c r="L48" s="219">
        <f t="shared" si="7"/>
        <v>200714654</v>
      </c>
      <c r="M48" s="219">
        <f t="shared" si="7"/>
        <v>170669855</v>
      </c>
      <c r="N48" s="219">
        <f t="shared" si="7"/>
        <v>170669855</v>
      </c>
      <c r="O48" s="219">
        <f t="shared" si="7"/>
        <v>157447343</v>
      </c>
      <c r="P48" s="219">
        <f t="shared" si="7"/>
        <v>135118681</v>
      </c>
      <c r="Q48" s="219">
        <f t="shared" si="7"/>
        <v>178323540</v>
      </c>
      <c r="R48" s="219">
        <f t="shared" si="7"/>
        <v>178323540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178323540</v>
      </c>
      <c r="X48" s="219">
        <f t="shared" si="7"/>
        <v>101558272</v>
      </c>
      <c r="Y48" s="219">
        <f t="shared" si="7"/>
        <v>76765268</v>
      </c>
      <c r="Z48" s="265">
        <f>+IF(X48&lt;&gt;0,+(Y48/X48)*100,0)</f>
        <v>75.5874105459376</v>
      </c>
      <c r="AA48" s="232">
        <f>SUM(AA45:AA47)</f>
        <v>135411029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78764699</v>
      </c>
      <c r="D6" s="155"/>
      <c r="E6" s="59">
        <v>87855434</v>
      </c>
      <c r="F6" s="60">
        <v>112814747</v>
      </c>
      <c r="G6" s="60">
        <v>1183147</v>
      </c>
      <c r="H6" s="60">
        <v>1670044</v>
      </c>
      <c r="I6" s="60">
        <v>6601859</v>
      </c>
      <c r="J6" s="60">
        <v>9455050</v>
      </c>
      <c r="K6" s="60">
        <v>12931320</v>
      </c>
      <c r="L6" s="60">
        <v>7657771</v>
      </c>
      <c r="M6" s="60">
        <v>1275624</v>
      </c>
      <c r="N6" s="60">
        <v>21864715</v>
      </c>
      <c r="O6" s="60">
        <v>12220794</v>
      </c>
      <c r="P6" s="60">
        <v>6407082</v>
      </c>
      <c r="Q6" s="60">
        <v>5402261</v>
      </c>
      <c r="R6" s="60">
        <v>24030137</v>
      </c>
      <c r="S6" s="60"/>
      <c r="T6" s="60"/>
      <c r="U6" s="60"/>
      <c r="V6" s="60"/>
      <c r="W6" s="60">
        <v>55349902</v>
      </c>
      <c r="X6" s="60">
        <v>72067256</v>
      </c>
      <c r="Y6" s="60">
        <v>-16717354</v>
      </c>
      <c r="Z6" s="140">
        <v>-23.2</v>
      </c>
      <c r="AA6" s="62">
        <v>112814747</v>
      </c>
    </row>
    <row r="7" spans="1:27" ht="13.5">
      <c r="A7" s="249" t="s">
        <v>178</v>
      </c>
      <c r="B7" s="182"/>
      <c r="C7" s="155">
        <v>254076689</v>
      </c>
      <c r="D7" s="155"/>
      <c r="E7" s="59">
        <v>260552000</v>
      </c>
      <c r="F7" s="60">
        <v>264730002</v>
      </c>
      <c r="G7" s="60">
        <v>94860680</v>
      </c>
      <c r="H7" s="60">
        <v>43680</v>
      </c>
      <c r="I7" s="60">
        <v>32760</v>
      </c>
      <c r="J7" s="60">
        <v>94937120</v>
      </c>
      <c r="K7" s="60">
        <v>35108</v>
      </c>
      <c r="L7" s="60">
        <v>79878760</v>
      </c>
      <c r="M7" s="60">
        <v>61402</v>
      </c>
      <c r="N7" s="60">
        <v>79975270</v>
      </c>
      <c r="O7" s="60">
        <v>46273</v>
      </c>
      <c r="P7" s="60">
        <v>52248</v>
      </c>
      <c r="Q7" s="60">
        <v>64876000</v>
      </c>
      <c r="R7" s="60">
        <v>64974521</v>
      </c>
      <c r="S7" s="60"/>
      <c r="T7" s="60"/>
      <c r="U7" s="60"/>
      <c r="V7" s="60"/>
      <c r="W7" s="60">
        <v>239886911</v>
      </c>
      <c r="X7" s="60">
        <v>219821196</v>
      </c>
      <c r="Y7" s="60">
        <v>20065715</v>
      </c>
      <c r="Z7" s="140">
        <v>9.13</v>
      </c>
      <c r="AA7" s="62">
        <v>264730002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1607476</v>
      </c>
      <c r="D9" s="155"/>
      <c r="E9" s="59">
        <v>2060004</v>
      </c>
      <c r="F9" s="60">
        <v>2199237</v>
      </c>
      <c r="G9" s="60">
        <v>203569</v>
      </c>
      <c r="H9" s="60">
        <v>76552</v>
      </c>
      <c r="I9" s="60">
        <v>289460</v>
      </c>
      <c r="J9" s="60">
        <v>569581</v>
      </c>
      <c r="K9" s="60">
        <v>17264</v>
      </c>
      <c r="L9" s="60">
        <v>7566</v>
      </c>
      <c r="M9" s="60">
        <v>52830</v>
      </c>
      <c r="N9" s="60">
        <v>77660</v>
      </c>
      <c r="O9" s="60">
        <v>371288</v>
      </c>
      <c r="P9" s="60">
        <v>19701</v>
      </c>
      <c r="Q9" s="60">
        <v>168608</v>
      </c>
      <c r="R9" s="60">
        <v>559597</v>
      </c>
      <c r="S9" s="60"/>
      <c r="T9" s="60"/>
      <c r="U9" s="60"/>
      <c r="V9" s="60"/>
      <c r="W9" s="60">
        <v>1206838</v>
      </c>
      <c r="X9" s="60">
        <v>1423239</v>
      </c>
      <c r="Y9" s="60">
        <v>-216401</v>
      </c>
      <c r="Z9" s="140">
        <v>-15.2</v>
      </c>
      <c r="AA9" s="62">
        <v>2199237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-297864205</v>
      </c>
      <c r="D12" s="155"/>
      <c r="E12" s="59">
        <v>-294834993</v>
      </c>
      <c r="F12" s="60">
        <v>-350182056</v>
      </c>
      <c r="G12" s="60">
        <v>-33456907</v>
      </c>
      <c r="H12" s="60">
        <v>-16738831</v>
      </c>
      <c r="I12" s="60">
        <v>-33628214</v>
      </c>
      <c r="J12" s="60">
        <v>-83823952</v>
      </c>
      <c r="K12" s="60">
        <v>-34317597</v>
      </c>
      <c r="L12" s="60">
        <v>1019952</v>
      </c>
      <c r="M12" s="60">
        <v>-34744723</v>
      </c>
      <c r="N12" s="60">
        <v>-68042368</v>
      </c>
      <c r="O12" s="60">
        <v>-23670916</v>
      </c>
      <c r="P12" s="60">
        <v>-29184297</v>
      </c>
      <c r="Q12" s="60">
        <v>-13885866</v>
      </c>
      <c r="R12" s="60">
        <v>-66741079</v>
      </c>
      <c r="S12" s="60"/>
      <c r="T12" s="60"/>
      <c r="U12" s="60"/>
      <c r="V12" s="60"/>
      <c r="W12" s="60">
        <v>-218607399</v>
      </c>
      <c r="X12" s="60">
        <v>-254824773</v>
      </c>
      <c r="Y12" s="60">
        <v>36217374</v>
      </c>
      <c r="Z12" s="140">
        <v>-14.21</v>
      </c>
      <c r="AA12" s="62">
        <v>-350182056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-11145127</v>
      </c>
      <c r="D14" s="155"/>
      <c r="E14" s="59">
        <v>-16013162</v>
      </c>
      <c r="F14" s="60">
        <v>-2764998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-1382499</v>
      </c>
      <c r="Y14" s="60">
        <v>1382499</v>
      </c>
      <c r="Z14" s="140">
        <v>-100</v>
      </c>
      <c r="AA14" s="62">
        <v>-2764998</v>
      </c>
    </row>
    <row r="15" spans="1:27" ht="13.5">
      <c r="A15" s="250" t="s">
        <v>184</v>
      </c>
      <c r="B15" s="251"/>
      <c r="C15" s="168">
        <f aca="true" t="shared" si="0" ref="C15:Y15">SUM(C6:C14)</f>
        <v>25439532</v>
      </c>
      <c r="D15" s="168">
        <f>SUM(D6:D14)</f>
        <v>0</v>
      </c>
      <c r="E15" s="72">
        <f t="shared" si="0"/>
        <v>39619283</v>
      </c>
      <c r="F15" s="73">
        <f t="shared" si="0"/>
        <v>26796932</v>
      </c>
      <c r="G15" s="73">
        <f t="shared" si="0"/>
        <v>62790489</v>
      </c>
      <c r="H15" s="73">
        <f t="shared" si="0"/>
        <v>-14948555</v>
      </c>
      <c r="I15" s="73">
        <f t="shared" si="0"/>
        <v>-26704135</v>
      </c>
      <c r="J15" s="73">
        <f t="shared" si="0"/>
        <v>21137799</v>
      </c>
      <c r="K15" s="73">
        <f t="shared" si="0"/>
        <v>-21333905</v>
      </c>
      <c r="L15" s="73">
        <f t="shared" si="0"/>
        <v>88564049</v>
      </c>
      <c r="M15" s="73">
        <f t="shared" si="0"/>
        <v>-33354867</v>
      </c>
      <c r="N15" s="73">
        <f t="shared" si="0"/>
        <v>33875277</v>
      </c>
      <c r="O15" s="73">
        <f t="shared" si="0"/>
        <v>-11032561</v>
      </c>
      <c r="P15" s="73">
        <f t="shared" si="0"/>
        <v>-22705266</v>
      </c>
      <c r="Q15" s="73">
        <f t="shared" si="0"/>
        <v>56561003</v>
      </c>
      <c r="R15" s="73">
        <f t="shared" si="0"/>
        <v>22823176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77836252</v>
      </c>
      <c r="X15" s="73">
        <f t="shared" si="0"/>
        <v>37104419</v>
      </c>
      <c r="Y15" s="73">
        <f t="shared" si="0"/>
        <v>40731833</v>
      </c>
      <c r="Z15" s="170">
        <f>+IF(X15&lt;&gt;0,+(Y15/X15)*100,0)</f>
        <v>109.77623177444174</v>
      </c>
      <c r="AA15" s="74">
        <f>SUM(AA6:AA14)</f>
        <v>26796932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-134381</v>
      </c>
      <c r="D19" s="155"/>
      <c r="E19" s="59">
        <v>50000</v>
      </c>
      <c r="F19" s="60"/>
      <c r="G19" s="159"/>
      <c r="H19" s="159"/>
      <c r="I19" s="159"/>
      <c r="J19" s="60"/>
      <c r="K19" s="159">
        <v>25369</v>
      </c>
      <c r="L19" s="159"/>
      <c r="M19" s="60">
        <v>29976</v>
      </c>
      <c r="N19" s="159">
        <v>55345</v>
      </c>
      <c r="O19" s="159"/>
      <c r="P19" s="159"/>
      <c r="Q19" s="60">
        <v>27845</v>
      </c>
      <c r="R19" s="159">
        <v>27845</v>
      </c>
      <c r="S19" s="159"/>
      <c r="T19" s="60"/>
      <c r="U19" s="159"/>
      <c r="V19" s="159"/>
      <c r="W19" s="159">
        <v>83190</v>
      </c>
      <c r="X19" s="60"/>
      <c r="Y19" s="159">
        <v>83190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-17245228</v>
      </c>
      <c r="D24" s="155"/>
      <c r="E24" s="59">
        <v>-17702113</v>
      </c>
      <c r="F24" s="60">
        <v>-16808436</v>
      </c>
      <c r="G24" s="60">
        <v>-104757</v>
      </c>
      <c r="H24" s="60">
        <v>-1213350</v>
      </c>
      <c r="I24" s="60">
        <v>-920493</v>
      </c>
      <c r="J24" s="60">
        <v>-2238600</v>
      </c>
      <c r="K24" s="60">
        <v>-953095</v>
      </c>
      <c r="L24" s="60">
        <v>-1566664</v>
      </c>
      <c r="M24" s="60">
        <v>-1860429</v>
      </c>
      <c r="N24" s="60">
        <v>-4380188</v>
      </c>
      <c r="O24" s="60">
        <v>-53812</v>
      </c>
      <c r="P24" s="60">
        <v>-1183930</v>
      </c>
      <c r="Q24" s="60">
        <v>-1158714</v>
      </c>
      <c r="R24" s="60">
        <v>-2396456</v>
      </c>
      <c r="S24" s="60"/>
      <c r="T24" s="60"/>
      <c r="U24" s="60"/>
      <c r="V24" s="60"/>
      <c r="W24" s="60">
        <v>-9015244</v>
      </c>
      <c r="X24" s="60">
        <v>-12200075</v>
      </c>
      <c r="Y24" s="60">
        <v>3184831</v>
      </c>
      <c r="Z24" s="140">
        <v>-26.11</v>
      </c>
      <c r="AA24" s="62">
        <v>-16808436</v>
      </c>
    </row>
    <row r="25" spans="1:27" ht="13.5">
      <c r="A25" s="250" t="s">
        <v>191</v>
      </c>
      <c r="B25" s="251"/>
      <c r="C25" s="168">
        <f aca="true" t="shared" si="1" ref="C25:Y25">SUM(C19:C24)</f>
        <v>-17379609</v>
      </c>
      <c r="D25" s="168">
        <f>SUM(D19:D24)</f>
        <v>0</v>
      </c>
      <c r="E25" s="72">
        <f t="shared" si="1"/>
        <v>-17652113</v>
      </c>
      <c r="F25" s="73">
        <f t="shared" si="1"/>
        <v>-16808436</v>
      </c>
      <c r="G25" s="73">
        <f t="shared" si="1"/>
        <v>-104757</v>
      </c>
      <c r="H25" s="73">
        <f t="shared" si="1"/>
        <v>-1213350</v>
      </c>
      <c r="I25" s="73">
        <f t="shared" si="1"/>
        <v>-920493</v>
      </c>
      <c r="J25" s="73">
        <f t="shared" si="1"/>
        <v>-2238600</v>
      </c>
      <c r="K25" s="73">
        <f t="shared" si="1"/>
        <v>-927726</v>
      </c>
      <c r="L25" s="73">
        <f t="shared" si="1"/>
        <v>-1566664</v>
      </c>
      <c r="M25" s="73">
        <f t="shared" si="1"/>
        <v>-1830453</v>
      </c>
      <c r="N25" s="73">
        <f t="shared" si="1"/>
        <v>-4324843</v>
      </c>
      <c r="O25" s="73">
        <f t="shared" si="1"/>
        <v>-53812</v>
      </c>
      <c r="P25" s="73">
        <f t="shared" si="1"/>
        <v>-1183930</v>
      </c>
      <c r="Q25" s="73">
        <f t="shared" si="1"/>
        <v>-1130869</v>
      </c>
      <c r="R25" s="73">
        <f t="shared" si="1"/>
        <v>-2368611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-8932054</v>
      </c>
      <c r="X25" s="73">
        <f t="shared" si="1"/>
        <v>-12200075</v>
      </c>
      <c r="Y25" s="73">
        <f t="shared" si="1"/>
        <v>3268021</v>
      </c>
      <c r="Z25" s="170">
        <f>+IF(X25&lt;&gt;0,+(Y25/X25)*100,0)</f>
        <v>-26.786892703528466</v>
      </c>
      <c r="AA25" s="74">
        <f>SUM(AA19:AA24)</f>
        <v>-16808436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>
        <v>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50000</v>
      </c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50000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8059923</v>
      </c>
      <c r="D36" s="153">
        <f>+D15+D25+D34</f>
        <v>0</v>
      </c>
      <c r="E36" s="99">
        <f t="shared" si="3"/>
        <v>21967170</v>
      </c>
      <c r="F36" s="100">
        <f t="shared" si="3"/>
        <v>10038496</v>
      </c>
      <c r="G36" s="100">
        <f t="shared" si="3"/>
        <v>62685732</v>
      </c>
      <c r="H36" s="100">
        <f t="shared" si="3"/>
        <v>-16161905</v>
      </c>
      <c r="I36" s="100">
        <f t="shared" si="3"/>
        <v>-27624628</v>
      </c>
      <c r="J36" s="100">
        <f t="shared" si="3"/>
        <v>18899199</v>
      </c>
      <c r="K36" s="100">
        <f t="shared" si="3"/>
        <v>-22261631</v>
      </c>
      <c r="L36" s="100">
        <f t="shared" si="3"/>
        <v>86997385</v>
      </c>
      <c r="M36" s="100">
        <f t="shared" si="3"/>
        <v>-35185320</v>
      </c>
      <c r="N36" s="100">
        <f t="shared" si="3"/>
        <v>29550434</v>
      </c>
      <c r="O36" s="100">
        <f t="shared" si="3"/>
        <v>-11086373</v>
      </c>
      <c r="P36" s="100">
        <f t="shared" si="3"/>
        <v>-23889196</v>
      </c>
      <c r="Q36" s="100">
        <f t="shared" si="3"/>
        <v>55430134</v>
      </c>
      <c r="R36" s="100">
        <f t="shared" si="3"/>
        <v>20454565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68904198</v>
      </c>
      <c r="X36" s="100">
        <f t="shared" si="3"/>
        <v>24904344</v>
      </c>
      <c r="Y36" s="100">
        <f t="shared" si="3"/>
        <v>43999854</v>
      </c>
      <c r="Z36" s="137">
        <f>+IF(X36&lt;&gt;0,+(Y36/X36)*100,0)</f>
        <v>176.6754185534861</v>
      </c>
      <c r="AA36" s="102">
        <f>+AA15+AA25+AA34</f>
        <v>10038496</v>
      </c>
    </row>
    <row r="37" spans="1:27" ht="13.5">
      <c r="A37" s="249" t="s">
        <v>199</v>
      </c>
      <c r="B37" s="182"/>
      <c r="C37" s="153">
        <v>6915829</v>
      </c>
      <c r="D37" s="153"/>
      <c r="E37" s="99">
        <v>13970999</v>
      </c>
      <c r="F37" s="100">
        <v>14975752</v>
      </c>
      <c r="G37" s="100">
        <v>14975752</v>
      </c>
      <c r="H37" s="100">
        <v>77661484</v>
      </c>
      <c r="I37" s="100">
        <v>61499579</v>
      </c>
      <c r="J37" s="100">
        <v>14975752</v>
      </c>
      <c r="K37" s="100">
        <v>33874951</v>
      </c>
      <c r="L37" s="100">
        <v>11613320</v>
      </c>
      <c r="M37" s="100">
        <v>98610705</v>
      </c>
      <c r="N37" s="100">
        <v>33874951</v>
      </c>
      <c r="O37" s="100">
        <v>63425385</v>
      </c>
      <c r="P37" s="100">
        <v>52339012</v>
      </c>
      <c r="Q37" s="100">
        <v>28449816</v>
      </c>
      <c r="R37" s="100">
        <v>63425385</v>
      </c>
      <c r="S37" s="100"/>
      <c r="T37" s="100"/>
      <c r="U37" s="100"/>
      <c r="V37" s="100"/>
      <c r="W37" s="100">
        <v>14975752</v>
      </c>
      <c r="X37" s="100">
        <v>14975752</v>
      </c>
      <c r="Y37" s="100"/>
      <c r="Z37" s="137"/>
      <c r="AA37" s="102">
        <v>14975752</v>
      </c>
    </row>
    <row r="38" spans="1:27" ht="13.5">
      <c r="A38" s="269" t="s">
        <v>200</v>
      </c>
      <c r="B38" s="256"/>
      <c r="C38" s="257">
        <v>14975752</v>
      </c>
      <c r="D38" s="257"/>
      <c r="E38" s="258">
        <v>35938169</v>
      </c>
      <c r="F38" s="259">
        <v>25014248</v>
      </c>
      <c r="G38" s="259">
        <v>77661484</v>
      </c>
      <c r="H38" s="259">
        <v>61499579</v>
      </c>
      <c r="I38" s="259">
        <v>33874951</v>
      </c>
      <c r="J38" s="259">
        <v>33874951</v>
      </c>
      <c r="K38" s="259">
        <v>11613320</v>
      </c>
      <c r="L38" s="259">
        <v>98610705</v>
      </c>
      <c r="M38" s="259">
        <v>63425385</v>
      </c>
      <c r="N38" s="259">
        <v>63425385</v>
      </c>
      <c r="O38" s="259">
        <v>52339012</v>
      </c>
      <c r="P38" s="259">
        <v>28449816</v>
      </c>
      <c r="Q38" s="259">
        <v>83879950</v>
      </c>
      <c r="R38" s="259">
        <v>83879950</v>
      </c>
      <c r="S38" s="259"/>
      <c r="T38" s="259"/>
      <c r="U38" s="259"/>
      <c r="V38" s="259"/>
      <c r="W38" s="259">
        <v>83879950</v>
      </c>
      <c r="X38" s="259">
        <v>39880096</v>
      </c>
      <c r="Y38" s="259">
        <v>43999854</v>
      </c>
      <c r="Z38" s="260">
        <v>110.33</v>
      </c>
      <c r="AA38" s="261">
        <v>25014248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17237736</v>
      </c>
      <c r="F5" s="106">
        <f t="shared" si="0"/>
        <v>16808436</v>
      </c>
      <c r="G5" s="106">
        <f t="shared" si="0"/>
        <v>104757</v>
      </c>
      <c r="H5" s="106">
        <f t="shared" si="0"/>
        <v>1213356</v>
      </c>
      <c r="I5" s="106">
        <f t="shared" si="0"/>
        <v>920493</v>
      </c>
      <c r="J5" s="106">
        <f t="shared" si="0"/>
        <v>2238606</v>
      </c>
      <c r="K5" s="106">
        <f t="shared" si="0"/>
        <v>953095</v>
      </c>
      <c r="L5" s="106">
        <f t="shared" si="0"/>
        <v>1566663</v>
      </c>
      <c r="M5" s="106">
        <f t="shared" si="0"/>
        <v>1860429</v>
      </c>
      <c r="N5" s="106">
        <f t="shared" si="0"/>
        <v>4380187</v>
      </c>
      <c r="O5" s="106">
        <f t="shared" si="0"/>
        <v>53813</v>
      </c>
      <c r="P5" s="106">
        <f t="shared" si="0"/>
        <v>1138929</v>
      </c>
      <c r="Q5" s="106">
        <f t="shared" si="0"/>
        <v>1158714</v>
      </c>
      <c r="R5" s="106">
        <f t="shared" si="0"/>
        <v>2351456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8970249</v>
      </c>
      <c r="X5" s="106">
        <f t="shared" si="0"/>
        <v>12606327</v>
      </c>
      <c r="Y5" s="106">
        <f t="shared" si="0"/>
        <v>-3636078</v>
      </c>
      <c r="Z5" s="201">
        <f>+IF(X5&lt;&gt;0,+(Y5/X5)*100,0)</f>
        <v>-28.84327845850738</v>
      </c>
      <c r="AA5" s="199">
        <f>SUM(AA11:AA18)</f>
        <v>16808436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>
        <v>800000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600000</v>
      </c>
      <c r="Y12" s="60">
        <v>-600000</v>
      </c>
      <c r="Z12" s="140">
        <v>-100</v>
      </c>
      <c r="AA12" s="155">
        <v>800000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17237736</v>
      </c>
      <c r="F15" s="60">
        <v>16008436</v>
      </c>
      <c r="G15" s="60">
        <v>104757</v>
      </c>
      <c r="H15" s="60">
        <v>1213356</v>
      </c>
      <c r="I15" s="60">
        <v>920493</v>
      </c>
      <c r="J15" s="60">
        <v>2238606</v>
      </c>
      <c r="K15" s="60">
        <v>953095</v>
      </c>
      <c r="L15" s="60">
        <v>1566663</v>
      </c>
      <c r="M15" s="60">
        <v>1860429</v>
      </c>
      <c r="N15" s="60">
        <v>4380187</v>
      </c>
      <c r="O15" s="60">
        <v>53813</v>
      </c>
      <c r="P15" s="60">
        <v>1138929</v>
      </c>
      <c r="Q15" s="60">
        <v>1158714</v>
      </c>
      <c r="R15" s="60">
        <v>2351456</v>
      </c>
      <c r="S15" s="60"/>
      <c r="T15" s="60"/>
      <c r="U15" s="60"/>
      <c r="V15" s="60"/>
      <c r="W15" s="60">
        <v>8970249</v>
      </c>
      <c r="X15" s="60">
        <v>12006327</v>
      </c>
      <c r="Y15" s="60">
        <v>-3036078</v>
      </c>
      <c r="Z15" s="140">
        <v>-25.29</v>
      </c>
      <c r="AA15" s="155">
        <v>16008436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800000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600000</v>
      </c>
      <c r="Y42" s="54">
        <f t="shared" si="7"/>
        <v>-600000</v>
      </c>
      <c r="Z42" s="184">
        <f t="shared" si="5"/>
        <v>-100</v>
      </c>
      <c r="AA42" s="130">
        <f aca="true" t="shared" si="8" ref="AA42:AA48">AA12+AA27</f>
        <v>800000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17237736</v>
      </c>
      <c r="F45" s="54">
        <f t="shared" si="7"/>
        <v>16008436</v>
      </c>
      <c r="G45" s="54">
        <f t="shared" si="7"/>
        <v>104757</v>
      </c>
      <c r="H45" s="54">
        <f t="shared" si="7"/>
        <v>1213356</v>
      </c>
      <c r="I45" s="54">
        <f t="shared" si="7"/>
        <v>920493</v>
      </c>
      <c r="J45" s="54">
        <f t="shared" si="7"/>
        <v>2238606</v>
      </c>
      <c r="K45" s="54">
        <f t="shared" si="7"/>
        <v>953095</v>
      </c>
      <c r="L45" s="54">
        <f t="shared" si="7"/>
        <v>1566663</v>
      </c>
      <c r="M45" s="54">
        <f t="shared" si="7"/>
        <v>1860429</v>
      </c>
      <c r="N45" s="54">
        <f t="shared" si="7"/>
        <v>4380187</v>
      </c>
      <c r="O45" s="54">
        <f t="shared" si="7"/>
        <v>53813</v>
      </c>
      <c r="P45" s="54">
        <f t="shared" si="7"/>
        <v>1138929</v>
      </c>
      <c r="Q45" s="54">
        <f t="shared" si="7"/>
        <v>1158714</v>
      </c>
      <c r="R45" s="54">
        <f t="shared" si="7"/>
        <v>2351456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8970249</v>
      </c>
      <c r="X45" s="54">
        <f t="shared" si="7"/>
        <v>12006327</v>
      </c>
      <c r="Y45" s="54">
        <f t="shared" si="7"/>
        <v>-3036078</v>
      </c>
      <c r="Z45" s="184">
        <f t="shared" si="5"/>
        <v>-25.287317261973623</v>
      </c>
      <c r="AA45" s="130">
        <f t="shared" si="8"/>
        <v>16008436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17237736</v>
      </c>
      <c r="F49" s="220">
        <f t="shared" si="9"/>
        <v>16808436</v>
      </c>
      <c r="G49" s="220">
        <f t="shared" si="9"/>
        <v>104757</v>
      </c>
      <c r="H49" s="220">
        <f t="shared" si="9"/>
        <v>1213356</v>
      </c>
      <c r="I49" s="220">
        <f t="shared" si="9"/>
        <v>920493</v>
      </c>
      <c r="J49" s="220">
        <f t="shared" si="9"/>
        <v>2238606</v>
      </c>
      <c r="K49" s="220">
        <f t="shared" si="9"/>
        <v>953095</v>
      </c>
      <c r="L49" s="220">
        <f t="shared" si="9"/>
        <v>1566663</v>
      </c>
      <c r="M49" s="220">
        <f t="shared" si="9"/>
        <v>1860429</v>
      </c>
      <c r="N49" s="220">
        <f t="shared" si="9"/>
        <v>4380187</v>
      </c>
      <c r="O49" s="220">
        <f t="shared" si="9"/>
        <v>53813</v>
      </c>
      <c r="P49" s="220">
        <f t="shared" si="9"/>
        <v>1138929</v>
      </c>
      <c r="Q49" s="220">
        <f t="shared" si="9"/>
        <v>1158714</v>
      </c>
      <c r="R49" s="220">
        <f t="shared" si="9"/>
        <v>2351456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8970249</v>
      </c>
      <c r="X49" s="220">
        <f t="shared" si="9"/>
        <v>12606327</v>
      </c>
      <c r="Y49" s="220">
        <f t="shared" si="9"/>
        <v>-3636078</v>
      </c>
      <c r="Z49" s="221">
        <f t="shared" si="5"/>
        <v>-28.84327845850738</v>
      </c>
      <c r="AA49" s="222">
        <f>SUM(AA41:AA48)</f>
        <v>16808436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4495894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4495894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28440</v>
      </c>
      <c r="H66" s="275">
        <v>7824</v>
      </c>
      <c r="I66" s="275">
        <v>6487</v>
      </c>
      <c r="J66" s="275">
        <v>42751</v>
      </c>
      <c r="K66" s="275">
        <v>28613</v>
      </c>
      <c r="L66" s="275">
        <v>15194</v>
      </c>
      <c r="M66" s="275">
        <v>1307</v>
      </c>
      <c r="N66" s="275">
        <v>45114</v>
      </c>
      <c r="O66" s="275">
        <v>491</v>
      </c>
      <c r="P66" s="275">
        <v>3536</v>
      </c>
      <c r="Q66" s="275">
        <v>2857</v>
      </c>
      <c r="R66" s="275">
        <v>6884</v>
      </c>
      <c r="S66" s="275"/>
      <c r="T66" s="275"/>
      <c r="U66" s="275"/>
      <c r="V66" s="275"/>
      <c r="W66" s="275">
        <v>94749</v>
      </c>
      <c r="X66" s="275"/>
      <c r="Y66" s="275">
        <v>94749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1305</v>
      </c>
      <c r="H67" s="60">
        <v>188535</v>
      </c>
      <c r="I67" s="60">
        <v>61440</v>
      </c>
      <c r="J67" s="60">
        <v>251280</v>
      </c>
      <c r="K67" s="60">
        <v>20374</v>
      </c>
      <c r="L67" s="60">
        <v>22065</v>
      </c>
      <c r="M67" s="60">
        <v>205763</v>
      </c>
      <c r="N67" s="60">
        <v>248202</v>
      </c>
      <c r="O67" s="60">
        <v>92914</v>
      </c>
      <c r="P67" s="60">
        <v>42588</v>
      </c>
      <c r="Q67" s="60">
        <v>91807</v>
      </c>
      <c r="R67" s="60">
        <v>227309</v>
      </c>
      <c r="S67" s="60"/>
      <c r="T67" s="60"/>
      <c r="U67" s="60"/>
      <c r="V67" s="60"/>
      <c r="W67" s="60">
        <v>726791</v>
      </c>
      <c r="X67" s="60"/>
      <c r="Y67" s="60">
        <v>726791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3972721</v>
      </c>
      <c r="F68" s="60"/>
      <c r="G68" s="60">
        <v>21669</v>
      </c>
      <c r="H68" s="60">
        <v>215877</v>
      </c>
      <c r="I68" s="60">
        <v>281143</v>
      </c>
      <c r="J68" s="60">
        <v>518689</v>
      </c>
      <c r="K68" s="60">
        <v>325067</v>
      </c>
      <c r="L68" s="60">
        <v>313426</v>
      </c>
      <c r="M68" s="60">
        <v>578350</v>
      </c>
      <c r="N68" s="60">
        <v>1216843</v>
      </c>
      <c r="O68" s="60">
        <v>260161</v>
      </c>
      <c r="P68" s="60">
        <v>541974</v>
      </c>
      <c r="Q68" s="60">
        <v>461776</v>
      </c>
      <c r="R68" s="60">
        <v>1263911</v>
      </c>
      <c r="S68" s="60"/>
      <c r="T68" s="60"/>
      <c r="U68" s="60"/>
      <c r="V68" s="60"/>
      <c r="W68" s="60">
        <v>2999443</v>
      </c>
      <c r="X68" s="60"/>
      <c r="Y68" s="60">
        <v>2999443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3972721</v>
      </c>
      <c r="F69" s="220">
        <f t="shared" si="12"/>
        <v>0</v>
      </c>
      <c r="G69" s="220">
        <f t="shared" si="12"/>
        <v>51414</v>
      </c>
      <c r="H69" s="220">
        <f t="shared" si="12"/>
        <v>412236</v>
      </c>
      <c r="I69" s="220">
        <f t="shared" si="12"/>
        <v>349070</v>
      </c>
      <c r="J69" s="220">
        <f t="shared" si="12"/>
        <v>812720</v>
      </c>
      <c r="K69" s="220">
        <f t="shared" si="12"/>
        <v>374054</v>
      </c>
      <c r="L69" s="220">
        <f t="shared" si="12"/>
        <v>350685</v>
      </c>
      <c r="M69" s="220">
        <f t="shared" si="12"/>
        <v>785420</v>
      </c>
      <c r="N69" s="220">
        <f t="shared" si="12"/>
        <v>1510159</v>
      </c>
      <c r="O69" s="220">
        <f t="shared" si="12"/>
        <v>353566</v>
      </c>
      <c r="P69" s="220">
        <f t="shared" si="12"/>
        <v>588098</v>
      </c>
      <c r="Q69" s="220">
        <f t="shared" si="12"/>
        <v>556440</v>
      </c>
      <c r="R69" s="220">
        <f t="shared" si="12"/>
        <v>1498104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3820983</v>
      </c>
      <c r="X69" s="220">
        <f t="shared" si="12"/>
        <v>0</v>
      </c>
      <c r="Y69" s="220">
        <f t="shared" si="12"/>
        <v>3820983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800000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600000</v>
      </c>
      <c r="Y22" s="345">
        <f t="shared" si="6"/>
        <v>-600000</v>
      </c>
      <c r="Z22" s="336">
        <f>+IF(X22&lt;&gt;0,+(Y22/X22)*100,0)</f>
        <v>-100</v>
      </c>
      <c r="AA22" s="350">
        <f>SUM(AA23:AA32)</f>
        <v>800000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>
        <v>800000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600000</v>
      </c>
      <c r="Y28" s="342">
        <v>-600000</v>
      </c>
      <c r="Z28" s="335">
        <v>-100</v>
      </c>
      <c r="AA28" s="273">
        <v>800000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17237736</v>
      </c>
      <c r="F40" s="345">
        <f t="shared" si="9"/>
        <v>16008436</v>
      </c>
      <c r="G40" s="345">
        <f t="shared" si="9"/>
        <v>104757</v>
      </c>
      <c r="H40" s="343">
        <f t="shared" si="9"/>
        <v>1213356</v>
      </c>
      <c r="I40" s="343">
        <f t="shared" si="9"/>
        <v>920493</v>
      </c>
      <c r="J40" s="345">
        <f t="shared" si="9"/>
        <v>2238606</v>
      </c>
      <c r="K40" s="345">
        <f t="shared" si="9"/>
        <v>953095</v>
      </c>
      <c r="L40" s="343">
        <f t="shared" si="9"/>
        <v>1566663</v>
      </c>
      <c r="M40" s="343">
        <f t="shared" si="9"/>
        <v>1860429</v>
      </c>
      <c r="N40" s="345">
        <f t="shared" si="9"/>
        <v>4380187</v>
      </c>
      <c r="O40" s="345">
        <f t="shared" si="9"/>
        <v>53813</v>
      </c>
      <c r="P40" s="343">
        <f t="shared" si="9"/>
        <v>1138929</v>
      </c>
      <c r="Q40" s="343">
        <f t="shared" si="9"/>
        <v>1158714</v>
      </c>
      <c r="R40" s="345">
        <f t="shared" si="9"/>
        <v>2351456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8970249</v>
      </c>
      <c r="X40" s="343">
        <f t="shared" si="9"/>
        <v>12006327</v>
      </c>
      <c r="Y40" s="345">
        <f t="shared" si="9"/>
        <v>-3036078</v>
      </c>
      <c r="Z40" s="336">
        <f>+IF(X40&lt;&gt;0,+(Y40/X40)*100,0)</f>
        <v>-25.287317261973623</v>
      </c>
      <c r="AA40" s="350">
        <f>SUM(AA41:AA49)</f>
        <v>16008436</v>
      </c>
    </row>
    <row r="41" spans="1:27" ht="13.5">
      <c r="A41" s="361" t="s">
        <v>247</v>
      </c>
      <c r="B41" s="142"/>
      <c r="C41" s="362"/>
      <c r="D41" s="363"/>
      <c r="E41" s="362"/>
      <c r="F41" s="364">
        <v>126440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103876</v>
      </c>
      <c r="R41" s="364">
        <v>103876</v>
      </c>
      <c r="S41" s="364"/>
      <c r="T41" s="362"/>
      <c r="U41" s="362"/>
      <c r="V41" s="364"/>
      <c r="W41" s="364">
        <v>103876</v>
      </c>
      <c r="X41" s="362">
        <v>94830</v>
      </c>
      <c r="Y41" s="364">
        <v>9046</v>
      </c>
      <c r="Z41" s="365">
        <v>9.54</v>
      </c>
      <c r="AA41" s="366">
        <v>126440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700000</v>
      </c>
      <c r="F43" s="370">
        <v>1315000</v>
      </c>
      <c r="G43" s="370">
        <v>20347</v>
      </c>
      <c r="H43" s="305">
        <v>43638</v>
      </c>
      <c r="I43" s="305">
        <v>124544</v>
      </c>
      <c r="J43" s="370">
        <v>188529</v>
      </c>
      <c r="K43" s="370">
        <v>120528</v>
      </c>
      <c r="L43" s="305">
        <v>493186</v>
      </c>
      <c r="M43" s="305">
        <v>89802</v>
      </c>
      <c r="N43" s="370">
        <v>703516</v>
      </c>
      <c r="O43" s="370">
        <v>177788</v>
      </c>
      <c r="P43" s="305">
        <v>151751</v>
      </c>
      <c r="Q43" s="305">
        <v>69034</v>
      </c>
      <c r="R43" s="370">
        <v>398573</v>
      </c>
      <c r="S43" s="370"/>
      <c r="T43" s="305"/>
      <c r="U43" s="305"/>
      <c r="V43" s="370"/>
      <c r="W43" s="370">
        <v>1290618</v>
      </c>
      <c r="X43" s="305">
        <v>986250</v>
      </c>
      <c r="Y43" s="370">
        <v>304368</v>
      </c>
      <c r="Z43" s="371">
        <v>30.86</v>
      </c>
      <c r="AA43" s="303">
        <v>1315000</v>
      </c>
    </row>
    <row r="44" spans="1:27" ht="13.5">
      <c r="A44" s="361" t="s">
        <v>250</v>
      </c>
      <c r="B44" s="136"/>
      <c r="C44" s="60"/>
      <c r="D44" s="368"/>
      <c r="E44" s="54">
        <v>2000000</v>
      </c>
      <c r="F44" s="53">
        <v>2000000</v>
      </c>
      <c r="G44" s="53">
        <v>84410</v>
      </c>
      <c r="H44" s="54">
        <v>13041</v>
      </c>
      <c r="I44" s="54">
        <v>24252</v>
      </c>
      <c r="J44" s="53">
        <v>121703</v>
      </c>
      <c r="K44" s="53">
        <v>5488</v>
      </c>
      <c r="L44" s="54">
        <v>50939</v>
      </c>
      <c r="M44" s="54">
        <v>34095</v>
      </c>
      <c r="N44" s="53">
        <v>90522</v>
      </c>
      <c r="O44" s="53">
        <v>106137</v>
      </c>
      <c r="P44" s="54">
        <v>20960</v>
      </c>
      <c r="Q44" s="54">
        <v>97465</v>
      </c>
      <c r="R44" s="53">
        <v>224562</v>
      </c>
      <c r="S44" s="53"/>
      <c r="T44" s="54"/>
      <c r="U44" s="54"/>
      <c r="V44" s="53"/>
      <c r="W44" s="53">
        <v>436787</v>
      </c>
      <c r="X44" s="54">
        <v>1500000</v>
      </c>
      <c r="Y44" s="53">
        <v>-1063213</v>
      </c>
      <c r="Z44" s="94">
        <v>-70.88</v>
      </c>
      <c r="AA44" s="95">
        <v>2000000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>
        <v>40289</v>
      </c>
      <c r="Q45" s="54"/>
      <c r="R45" s="53">
        <v>40289</v>
      </c>
      <c r="S45" s="53"/>
      <c r="T45" s="54"/>
      <c r="U45" s="54"/>
      <c r="V45" s="53"/>
      <c r="W45" s="53">
        <v>40289</v>
      </c>
      <c r="X45" s="54"/>
      <c r="Y45" s="53">
        <v>40289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3247740</v>
      </c>
      <c r="F47" s="53">
        <v>800000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600000</v>
      </c>
      <c r="Y47" s="53">
        <v>-600000</v>
      </c>
      <c r="Z47" s="94">
        <v>-100</v>
      </c>
      <c r="AA47" s="95">
        <v>800000</v>
      </c>
    </row>
    <row r="48" spans="1:27" ht="13.5">
      <c r="A48" s="361" t="s">
        <v>254</v>
      </c>
      <c r="B48" s="136"/>
      <c r="C48" s="60"/>
      <c r="D48" s="368"/>
      <c r="E48" s="54">
        <v>800000</v>
      </c>
      <c r="F48" s="53"/>
      <c r="G48" s="53"/>
      <c r="H48" s="54"/>
      <c r="I48" s="54"/>
      <c r="J48" s="53"/>
      <c r="K48" s="53"/>
      <c r="L48" s="54">
        <v>-9000</v>
      </c>
      <c r="M48" s="54"/>
      <c r="N48" s="53">
        <v>-9000</v>
      </c>
      <c r="O48" s="53"/>
      <c r="P48" s="54"/>
      <c r="Q48" s="54"/>
      <c r="R48" s="53"/>
      <c r="S48" s="53"/>
      <c r="T48" s="54"/>
      <c r="U48" s="54"/>
      <c r="V48" s="53"/>
      <c r="W48" s="53">
        <v>-9000</v>
      </c>
      <c r="X48" s="54"/>
      <c r="Y48" s="53">
        <v>-9000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10489996</v>
      </c>
      <c r="F49" s="53">
        <v>11766996</v>
      </c>
      <c r="G49" s="53"/>
      <c r="H49" s="54">
        <v>1156677</v>
      </c>
      <c r="I49" s="54">
        <v>771697</v>
      </c>
      <c r="J49" s="53">
        <v>1928374</v>
      </c>
      <c r="K49" s="53">
        <v>827079</v>
      </c>
      <c r="L49" s="54">
        <v>1031538</v>
      </c>
      <c r="M49" s="54">
        <v>1736532</v>
      </c>
      <c r="N49" s="53">
        <v>3595149</v>
      </c>
      <c r="O49" s="53">
        <v>-230112</v>
      </c>
      <c r="P49" s="54">
        <v>925929</v>
      </c>
      <c r="Q49" s="54">
        <v>888339</v>
      </c>
      <c r="R49" s="53">
        <v>1584156</v>
      </c>
      <c r="S49" s="53"/>
      <c r="T49" s="54"/>
      <c r="U49" s="54"/>
      <c r="V49" s="53"/>
      <c r="W49" s="53">
        <v>7107679</v>
      </c>
      <c r="X49" s="54">
        <v>8825247</v>
      </c>
      <c r="Y49" s="53">
        <v>-1717568</v>
      </c>
      <c r="Z49" s="94">
        <v>-19.46</v>
      </c>
      <c r="AA49" s="95">
        <v>11766996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17237736</v>
      </c>
      <c r="F60" s="264">
        <f t="shared" si="14"/>
        <v>16808436</v>
      </c>
      <c r="G60" s="264">
        <f t="shared" si="14"/>
        <v>104757</v>
      </c>
      <c r="H60" s="219">
        <f t="shared" si="14"/>
        <v>1213356</v>
      </c>
      <c r="I60" s="219">
        <f t="shared" si="14"/>
        <v>920493</v>
      </c>
      <c r="J60" s="264">
        <f t="shared" si="14"/>
        <v>2238606</v>
      </c>
      <c r="K60" s="264">
        <f t="shared" si="14"/>
        <v>953095</v>
      </c>
      <c r="L60" s="219">
        <f t="shared" si="14"/>
        <v>1566663</v>
      </c>
      <c r="M60" s="219">
        <f t="shared" si="14"/>
        <v>1860429</v>
      </c>
      <c r="N60" s="264">
        <f t="shared" si="14"/>
        <v>4380187</v>
      </c>
      <c r="O60" s="264">
        <f t="shared" si="14"/>
        <v>53813</v>
      </c>
      <c r="P60" s="219">
        <f t="shared" si="14"/>
        <v>1138929</v>
      </c>
      <c r="Q60" s="219">
        <f t="shared" si="14"/>
        <v>1158714</v>
      </c>
      <c r="R60" s="264">
        <f t="shared" si="14"/>
        <v>2351456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8970249</v>
      </c>
      <c r="X60" s="219">
        <f t="shared" si="14"/>
        <v>12606327</v>
      </c>
      <c r="Y60" s="264">
        <f t="shared" si="14"/>
        <v>-3636078</v>
      </c>
      <c r="Z60" s="337">
        <f>+IF(X60&lt;&gt;0,+(Y60/X60)*100,0)</f>
        <v>-28.84327845850738</v>
      </c>
      <c r="AA60" s="232">
        <f>+AA57+AA54+AA51+AA40+AA37+AA34+AA22+AA5</f>
        <v>16808436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2015-05-11T08:30:18Z</dcterms:created>
  <dcterms:modified xsi:type="dcterms:W3CDTF">2015-05-11T08:30:21Z</dcterms:modified>
  <cp:category/>
  <cp:version/>
  <cp:contentType/>
  <cp:contentStatus/>
</cp:coreProperties>
</file>