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<sst xmlns="http://schemas.openxmlformats.org/spreadsheetml/2006/main" count="855" uniqueCount="302">
  <si>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Alfred Nzo(DC44)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</si>
  <si>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</si>
  <si>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</si>
  <si>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</si>
  <si>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</si>
  <si>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</si>
  <si>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</si>
  <si>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</si>
  <si>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</si>
  <si>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</si>
  <si>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</si>
  <si>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</si>
  <si>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</si>
  <si>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</si>
  <si>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</si>
  <si>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</si>
  <si>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</si>
  <si>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</si>
  <si>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</si>
  <si>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</si>
  <si>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</si>
  <si>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</si>
  <si>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</si>
  <si>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</si>
  <si>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</si>
  <si>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</si>
  <si>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</si>
  <si>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</si>
  <si>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</si>
  <si>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</si>
  <si>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</si>
  <si>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</si>
  <si>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</si>
  <si>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</si>
  <si>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</si>
  <si>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</si>
  <si>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</si>
  <si>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</si>
  <si>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</si>
  <si>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</si>
  <si>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</si>
  <si>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</si>
  <si>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</si>
  <si>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</si>
  <si>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</si>
  <si>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</si>
  <si>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</si>
  <si>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</si>
  <si>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</si>
  <si>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</si>
  <si>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</si>
  <si>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</si>
  <si>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</si>
  <si>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</si>
  <si>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</si>
  <si>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</si>
  <si>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</si>
  <si>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</si>
  <si>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</si>
  <si>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</si>
  <si>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</si>
  <si>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</si>
  <si>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</si>
  <si>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</si>
  <si>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</si>
  <si>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</si>
  <si>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</si>
  <si>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</si>
  <si>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</si>
  <si>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</si>
  <si>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Alfred Nzo(DC44)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</si>
  <si>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</si>
  <si>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</si>
  <si>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</si>
  <si>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</si>
  <si>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</si>
  <si>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</si>
  <si>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</si>
  <si>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</si>
  <si>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</si>
  <si>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</si>
  <si>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</si>
  <si>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</si>
  <si>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</si>
  <si>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</si>
  <si>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</si>
  <si>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</si>
  <si>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</si>
  <si>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</si>
  <si>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</si>
  <si>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</si>
  <si>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</si>
  <si>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</si>
  <si>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</si>
  <si>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</si>
  <si>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</si>
  <si>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</si>
  <si>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</si>
  <si>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</si>
  <si>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</si>
  <si>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Alfred Nzo(DC44)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</si>
  <si>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</si>
  <si>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</si>
  <si>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</si>
  <si>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</si>
  <si>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</si>
  <si>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</si>
  <si>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</si>
  <si>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</si>
  <si>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</si>
  <si>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</si>
  <si>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</si>
  <si>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</si>
  <si>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</si>
  <si>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</si>
  <si>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</si>
  <si>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</si>
  <si>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</si>
  <si>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</si>
  <si>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</si>
  <si>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</si>
  <si>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</si>
  <si>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</si>
  <si>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</si>
  <si>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</si>
  <si>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</si>
  <si>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</si>
  <si>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</si>
  <si>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</si>
  <si>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Alfred Nzo(DC44)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</si>
  <si>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</si>
  <si>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</si>
  <si>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</si>
  <si>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</si>
  <si>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</si>
  <si>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</si>
  <si>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</si>
  <si>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</si>
  <si>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</si>
  <si>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</si>
  <si>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Alfred Nzo(DC44)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</si>
  <si>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</si>
  <si>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</si>
  <si>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</si>
  <si>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</si>
  <si>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</si>
  <si>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</si>
  <si>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</si>
  <si>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</si>
  <si>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</si>
  <si>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</si>
  <si>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</si>
  <si>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</si>
  <si>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</si>
  <si>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</si>
  <si>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</si>
  <si>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</si>
  <si>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</si>
  <si>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</si>
  <si>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</si>
  <si>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</si>
  <si>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</si>
  <si>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</si>
  <si>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</si>
  <si>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</si>
  <si>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</si>
  <si>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</si>
  <si>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</si>
  <si>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</si>
  <si>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</si>
  <si>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</si>
  <si>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</si>
  <si>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</si>
  <si>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</si>
  <si>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Alfred Nzo(DC44)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</si>
  <si>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</si>
  <si>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</si>
  <si>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</si>
  <si>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</si>
  <si>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</si>
  <si>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</si>
  <si>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</si>
  <si>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</si>
  <si>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</si>
  <si>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</si>
  <si>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</si>
  <si>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</si>
  <si>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</si>
  <si>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</si>
  <si>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</si>
  <si>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</si>
  <si>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</si>
  <si>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</si>
  <si>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</si>
  <si>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</si>
  <si>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</si>
  <si>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</si>
  <si>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</si>
  <si>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</si>
  <si>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</si>
  <si>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</si>
  <si>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Alfred Nzo(DC44)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</si>
  <si>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</si>
  <si>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</si>
  <si>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</si>
  <si>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</si>
  <si>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</si>
  <si>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</si>
  <si>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</si>
  <si>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</si>
  <si>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</si>
  <si>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</si>
  <si>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</si>
  <si>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</si>
  <si>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</si>
  <si>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</si>
  <si>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</si>
  <si>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</si>
  <si>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</si>
  <si>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</si>
  <si>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</si>
  <si>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</si>
  <si>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</si>
  <si>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</si>
  <si>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</si>
  <si>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</si>
  <si>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Alfred Nzo(DC44)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</si>
  <si>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</si>
  <si>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</si>
  <si>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</si>
  <si>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</si>
  <si>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</si>
  <si>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</si>
  <si>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</si>
  <si>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</si>
  <si>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</si>
  <si>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</si>
  <si>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</si>
  <si>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</si>
  <si>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</si>
  <si>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</si>
  <si>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</si>
  <si>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</si>
  <si>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</si>
  <si>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</si>
  <si>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</si>
  <si>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</si>
  <si>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</si>
  <si>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</si>
  <si>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</si>
  <si>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</si>
  <si>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</si>
  <si>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</si>
  <si>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</si>
  <si>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</si>
  <si>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</si>
  <si>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</si>
  <si>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</si>
  <si>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</si>
  <si>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</si>
  <si>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</si>
  <si>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</si>
  <si>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Alfred Nzo(DC44)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</si>
  <si>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</si>
  <si>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</si>
  <si>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Eastern Cape: Alfred Nzo(DC44)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</si>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</sst>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16722505</v>
      </c>
      <c r="C6" s="19">
        <v>0</v>
      </c>
      <c r="D6" s="59">
        <v>21226068</v>
      </c>
      <c r="E6" s="60">
        <v>21226068</v>
      </c>
      <c r="F6" s="60">
        <v>6681098</v>
      </c>
      <c r="G6" s="60">
        <v>561865</v>
      </c>
      <c r="H6" s="60">
        <v>6151838</v>
      </c>
      <c r="I6" s="60">
        <v>13394801</v>
      </c>
      <c r="J6" s="60">
        <v>2986572</v>
      </c>
      <c r="K6" s="60">
        <v>-1077649</v>
      </c>
      <c r="L6" s="60">
        <v>3004012</v>
      </c>
      <c r="M6" s="60">
        <v>4912935</v>
      </c>
      <c r="N6" s="60">
        <v>3028486</v>
      </c>
      <c r="O6" s="60">
        <v>849086</v>
      </c>
      <c r="P6" s="60">
        <v>781867</v>
      </c>
      <c r="Q6" s="60">
        <v>4659439</v>
      </c>
      <c r="R6" s="60">
        <v>0</v>
      </c>
      <c r="S6" s="60">
        <v>0</v>
      </c>
      <c r="T6" s="60">
        <v>0</v>
      </c>
      <c r="U6" s="60">
        <v>0</v>
      </c>
      <c r="V6" s="60">
        <v>22967175</v>
      </c>
      <c r="W6" s="60">
        <v>15919551</v>
      </c>
      <c r="X6" s="60">
        <v>7047624</v>
      </c>
      <c r="Y6" s="61">
        <v>44.27</v>
      </c>
      <c r="Z6" s="62">
        <v>21226068</v>
      </c>
    </row>
    <row r="7" spans="1:26" ht="13.5">
      <c r="A7" s="58" t="s">
        <v>33</v>
      </c>
      <c r="B7" s="19">
        <v>16487429</v>
      </c>
      <c r="C7" s="19">
        <v>0</v>
      </c>
      <c r="D7" s="59">
        <v>14675712</v>
      </c>
      <c r="E7" s="60">
        <v>14675712</v>
      </c>
      <c r="F7" s="60">
        <v>795328</v>
      </c>
      <c r="G7" s="60">
        <v>2648644</v>
      </c>
      <c r="H7" s="60">
        <v>1936380</v>
      </c>
      <c r="I7" s="60">
        <v>5380352</v>
      </c>
      <c r="J7" s="60">
        <v>1966801</v>
      </c>
      <c r="K7" s="60">
        <v>1709511</v>
      </c>
      <c r="L7" s="60">
        <v>0</v>
      </c>
      <c r="M7" s="60">
        <v>3676312</v>
      </c>
      <c r="N7" s="60">
        <v>3774079</v>
      </c>
      <c r="O7" s="60">
        <v>972624</v>
      </c>
      <c r="P7" s="60">
        <v>1216912</v>
      </c>
      <c r="Q7" s="60">
        <v>5963615</v>
      </c>
      <c r="R7" s="60">
        <v>0</v>
      </c>
      <c r="S7" s="60">
        <v>0</v>
      </c>
      <c r="T7" s="60">
        <v>0</v>
      </c>
      <c r="U7" s="60">
        <v>0</v>
      </c>
      <c r="V7" s="60">
        <v>15020279</v>
      </c>
      <c r="W7" s="60">
        <v>11006784</v>
      </c>
      <c r="X7" s="60">
        <v>4013495</v>
      </c>
      <c r="Y7" s="61">
        <v>36.46</v>
      </c>
      <c r="Z7" s="62">
        <v>14675712</v>
      </c>
    </row>
    <row r="8" spans="1:26" ht="13.5">
      <c r="A8" s="58" t="s">
        <v>34</v>
      </c>
      <c r="B8" s="19">
        <v>492969297</v>
      </c>
      <c r="C8" s="19">
        <v>0</v>
      </c>
      <c r="D8" s="59">
        <v>374626400</v>
      </c>
      <c r="E8" s="60">
        <v>374626400</v>
      </c>
      <c r="F8" s="60">
        <v>0</v>
      </c>
      <c r="G8" s="60">
        <v>276355725</v>
      </c>
      <c r="H8" s="60">
        <v>136488000</v>
      </c>
      <c r="I8" s="60">
        <v>412843725</v>
      </c>
      <c r="J8" s="60">
        <v>2843120</v>
      </c>
      <c r="K8" s="60">
        <v>112274000</v>
      </c>
      <c r="L8" s="60">
        <v>0</v>
      </c>
      <c r="M8" s="60">
        <v>115117120</v>
      </c>
      <c r="N8" s="60">
        <v>1523079</v>
      </c>
      <c r="O8" s="60">
        <v>2309282</v>
      </c>
      <c r="P8" s="60">
        <v>94478446</v>
      </c>
      <c r="Q8" s="60">
        <v>98310807</v>
      </c>
      <c r="R8" s="60">
        <v>0</v>
      </c>
      <c r="S8" s="60">
        <v>0</v>
      </c>
      <c r="T8" s="60">
        <v>0</v>
      </c>
      <c r="U8" s="60">
        <v>0</v>
      </c>
      <c r="V8" s="60">
        <v>626271652</v>
      </c>
      <c r="W8" s="60">
        <v>271790991</v>
      </c>
      <c r="X8" s="60">
        <v>354480661</v>
      </c>
      <c r="Y8" s="61">
        <v>130.42</v>
      </c>
      <c r="Z8" s="62">
        <v>374626400</v>
      </c>
    </row>
    <row r="9" spans="1:26" ht="13.5">
      <c r="A9" s="58" t="s">
        <v>35</v>
      </c>
      <c r="B9" s="19">
        <v>2185021</v>
      </c>
      <c r="C9" s="19">
        <v>0</v>
      </c>
      <c r="D9" s="59">
        <v>325701420</v>
      </c>
      <c r="E9" s="60">
        <v>325701420</v>
      </c>
      <c r="F9" s="60">
        <v>1248520</v>
      </c>
      <c r="G9" s="60">
        <v>177042</v>
      </c>
      <c r="H9" s="60">
        <v>137381</v>
      </c>
      <c r="I9" s="60">
        <v>1562943</v>
      </c>
      <c r="J9" s="60">
        <v>229775</v>
      </c>
      <c r="K9" s="60">
        <v>69299</v>
      </c>
      <c r="L9" s="60">
        <v>67245</v>
      </c>
      <c r="M9" s="60">
        <v>366319</v>
      </c>
      <c r="N9" s="60">
        <v>111670</v>
      </c>
      <c r="O9" s="60">
        <v>-4925981</v>
      </c>
      <c r="P9" s="60">
        <v>63606</v>
      </c>
      <c r="Q9" s="60">
        <v>-4750705</v>
      </c>
      <c r="R9" s="60">
        <v>0</v>
      </c>
      <c r="S9" s="60">
        <v>0</v>
      </c>
      <c r="T9" s="60">
        <v>0</v>
      </c>
      <c r="U9" s="60">
        <v>0</v>
      </c>
      <c r="V9" s="60">
        <v>-2821443</v>
      </c>
      <c r="W9" s="60">
        <v>244276065</v>
      </c>
      <c r="X9" s="60">
        <v>-247097508</v>
      </c>
      <c r="Y9" s="61">
        <v>-101.16</v>
      </c>
      <c r="Z9" s="62">
        <v>325701420</v>
      </c>
    </row>
    <row r="10" spans="1:26" ht="25.5">
      <c r="A10" s="63" t="s">
        <v>277</v>
      </c>
      <c r="B10" s="64">
        <f>SUM(B5:B9)</f>
        <v>528364252</v>
      </c>
      <c r="C10" s="64">
        <f>SUM(C5:C9)</f>
        <v>0</v>
      </c>
      <c r="D10" s="65">
        <f aca="true" t="shared" si="0" ref="D10:Z10">SUM(D5:D9)</f>
        <v>736229600</v>
      </c>
      <c r="E10" s="66">
        <f t="shared" si="0"/>
        <v>736229600</v>
      </c>
      <c r="F10" s="66">
        <f t="shared" si="0"/>
        <v>8724946</v>
      </c>
      <c r="G10" s="66">
        <f t="shared" si="0"/>
        <v>279743276</v>
      </c>
      <c r="H10" s="66">
        <f t="shared" si="0"/>
        <v>144713599</v>
      </c>
      <c r="I10" s="66">
        <f t="shared" si="0"/>
        <v>433181821</v>
      </c>
      <c r="J10" s="66">
        <f t="shared" si="0"/>
        <v>8026268</v>
      </c>
      <c r="K10" s="66">
        <f t="shared" si="0"/>
        <v>112975161</v>
      </c>
      <c r="L10" s="66">
        <f t="shared" si="0"/>
        <v>3071257</v>
      </c>
      <c r="M10" s="66">
        <f t="shared" si="0"/>
        <v>124072686</v>
      </c>
      <c r="N10" s="66">
        <f t="shared" si="0"/>
        <v>8437314</v>
      </c>
      <c r="O10" s="66">
        <f t="shared" si="0"/>
        <v>-794989</v>
      </c>
      <c r="P10" s="66">
        <f t="shared" si="0"/>
        <v>96540831</v>
      </c>
      <c r="Q10" s="66">
        <f t="shared" si="0"/>
        <v>104183156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661437663</v>
      </c>
      <c r="W10" s="66">
        <f t="shared" si="0"/>
        <v>542993391</v>
      </c>
      <c r="X10" s="66">
        <f t="shared" si="0"/>
        <v>118444272</v>
      </c>
      <c r="Y10" s="67">
        <f>+IF(W10&lt;&gt;0,(X10/W10)*100,0)</f>
        <v>21.813206930910876</v>
      </c>
      <c r="Z10" s="68">
        <f t="shared" si="0"/>
        <v>736229600</v>
      </c>
    </row>
    <row r="11" spans="1:26" ht="13.5">
      <c r="A11" s="58" t="s">
        <v>37</v>
      </c>
      <c r="B11" s="19">
        <v>139512194</v>
      </c>
      <c r="C11" s="19">
        <v>0</v>
      </c>
      <c r="D11" s="59">
        <v>167666248</v>
      </c>
      <c r="E11" s="60">
        <v>167666248</v>
      </c>
      <c r="F11" s="60">
        <v>11847990</v>
      </c>
      <c r="G11" s="60">
        <v>12683805</v>
      </c>
      <c r="H11" s="60">
        <v>12756898</v>
      </c>
      <c r="I11" s="60">
        <v>37288693</v>
      </c>
      <c r="J11" s="60">
        <v>12863842</v>
      </c>
      <c r="K11" s="60">
        <v>12845887</v>
      </c>
      <c r="L11" s="60">
        <v>12997915</v>
      </c>
      <c r="M11" s="60">
        <v>38707644</v>
      </c>
      <c r="N11" s="60">
        <v>11441677</v>
      </c>
      <c r="O11" s="60">
        <v>13251996</v>
      </c>
      <c r="P11" s="60">
        <v>14201390</v>
      </c>
      <c r="Q11" s="60">
        <v>38895063</v>
      </c>
      <c r="R11" s="60">
        <v>0</v>
      </c>
      <c r="S11" s="60">
        <v>0</v>
      </c>
      <c r="T11" s="60">
        <v>0</v>
      </c>
      <c r="U11" s="60">
        <v>0</v>
      </c>
      <c r="V11" s="60">
        <v>114891400</v>
      </c>
      <c r="W11" s="60">
        <v>125749665</v>
      </c>
      <c r="X11" s="60">
        <v>-10858265</v>
      </c>
      <c r="Y11" s="61">
        <v>-8.63</v>
      </c>
      <c r="Z11" s="62">
        <v>167666248</v>
      </c>
    </row>
    <row r="12" spans="1:26" ht="13.5">
      <c r="A12" s="58" t="s">
        <v>38</v>
      </c>
      <c r="B12" s="19">
        <v>7593441</v>
      </c>
      <c r="C12" s="19">
        <v>0</v>
      </c>
      <c r="D12" s="59">
        <v>8329248</v>
      </c>
      <c r="E12" s="60">
        <v>8329248</v>
      </c>
      <c r="F12" s="60">
        <v>657629</v>
      </c>
      <c r="G12" s="60">
        <v>747688</v>
      </c>
      <c r="H12" s="60">
        <v>714925</v>
      </c>
      <c r="I12" s="60">
        <v>2120242</v>
      </c>
      <c r="J12" s="60">
        <v>661768</v>
      </c>
      <c r="K12" s="60">
        <v>687482</v>
      </c>
      <c r="L12" s="60">
        <v>659049</v>
      </c>
      <c r="M12" s="60">
        <v>2008299</v>
      </c>
      <c r="N12" s="60">
        <v>900083</v>
      </c>
      <c r="O12" s="60">
        <v>664470</v>
      </c>
      <c r="P12" s="60">
        <v>650768</v>
      </c>
      <c r="Q12" s="60">
        <v>2215321</v>
      </c>
      <c r="R12" s="60">
        <v>0</v>
      </c>
      <c r="S12" s="60">
        <v>0</v>
      </c>
      <c r="T12" s="60">
        <v>0</v>
      </c>
      <c r="U12" s="60">
        <v>0</v>
      </c>
      <c r="V12" s="60">
        <v>6343862</v>
      </c>
      <c r="W12" s="60">
        <v>6246945</v>
      </c>
      <c r="X12" s="60">
        <v>96917</v>
      </c>
      <c r="Y12" s="61">
        <v>1.55</v>
      </c>
      <c r="Z12" s="62">
        <v>8329248</v>
      </c>
    </row>
    <row r="13" spans="1:26" ht="13.5">
      <c r="A13" s="58" t="s">
        <v>278</v>
      </c>
      <c r="B13" s="19">
        <v>51744530</v>
      </c>
      <c r="C13" s="19">
        <v>0</v>
      </c>
      <c r="D13" s="59">
        <v>50000000</v>
      </c>
      <c r="E13" s="60">
        <v>50000000</v>
      </c>
      <c r="F13" s="60">
        <v>4166667</v>
      </c>
      <c r="G13" s="60">
        <v>4166667</v>
      </c>
      <c r="H13" s="60">
        <v>4166667</v>
      </c>
      <c r="I13" s="60">
        <v>12500001</v>
      </c>
      <c r="J13" s="60">
        <v>4166667</v>
      </c>
      <c r="K13" s="60">
        <v>4166667</v>
      </c>
      <c r="L13" s="60">
        <v>4166667</v>
      </c>
      <c r="M13" s="60">
        <v>12500001</v>
      </c>
      <c r="N13" s="60">
        <v>4166667</v>
      </c>
      <c r="O13" s="60">
        <v>4166667</v>
      </c>
      <c r="P13" s="60">
        <v>4166667</v>
      </c>
      <c r="Q13" s="60">
        <v>12500001</v>
      </c>
      <c r="R13" s="60">
        <v>0</v>
      </c>
      <c r="S13" s="60">
        <v>0</v>
      </c>
      <c r="T13" s="60">
        <v>0</v>
      </c>
      <c r="U13" s="60">
        <v>0</v>
      </c>
      <c r="V13" s="60">
        <v>37500003</v>
      </c>
      <c r="W13" s="60">
        <v>37500003</v>
      </c>
      <c r="X13" s="60">
        <v>0</v>
      </c>
      <c r="Y13" s="61">
        <v>0</v>
      </c>
      <c r="Z13" s="62">
        <v>50000000</v>
      </c>
    </row>
    <row r="14" spans="1:26" ht="13.5">
      <c r="A14" s="58" t="s">
        <v>40</v>
      </c>
      <c r="B14" s="19">
        <v>2174501</v>
      </c>
      <c r="C14" s="19">
        <v>0</v>
      </c>
      <c r="D14" s="59">
        <v>2100000</v>
      </c>
      <c r="E14" s="60">
        <v>2100000</v>
      </c>
      <c r="F14" s="60">
        <v>0</v>
      </c>
      <c r="G14" s="60">
        <v>0</v>
      </c>
      <c r="H14" s="60">
        <v>0</v>
      </c>
      <c r="I14" s="60">
        <v>0</v>
      </c>
      <c r="J14" s="60">
        <v>1025654</v>
      </c>
      <c r="K14" s="60">
        <v>0</v>
      </c>
      <c r="L14" s="60">
        <v>0</v>
      </c>
      <c r="M14" s="60">
        <v>1025654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1025654</v>
      </c>
      <c r="W14" s="60">
        <v>1575000</v>
      </c>
      <c r="X14" s="60">
        <v>-549346</v>
      </c>
      <c r="Y14" s="61">
        <v>-34.88</v>
      </c>
      <c r="Z14" s="62">
        <v>2100000</v>
      </c>
    </row>
    <row r="15" spans="1:26" ht="13.5">
      <c r="A15" s="58" t="s">
        <v>41</v>
      </c>
      <c r="B15" s="19">
        <v>52430147</v>
      </c>
      <c r="C15" s="19">
        <v>0</v>
      </c>
      <c r="D15" s="59">
        <v>41100000</v>
      </c>
      <c r="E15" s="60">
        <v>41100000</v>
      </c>
      <c r="F15" s="60">
        <v>311837</v>
      </c>
      <c r="G15" s="60">
        <v>3921833</v>
      </c>
      <c r="H15" s="60">
        <v>6318269</v>
      </c>
      <c r="I15" s="60">
        <v>10551939</v>
      </c>
      <c r="J15" s="60">
        <v>5289596</v>
      </c>
      <c r="K15" s="60">
        <v>6619476</v>
      </c>
      <c r="L15" s="60">
        <v>4938273</v>
      </c>
      <c r="M15" s="60">
        <v>16847345</v>
      </c>
      <c r="N15" s="60">
        <v>3613991</v>
      </c>
      <c r="O15" s="60">
        <v>3903463</v>
      </c>
      <c r="P15" s="60">
        <v>-4457001</v>
      </c>
      <c r="Q15" s="60">
        <v>3060453</v>
      </c>
      <c r="R15" s="60">
        <v>0</v>
      </c>
      <c r="S15" s="60">
        <v>0</v>
      </c>
      <c r="T15" s="60">
        <v>0</v>
      </c>
      <c r="U15" s="60">
        <v>0</v>
      </c>
      <c r="V15" s="60">
        <v>30459737</v>
      </c>
      <c r="W15" s="60">
        <v>30824991</v>
      </c>
      <c r="X15" s="60">
        <v>-365254</v>
      </c>
      <c r="Y15" s="61">
        <v>-1.18</v>
      </c>
      <c r="Z15" s="62">
        <v>41100000</v>
      </c>
    </row>
    <row r="16" spans="1:26" ht="13.5">
      <c r="A16" s="69" t="s">
        <v>42</v>
      </c>
      <c r="B16" s="19">
        <v>148303096</v>
      </c>
      <c r="C16" s="19">
        <v>0</v>
      </c>
      <c r="D16" s="59">
        <v>20000000</v>
      </c>
      <c r="E16" s="60">
        <v>20000000</v>
      </c>
      <c r="F16" s="60">
        <v>43173</v>
      </c>
      <c r="G16" s="60">
        <v>144355</v>
      </c>
      <c r="H16" s="60">
        <v>218145</v>
      </c>
      <c r="I16" s="60">
        <v>405673</v>
      </c>
      <c r="J16" s="60">
        <v>-1370630</v>
      </c>
      <c r="K16" s="60">
        <v>654718</v>
      </c>
      <c r="L16" s="60">
        <v>377605</v>
      </c>
      <c r="M16" s="60">
        <v>-338307</v>
      </c>
      <c r="N16" s="60">
        <v>216806</v>
      </c>
      <c r="O16" s="60">
        <v>4992525</v>
      </c>
      <c r="P16" s="60">
        <v>0</v>
      </c>
      <c r="Q16" s="60">
        <v>5209331</v>
      </c>
      <c r="R16" s="60">
        <v>0</v>
      </c>
      <c r="S16" s="60">
        <v>0</v>
      </c>
      <c r="T16" s="60">
        <v>0</v>
      </c>
      <c r="U16" s="60">
        <v>0</v>
      </c>
      <c r="V16" s="60">
        <v>5276697</v>
      </c>
      <c r="W16" s="60">
        <v>15000003</v>
      </c>
      <c r="X16" s="60">
        <v>-9723306</v>
      </c>
      <c r="Y16" s="61">
        <v>-64.82</v>
      </c>
      <c r="Z16" s="62">
        <v>20000000</v>
      </c>
    </row>
    <row r="17" spans="1:26" ht="13.5">
      <c r="A17" s="58" t="s">
        <v>43</v>
      </c>
      <c r="B17" s="19">
        <v>104964167</v>
      </c>
      <c r="C17" s="19">
        <v>0</v>
      </c>
      <c r="D17" s="59">
        <v>186601268</v>
      </c>
      <c r="E17" s="60">
        <v>186601268</v>
      </c>
      <c r="F17" s="60">
        <v>3805052</v>
      </c>
      <c r="G17" s="60">
        <v>11695459</v>
      </c>
      <c r="H17" s="60">
        <v>16730406</v>
      </c>
      <c r="I17" s="60">
        <v>32230917</v>
      </c>
      <c r="J17" s="60">
        <v>16107699</v>
      </c>
      <c r="K17" s="60">
        <v>17950337</v>
      </c>
      <c r="L17" s="60">
        <v>12726909</v>
      </c>
      <c r="M17" s="60">
        <v>46784945</v>
      </c>
      <c r="N17" s="60">
        <v>19224384</v>
      </c>
      <c r="O17" s="60">
        <v>9440249</v>
      </c>
      <c r="P17" s="60">
        <v>22092198</v>
      </c>
      <c r="Q17" s="60">
        <v>50756831</v>
      </c>
      <c r="R17" s="60">
        <v>0</v>
      </c>
      <c r="S17" s="60">
        <v>0</v>
      </c>
      <c r="T17" s="60">
        <v>0</v>
      </c>
      <c r="U17" s="60">
        <v>0</v>
      </c>
      <c r="V17" s="60">
        <v>129772693</v>
      </c>
      <c r="W17" s="60">
        <v>139950954</v>
      </c>
      <c r="X17" s="60">
        <v>-10178261</v>
      </c>
      <c r="Y17" s="61">
        <v>-7.27</v>
      </c>
      <c r="Z17" s="62">
        <v>186601268</v>
      </c>
    </row>
    <row r="18" spans="1:26" ht="13.5">
      <c r="A18" s="70" t="s">
        <v>44</v>
      </c>
      <c r="B18" s="71">
        <f>SUM(B11:B17)</f>
        <v>506722076</v>
      </c>
      <c r="C18" s="71">
        <f>SUM(C11:C17)</f>
        <v>0</v>
      </c>
      <c r="D18" s="72">
        <f aca="true" t="shared" si="1" ref="D18:Z18">SUM(D11:D17)</f>
        <v>475796764</v>
      </c>
      <c r="E18" s="73">
        <f t="shared" si="1"/>
        <v>475796764</v>
      </c>
      <c r="F18" s="73">
        <f t="shared" si="1"/>
        <v>20832348</v>
      </c>
      <c r="G18" s="73">
        <f t="shared" si="1"/>
        <v>33359807</v>
      </c>
      <c r="H18" s="73">
        <f t="shared" si="1"/>
        <v>40905310</v>
      </c>
      <c r="I18" s="73">
        <f t="shared" si="1"/>
        <v>95097465</v>
      </c>
      <c r="J18" s="73">
        <f t="shared" si="1"/>
        <v>38744596</v>
      </c>
      <c r="K18" s="73">
        <f t="shared" si="1"/>
        <v>42924567</v>
      </c>
      <c r="L18" s="73">
        <f t="shared" si="1"/>
        <v>35866418</v>
      </c>
      <c r="M18" s="73">
        <f t="shared" si="1"/>
        <v>117535581</v>
      </c>
      <c r="N18" s="73">
        <f t="shared" si="1"/>
        <v>39563608</v>
      </c>
      <c r="O18" s="73">
        <f t="shared" si="1"/>
        <v>36419370</v>
      </c>
      <c r="P18" s="73">
        <f t="shared" si="1"/>
        <v>36654022</v>
      </c>
      <c r="Q18" s="73">
        <f t="shared" si="1"/>
        <v>112637000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325270046</v>
      </c>
      <c r="W18" s="73">
        <f t="shared" si="1"/>
        <v>356847561</v>
      </c>
      <c r="X18" s="73">
        <f t="shared" si="1"/>
        <v>-31577515</v>
      </c>
      <c r="Y18" s="67">
        <f>+IF(W18&lt;&gt;0,(X18/W18)*100,0)</f>
        <v>-8.84902082881267</v>
      </c>
      <c r="Z18" s="74">
        <f t="shared" si="1"/>
        <v>475796764</v>
      </c>
    </row>
    <row r="19" spans="1:26" ht="13.5">
      <c r="A19" s="70" t="s">
        <v>45</v>
      </c>
      <c r="B19" s="75">
        <f>+B10-B18</f>
        <v>21642176</v>
      </c>
      <c r="C19" s="75">
        <f>+C10-C18</f>
        <v>0</v>
      </c>
      <c r="D19" s="76">
        <f aca="true" t="shared" si="2" ref="D19:Z19">+D10-D18</f>
        <v>260432836</v>
      </c>
      <c r="E19" s="77">
        <f t="shared" si="2"/>
        <v>260432836</v>
      </c>
      <c r="F19" s="77">
        <f t="shared" si="2"/>
        <v>-12107402</v>
      </c>
      <c r="G19" s="77">
        <f t="shared" si="2"/>
        <v>246383469</v>
      </c>
      <c r="H19" s="77">
        <f t="shared" si="2"/>
        <v>103808289</v>
      </c>
      <c r="I19" s="77">
        <f t="shared" si="2"/>
        <v>338084356</v>
      </c>
      <c r="J19" s="77">
        <f t="shared" si="2"/>
        <v>-30718328</v>
      </c>
      <c r="K19" s="77">
        <f t="shared" si="2"/>
        <v>70050594</v>
      </c>
      <c r="L19" s="77">
        <f t="shared" si="2"/>
        <v>-32795161</v>
      </c>
      <c r="M19" s="77">
        <f t="shared" si="2"/>
        <v>6537105</v>
      </c>
      <c r="N19" s="77">
        <f t="shared" si="2"/>
        <v>-31126294</v>
      </c>
      <c r="O19" s="77">
        <f t="shared" si="2"/>
        <v>-37214359</v>
      </c>
      <c r="P19" s="77">
        <f t="shared" si="2"/>
        <v>59886809</v>
      </c>
      <c r="Q19" s="77">
        <f t="shared" si="2"/>
        <v>-8453844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336167617</v>
      </c>
      <c r="W19" s="77">
        <f>IF(E10=E18,0,W10-W18)</f>
        <v>186145830</v>
      </c>
      <c r="X19" s="77">
        <f t="shared" si="2"/>
        <v>150021787</v>
      </c>
      <c r="Y19" s="78">
        <f>+IF(W19&lt;&gt;0,(X19/W19)*100,0)</f>
        <v>80.59368668102852</v>
      </c>
      <c r="Z19" s="79">
        <f t="shared" si="2"/>
        <v>260432836</v>
      </c>
    </row>
    <row r="20" spans="1:26" ht="13.5">
      <c r="A20" s="58" t="s">
        <v>46</v>
      </c>
      <c r="B20" s="19">
        <v>244041495</v>
      </c>
      <c r="C20" s="19">
        <v>0</v>
      </c>
      <c r="D20" s="59">
        <v>523481596</v>
      </c>
      <c r="E20" s="60">
        <v>523481596</v>
      </c>
      <c r="F20" s="60">
        <v>0</v>
      </c>
      <c r="G20" s="60">
        <v>27701658</v>
      </c>
      <c r="H20" s="60">
        <v>0</v>
      </c>
      <c r="I20" s="60">
        <v>27701658</v>
      </c>
      <c r="J20" s="60">
        <v>35887677</v>
      </c>
      <c r="K20" s="60">
        <v>0</v>
      </c>
      <c r="L20" s="60">
        <v>0</v>
      </c>
      <c r="M20" s="60">
        <v>35887677</v>
      </c>
      <c r="N20" s="60">
        <v>44252290</v>
      </c>
      <c r="O20" s="60">
        <v>29367524</v>
      </c>
      <c r="P20" s="60">
        <v>33571226</v>
      </c>
      <c r="Q20" s="60">
        <v>107191040</v>
      </c>
      <c r="R20" s="60">
        <v>0</v>
      </c>
      <c r="S20" s="60">
        <v>0</v>
      </c>
      <c r="T20" s="60">
        <v>0</v>
      </c>
      <c r="U20" s="60">
        <v>0</v>
      </c>
      <c r="V20" s="60">
        <v>170780375</v>
      </c>
      <c r="W20" s="60">
        <v>401790006</v>
      </c>
      <c r="X20" s="60">
        <v>-231009631</v>
      </c>
      <c r="Y20" s="61">
        <v>-57.5</v>
      </c>
      <c r="Z20" s="62">
        <v>523481596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265683671</v>
      </c>
      <c r="C22" s="86">
        <f>SUM(C19:C21)</f>
        <v>0</v>
      </c>
      <c r="D22" s="87">
        <f aca="true" t="shared" si="3" ref="D22:Z22">SUM(D19:D21)</f>
        <v>783914432</v>
      </c>
      <c r="E22" s="88">
        <f t="shared" si="3"/>
        <v>783914432</v>
      </c>
      <c r="F22" s="88">
        <f t="shared" si="3"/>
        <v>-12107402</v>
      </c>
      <c r="G22" s="88">
        <f t="shared" si="3"/>
        <v>274085127</v>
      </c>
      <c r="H22" s="88">
        <f t="shared" si="3"/>
        <v>103808289</v>
      </c>
      <c r="I22" s="88">
        <f t="shared" si="3"/>
        <v>365786014</v>
      </c>
      <c r="J22" s="88">
        <f t="shared" si="3"/>
        <v>5169349</v>
      </c>
      <c r="K22" s="88">
        <f t="shared" si="3"/>
        <v>70050594</v>
      </c>
      <c r="L22" s="88">
        <f t="shared" si="3"/>
        <v>-32795161</v>
      </c>
      <c r="M22" s="88">
        <f t="shared" si="3"/>
        <v>42424782</v>
      </c>
      <c r="N22" s="88">
        <f t="shared" si="3"/>
        <v>13125996</v>
      </c>
      <c r="O22" s="88">
        <f t="shared" si="3"/>
        <v>-7846835</v>
      </c>
      <c r="P22" s="88">
        <f t="shared" si="3"/>
        <v>93458035</v>
      </c>
      <c r="Q22" s="88">
        <f t="shared" si="3"/>
        <v>98737196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506947992</v>
      </c>
      <c r="W22" s="88">
        <f t="shared" si="3"/>
        <v>587935836</v>
      </c>
      <c r="X22" s="88">
        <f t="shared" si="3"/>
        <v>-80987844</v>
      </c>
      <c r="Y22" s="89">
        <f>+IF(W22&lt;&gt;0,(X22/W22)*100,0)</f>
        <v>-13.774946012986355</v>
      </c>
      <c r="Z22" s="90">
        <f t="shared" si="3"/>
        <v>783914432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265683671</v>
      </c>
      <c r="C24" s="75">
        <f>SUM(C22:C23)</f>
        <v>0</v>
      </c>
      <c r="D24" s="76">
        <f aca="true" t="shared" si="4" ref="D24:Z24">SUM(D22:D23)</f>
        <v>783914432</v>
      </c>
      <c r="E24" s="77">
        <f t="shared" si="4"/>
        <v>783914432</v>
      </c>
      <c r="F24" s="77">
        <f t="shared" si="4"/>
        <v>-12107402</v>
      </c>
      <c r="G24" s="77">
        <f t="shared" si="4"/>
        <v>274085127</v>
      </c>
      <c r="H24" s="77">
        <f t="shared" si="4"/>
        <v>103808289</v>
      </c>
      <c r="I24" s="77">
        <f t="shared" si="4"/>
        <v>365786014</v>
      </c>
      <c r="J24" s="77">
        <f t="shared" si="4"/>
        <v>5169349</v>
      </c>
      <c r="K24" s="77">
        <f t="shared" si="4"/>
        <v>70050594</v>
      </c>
      <c r="L24" s="77">
        <f t="shared" si="4"/>
        <v>-32795161</v>
      </c>
      <c r="M24" s="77">
        <f t="shared" si="4"/>
        <v>42424782</v>
      </c>
      <c r="N24" s="77">
        <f t="shared" si="4"/>
        <v>13125996</v>
      </c>
      <c r="O24" s="77">
        <f t="shared" si="4"/>
        <v>-7846835</v>
      </c>
      <c r="P24" s="77">
        <f t="shared" si="4"/>
        <v>93458035</v>
      </c>
      <c r="Q24" s="77">
        <f t="shared" si="4"/>
        <v>98737196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506947992</v>
      </c>
      <c r="W24" s="77">
        <f t="shared" si="4"/>
        <v>587935836</v>
      </c>
      <c r="X24" s="77">
        <f t="shared" si="4"/>
        <v>-80987844</v>
      </c>
      <c r="Y24" s="78">
        <f>+IF(W24&lt;&gt;0,(X24/W24)*100,0)</f>
        <v>-13.774946012986355</v>
      </c>
      <c r="Z24" s="79">
        <f t="shared" si="4"/>
        <v>783914432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16264646</v>
      </c>
      <c r="G27" s="100">
        <v>42127784</v>
      </c>
      <c r="H27" s="100">
        <v>21918200</v>
      </c>
      <c r="I27" s="100">
        <v>80310630</v>
      </c>
      <c r="J27" s="100">
        <v>35349001</v>
      </c>
      <c r="K27" s="100">
        <v>41259698</v>
      </c>
      <c r="L27" s="100">
        <v>50226429</v>
      </c>
      <c r="M27" s="100">
        <v>126835128</v>
      </c>
      <c r="N27" s="100">
        <v>50157152</v>
      </c>
      <c r="O27" s="100">
        <v>52888731</v>
      </c>
      <c r="P27" s="100">
        <v>74149462</v>
      </c>
      <c r="Q27" s="100">
        <v>177195345</v>
      </c>
      <c r="R27" s="100">
        <v>0</v>
      </c>
      <c r="S27" s="100">
        <v>0</v>
      </c>
      <c r="T27" s="100">
        <v>0</v>
      </c>
      <c r="U27" s="100">
        <v>0</v>
      </c>
      <c r="V27" s="100">
        <v>384341103</v>
      </c>
      <c r="W27" s="100"/>
      <c r="X27" s="100">
        <v>384341103</v>
      </c>
      <c r="Y27" s="101">
        <v>0</v>
      </c>
      <c r="Z27" s="102">
        <v>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16264646</v>
      </c>
      <c r="G28" s="60">
        <v>42127784</v>
      </c>
      <c r="H28" s="60">
        <v>21918200</v>
      </c>
      <c r="I28" s="60">
        <v>80310630</v>
      </c>
      <c r="J28" s="60">
        <v>35349001</v>
      </c>
      <c r="K28" s="60">
        <v>30899105</v>
      </c>
      <c r="L28" s="60">
        <v>50226429</v>
      </c>
      <c r="M28" s="60">
        <v>116474535</v>
      </c>
      <c r="N28" s="60">
        <v>49770791</v>
      </c>
      <c r="O28" s="60">
        <v>33862291</v>
      </c>
      <c r="P28" s="60">
        <v>74149462</v>
      </c>
      <c r="Q28" s="60">
        <v>157782544</v>
      </c>
      <c r="R28" s="60">
        <v>0</v>
      </c>
      <c r="S28" s="60">
        <v>0</v>
      </c>
      <c r="T28" s="60">
        <v>0</v>
      </c>
      <c r="U28" s="60">
        <v>0</v>
      </c>
      <c r="V28" s="60">
        <v>354567709</v>
      </c>
      <c r="W28" s="60"/>
      <c r="X28" s="60">
        <v>354567709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386361</v>
      </c>
      <c r="O29" s="60">
        <v>0</v>
      </c>
      <c r="P29" s="60">
        <v>0</v>
      </c>
      <c r="Q29" s="60">
        <v>386361</v>
      </c>
      <c r="R29" s="60">
        <v>0</v>
      </c>
      <c r="S29" s="60">
        <v>0</v>
      </c>
      <c r="T29" s="60">
        <v>0</v>
      </c>
      <c r="U29" s="60">
        <v>0</v>
      </c>
      <c r="V29" s="60">
        <v>386361</v>
      </c>
      <c r="W29" s="60"/>
      <c r="X29" s="60">
        <v>386361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10360593</v>
      </c>
      <c r="L31" s="60">
        <v>0</v>
      </c>
      <c r="M31" s="60">
        <v>10360593</v>
      </c>
      <c r="N31" s="60">
        <v>0</v>
      </c>
      <c r="O31" s="60">
        <v>19026440</v>
      </c>
      <c r="P31" s="60">
        <v>0</v>
      </c>
      <c r="Q31" s="60">
        <v>19026440</v>
      </c>
      <c r="R31" s="60">
        <v>0</v>
      </c>
      <c r="S31" s="60">
        <v>0</v>
      </c>
      <c r="T31" s="60">
        <v>0</v>
      </c>
      <c r="U31" s="60">
        <v>0</v>
      </c>
      <c r="V31" s="60">
        <v>29387033</v>
      </c>
      <c r="W31" s="60"/>
      <c r="X31" s="60">
        <v>29387033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16264646</v>
      </c>
      <c r="G32" s="100">
        <f t="shared" si="5"/>
        <v>42127784</v>
      </c>
      <c r="H32" s="100">
        <f t="shared" si="5"/>
        <v>21918200</v>
      </c>
      <c r="I32" s="100">
        <f t="shared" si="5"/>
        <v>80310630</v>
      </c>
      <c r="J32" s="100">
        <f t="shared" si="5"/>
        <v>35349001</v>
      </c>
      <c r="K32" s="100">
        <f t="shared" si="5"/>
        <v>41259698</v>
      </c>
      <c r="L32" s="100">
        <f t="shared" si="5"/>
        <v>50226429</v>
      </c>
      <c r="M32" s="100">
        <f t="shared" si="5"/>
        <v>126835128</v>
      </c>
      <c r="N32" s="100">
        <f t="shared" si="5"/>
        <v>50157152</v>
      </c>
      <c r="O32" s="100">
        <f t="shared" si="5"/>
        <v>52888731</v>
      </c>
      <c r="P32" s="100">
        <f t="shared" si="5"/>
        <v>74149462</v>
      </c>
      <c r="Q32" s="100">
        <f t="shared" si="5"/>
        <v>177195345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384341103</v>
      </c>
      <c r="W32" s="100">
        <f t="shared" si="5"/>
        <v>0</v>
      </c>
      <c r="X32" s="100">
        <f t="shared" si="5"/>
        <v>384341103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285621105</v>
      </c>
      <c r="C35" s="19">
        <v>0</v>
      </c>
      <c r="D35" s="59">
        <v>567639320</v>
      </c>
      <c r="E35" s="60">
        <v>567639320</v>
      </c>
      <c r="F35" s="60">
        <v>389091267</v>
      </c>
      <c r="G35" s="60">
        <v>715205286</v>
      </c>
      <c r="H35" s="60">
        <v>473238954</v>
      </c>
      <c r="I35" s="60">
        <v>473238954</v>
      </c>
      <c r="J35" s="60">
        <v>449176505</v>
      </c>
      <c r="K35" s="60">
        <v>534900091</v>
      </c>
      <c r="L35" s="60">
        <v>487540859</v>
      </c>
      <c r="M35" s="60">
        <v>487540859</v>
      </c>
      <c r="N35" s="60">
        <v>410289707</v>
      </c>
      <c r="O35" s="60">
        <v>350394709</v>
      </c>
      <c r="P35" s="60">
        <v>0</v>
      </c>
      <c r="Q35" s="60">
        <v>350394709</v>
      </c>
      <c r="R35" s="60">
        <v>0</v>
      </c>
      <c r="S35" s="60">
        <v>0</v>
      </c>
      <c r="T35" s="60">
        <v>0</v>
      </c>
      <c r="U35" s="60">
        <v>0</v>
      </c>
      <c r="V35" s="60">
        <v>350394709</v>
      </c>
      <c r="W35" s="60">
        <v>425729490</v>
      </c>
      <c r="X35" s="60">
        <v>-75334781</v>
      </c>
      <c r="Y35" s="61">
        <v>-17.7</v>
      </c>
      <c r="Z35" s="62">
        <v>567639320</v>
      </c>
    </row>
    <row r="36" spans="1:26" ht="13.5">
      <c r="A36" s="58" t="s">
        <v>57</v>
      </c>
      <c r="B36" s="19">
        <v>1896026281</v>
      </c>
      <c r="C36" s="19">
        <v>0</v>
      </c>
      <c r="D36" s="59">
        <v>2950510362</v>
      </c>
      <c r="E36" s="60">
        <v>2950510362</v>
      </c>
      <c r="F36" s="60">
        <v>2067891583</v>
      </c>
      <c r="G36" s="60">
        <v>2105852701</v>
      </c>
      <c r="H36" s="60">
        <v>2123604234</v>
      </c>
      <c r="I36" s="60">
        <v>2123604234</v>
      </c>
      <c r="J36" s="60">
        <v>2155396217</v>
      </c>
      <c r="K36" s="60">
        <v>2192489248</v>
      </c>
      <c r="L36" s="60">
        <v>2238549010</v>
      </c>
      <c r="M36" s="60">
        <v>2238549010</v>
      </c>
      <c r="N36" s="60">
        <v>2284539496</v>
      </c>
      <c r="O36" s="60">
        <v>2336178227</v>
      </c>
      <c r="P36" s="60">
        <v>0</v>
      </c>
      <c r="Q36" s="60">
        <v>2336178227</v>
      </c>
      <c r="R36" s="60">
        <v>0</v>
      </c>
      <c r="S36" s="60">
        <v>0</v>
      </c>
      <c r="T36" s="60">
        <v>0</v>
      </c>
      <c r="U36" s="60">
        <v>0</v>
      </c>
      <c r="V36" s="60">
        <v>2336178227</v>
      </c>
      <c r="W36" s="60">
        <v>2212882772</v>
      </c>
      <c r="X36" s="60">
        <v>123295455</v>
      </c>
      <c r="Y36" s="61">
        <v>5.57</v>
      </c>
      <c r="Z36" s="62">
        <v>2950510362</v>
      </c>
    </row>
    <row r="37" spans="1:26" ht="13.5">
      <c r="A37" s="58" t="s">
        <v>58</v>
      </c>
      <c r="B37" s="19">
        <v>129771788</v>
      </c>
      <c r="C37" s="19">
        <v>0</v>
      </c>
      <c r="D37" s="59">
        <v>124034607</v>
      </c>
      <c r="E37" s="60">
        <v>124034607</v>
      </c>
      <c r="F37" s="60">
        <v>232944736</v>
      </c>
      <c r="G37" s="60">
        <v>322934749</v>
      </c>
      <c r="H37" s="60">
        <v>267887663</v>
      </c>
      <c r="I37" s="60">
        <v>267887663</v>
      </c>
      <c r="J37" s="60">
        <v>270447852</v>
      </c>
      <c r="K37" s="60">
        <v>323213875</v>
      </c>
      <c r="L37" s="60">
        <v>354709565</v>
      </c>
      <c r="M37" s="60">
        <v>354709565</v>
      </c>
      <c r="N37" s="60">
        <v>310322902</v>
      </c>
      <c r="O37" s="60">
        <v>309913470</v>
      </c>
      <c r="P37" s="60">
        <v>0</v>
      </c>
      <c r="Q37" s="60">
        <v>309913470</v>
      </c>
      <c r="R37" s="60">
        <v>0</v>
      </c>
      <c r="S37" s="60">
        <v>0</v>
      </c>
      <c r="T37" s="60">
        <v>0</v>
      </c>
      <c r="U37" s="60">
        <v>0</v>
      </c>
      <c r="V37" s="60">
        <v>309913470</v>
      </c>
      <c r="W37" s="60">
        <v>93025955</v>
      </c>
      <c r="X37" s="60">
        <v>216887515</v>
      </c>
      <c r="Y37" s="61">
        <v>233.15</v>
      </c>
      <c r="Z37" s="62">
        <v>124034607</v>
      </c>
    </row>
    <row r="38" spans="1:26" ht="13.5">
      <c r="A38" s="58" t="s">
        <v>59</v>
      </c>
      <c r="B38" s="19">
        <v>34858711</v>
      </c>
      <c r="C38" s="19">
        <v>0</v>
      </c>
      <c r="D38" s="59">
        <v>252142409</v>
      </c>
      <c r="E38" s="60">
        <v>252142409</v>
      </c>
      <c r="F38" s="60">
        <v>31059891</v>
      </c>
      <c r="G38" s="60">
        <v>31059891</v>
      </c>
      <c r="H38" s="60">
        <v>31059891</v>
      </c>
      <c r="I38" s="60">
        <v>31059891</v>
      </c>
      <c r="J38" s="60">
        <v>31059891</v>
      </c>
      <c r="K38" s="60">
        <v>31059891</v>
      </c>
      <c r="L38" s="60">
        <v>31059891</v>
      </c>
      <c r="M38" s="60">
        <v>31059891</v>
      </c>
      <c r="N38" s="60">
        <v>31059891</v>
      </c>
      <c r="O38" s="60">
        <v>31059891</v>
      </c>
      <c r="P38" s="60">
        <v>0</v>
      </c>
      <c r="Q38" s="60">
        <v>31059891</v>
      </c>
      <c r="R38" s="60">
        <v>0</v>
      </c>
      <c r="S38" s="60">
        <v>0</v>
      </c>
      <c r="T38" s="60">
        <v>0</v>
      </c>
      <c r="U38" s="60">
        <v>0</v>
      </c>
      <c r="V38" s="60">
        <v>31059891</v>
      </c>
      <c r="W38" s="60">
        <v>189106807</v>
      </c>
      <c r="X38" s="60">
        <v>-158046916</v>
      </c>
      <c r="Y38" s="61">
        <v>-83.58</v>
      </c>
      <c r="Z38" s="62">
        <v>252142409</v>
      </c>
    </row>
    <row r="39" spans="1:26" ht="13.5">
      <c r="A39" s="58" t="s">
        <v>60</v>
      </c>
      <c r="B39" s="19">
        <v>2017016887</v>
      </c>
      <c r="C39" s="19">
        <v>0</v>
      </c>
      <c r="D39" s="59">
        <v>3141972666</v>
      </c>
      <c r="E39" s="60">
        <v>3141972666</v>
      </c>
      <c r="F39" s="60">
        <v>2192978223</v>
      </c>
      <c r="G39" s="60">
        <v>2467063347</v>
      </c>
      <c r="H39" s="60">
        <v>2297895634</v>
      </c>
      <c r="I39" s="60">
        <v>2297895634</v>
      </c>
      <c r="J39" s="60">
        <v>2303064979</v>
      </c>
      <c r="K39" s="60">
        <v>2373115573</v>
      </c>
      <c r="L39" s="60">
        <v>2340320413</v>
      </c>
      <c r="M39" s="60">
        <v>2340320413</v>
      </c>
      <c r="N39" s="60">
        <v>2353446410</v>
      </c>
      <c r="O39" s="60">
        <v>2345599575</v>
      </c>
      <c r="P39" s="60">
        <v>0</v>
      </c>
      <c r="Q39" s="60">
        <v>2345599575</v>
      </c>
      <c r="R39" s="60">
        <v>0</v>
      </c>
      <c r="S39" s="60">
        <v>0</v>
      </c>
      <c r="T39" s="60">
        <v>0</v>
      </c>
      <c r="U39" s="60">
        <v>0</v>
      </c>
      <c r="V39" s="60">
        <v>2345599575</v>
      </c>
      <c r="W39" s="60">
        <v>2356479500</v>
      </c>
      <c r="X39" s="60">
        <v>-10879925</v>
      </c>
      <c r="Y39" s="61">
        <v>-0.46</v>
      </c>
      <c r="Z39" s="62">
        <v>3141972666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236548969</v>
      </c>
      <c r="C42" s="19">
        <v>0</v>
      </c>
      <c r="D42" s="59">
        <v>832918088</v>
      </c>
      <c r="E42" s="60">
        <v>832918088</v>
      </c>
      <c r="F42" s="60">
        <v>-7037745</v>
      </c>
      <c r="G42" s="60">
        <v>278251794</v>
      </c>
      <c r="H42" s="60">
        <v>70659840</v>
      </c>
      <c r="I42" s="60">
        <v>341873889</v>
      </c>
      <c r="J42" s="60">
        <v>9336016</v>
      </c>
      <c r="K42" s="60">
        <v>75467261</v>
      </c>
      <c r="L42" s="60">
        <v>-28628494</v>
      </c>
      <c r="M42" s="60">
        <v>56174783</v>
      </c>
      <c r="N42" s="60">
        <v>17292664</v>
      </c>
      <c r="O42" s="60">
        <v>90526255</v>
      </c>
      <c r="P42" s="60">
        <v>0</v>
      </c>
      <c r="Q42" s="60">
        <v>107818919</v>
      </c>
      <c r="R42" s="60">
        <v>0</v>
      </c>
      <c r="S42" s="60">
        <v>0</v>
      </c>
      <c r="T42" s="60">
        <v>0</v>
      </c>
      <c r="U42" s="60">
        <v>0</v>
      </c>
      <c r="V42" s="60">
        <v>505867591</v>
      </c>
      <c r="W42" s="60">
        <v>624688569</v>
      </c>
      <c r="X42" s="60">
        <v>-118820978</v>
      </c>
      <c r="Y42" s="61">
        <v>-19.02</v>
      </c>
      <c r="Z42" s="62">
        <v>832918088</v>
      </c>
    </row>
    <row r="43" spans="1:26" ht="13.5">
      <c r="A43" s="58" t="s">
        <v>63</v>
      </c>
      <c r="B43" s="19">
        <v>-305052948</v>
      </c>
      <c r="C43" s="19">
        <v>0</v>
      </c>
      <c r="D43" s="59">
        <v>-782917740</v>
      </c>
      <c r="E43" s="60">
        <v>-782917740</v>
      </c>
      <c r="F43" s="60">
        <v>-16264646</v>
      </c>
      <c r="G43" s="60">
        <v>-42127784</v>
      </c>
      <c r="H43" s="60">
        <v>-65243145</v>
      </c>
      <c r="I43" s="60">
        <v>-123635575</v>
      </c>
      <c r="J43" s="60">
        <v>-36098867</v>
      </c>
      <c r="K43" s="60">
        <v>-41259698</v>
      </c>
      <c r="L43" s="60">
        <v>-50226429</v>
      </c>
      <c r="M43" s="60">
        <v>-127584994</v>
      </c>
      <c r="N43" s="60">
        <v>-50157152</v>
      </c>
      <c r="O43" s="60">
        <v>-52888731</v>
      </c>
      <c r="P43" s="60">
        <v>0</v>
      </c>
      <c r="Q43" s="60">
        <v>-103045883</v>
      </c>
      <c r="R43" s="60">
        <v>0</v>
      </c>
      <c r="S43" s="60">
        <v>0</v>
      </c>
      <c r="T43" s="60">
        <v>0</v>
      </c>
      <c r="U43" s="60">
        <v>0</v>
      </c>
      <c r="V43" s="60">
        <v>-354266452</v>
      </c>
      <c r="W43" s="60">
        <v>-587188305</v>
      </c>
      <c r="X43" s="60">
        <v>232921853</v>
      </c>
      <c r="Y43" s="61">
        <v>-39.67</v>
      </c>
      <c r="Z43" s="62">
        <v>-782917740</v>
      </c>
    </row>
    <row r="44" spans="1:26" ht="13.5">
      <c r="A44" s="58" t="s">
        <v>64</v>
      </c>
      <c r="B44" s="19">
        <v>-211835</v>
      </c>
      <c r="C44" s="19">
        <v>0</v>
      </c>
      <c r="D44" s="59">
        <v>274116376</v>
      </c>
      <c r="E44" s="60">
        <v>274116376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274116376</v>
      </c>
    </row>
    <row r="45" spans="1:26" ht="13.5">
      <c r="A45" s="70" t="s">
        <v>65</v>
      </c>
      <c r="B45" s="22">
        <v>134208323</v>
      </c>
      <c r="C45" s="22">
        <v>0</v>
      </c>
      <c r="D45" s="99">
        <v>598233100</v>
      </c>
      <c r="E45" s="100">
        <v>598233100</v>
      </c>
      <c r="F45" s="100">
        <v>7456589</v>
      </c>
      <c r="G45" s="100">
        <v>243580599</v>
      </c>
      <c r="H45" s="100">
        <v>248997294</v>
      </c>
      <c r="I45" s="100">
        <v>248997294</v>
      </c>
      <c r="J45" s="100">
        <v>222234443</v>
      </c>
      <c r="K45" s="100">
        <v>256442006</v>
      </c>
      <c r="L45" s="100">
        <v>177587083</v>
      </c>
      <c r="M45" s="100">
        <v>177587083</v>
      </c>
      <c r="N45" s="100">
        <v>144722595</v>
      </c>
      <c r="O45" s="100">
        <v>182360119</v>
      </c>
      <c r="P45" s="100">
        <v>0</v>
      </c>
      <c r="Q45" s="100">
        <v>182360119</v>
      </c>
      <c r="R45" s="100">
        <v>0</v>
      </c>
      <c r="S45" s="100">
        <v>0</v>
      </c>
      <c r="T45" s="100">
        <v>0</v>
      </c>
      <c r="U45" s="100">
        <v>0</v>
      </c>
      <c r="V45" s="100">
        <v>182360119</v>
      </c>
      <c r="W45" s="100">
        <v>311616640</v>
      </c>
      <c r="X45" s="100">
        <v>-129256521</v>
      </c>
      <c r="Y45" s="101">
        <v>-41.48</v>
      </c>
      <c r="Z45" s="102">
        <v>598233100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1637979</v>
      </c>
      <c r="C49" s="52">
        <v>0</v>
      </c>
      <c r="D49" s="129">
        <v>3865604</v>
      </c>
      <c r="E49" s="54">
        <v>1707597</v>
      </c>
      <c r="F49" s="54">
        <v>0</v>
      </c>
      <c r="G49" s="54">
        <v>0</v>
      </c>
      <c r="H49" s="54">
        <v>0</v>
      </c>
      <c r="I49" s="54">
        <v>2199274</v>
      </c>
      <c r="J49" s="54">
        <v>0</v>
      </c>
      <c r="K49" s="54">
        <v>0</v>
      </c>
      <c r="L49" s="54">
        <v>0</v>
      </c>
      <c r="M49" s="54">
        <v>878647</v>
      </c>
      <c r="N49" s="54">
        <v>0</v>
      </c>
      <c r="O49" s="54">
        <v>0</v>
      </c>
      <c r="P49" s="54">
        <v>0</v>
      </c>
      <c r="Q49" s="54">
        <v>2396549</v>
      </c>
      <c r="R49" s="54">
        <v>0</v>
      </c>
      <c r="S49" s="54">
        <v>0</v>
      </c>
      <c r="T49" s="54">
        <v>0</v>
      </c>
      <c r="U49" s="54">
        <v>0</v>
      </c>
      <c r="V49" s="54">
        <v>12642081</v>
      </c>
      <c r="W49" s="54">
        <v>64770179</v>
      </c>
      <c r="X49" s="54">
        <v>90097910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18854</v>
      </c>
      <c r="C51" s="52">
        <v>0</v>
      </c>
      <c r="D51" s="129">
        <v>3403</v>
      </c>
      <c r="E51" s="54">
        <v>1776</v>
      </c>
      <c r="F51" s="54">
        <v>0</v>
      </c>
      <c r="G51" s="54">
        <v>0</v>
      </c>
      <c r="H51" s="54">
        <v>0</v>
      </c>
      <c r="I51" s="54">
        <v>19443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43476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31.733917855010358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28.75301657813486</v>
      </c>
      <c r="I58" s="7">
        <f t="shared" si="6"/>
        <v>67.27835672959979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0</v>
      </c>
      <c r="Q58" s="7">
        <f t="shared" si="6"/>
        <v>83.21971808194077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77.51196653484811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31.733917855010358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28.75301657813486</v>
      </c>
      <c r="I60" s="13">
        <f t="shared" si="7"/>
        <v>67.27835672959979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0</v>
      </c>
      <c r="Q60" s="13">
        <f t="shared" si="7"/>
        <v>83.21971808194077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77.51196653484811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16722505</v>
      </c>
      <c r="C67" s="24"/>
      <c r="D67" s="25">
        <v>21226068</v>
      </c>
      <c r="E67" s="26">
        <v>21226068</v>
      </c>
      <c r="F67" s="26">
        <v>6681098</v>
      </c>
      <c r="G67" s="26">
        <v>561865</v>
      </c>
      <c r="H67" s="26">
        <v>6151838</v>
      </c>
      <c r="I67" s="26">
        <v>13394801</v>
      </c>
      <c r="J67" s="26">
        <v>2986572</v>
      </c>
      <c r="K67" s="26">
        <v>-1077649</v>
      </c>
      <c r="L67" s="26">
        <v>3004012</v>
      </c>
      <c r="M67" s="26">
        <v>4912935</v>
      </c>
      <c r="N67" s="26">
        <v>3028486</v>
      </c>
      <c r="O67" s="26">
        <v>849086</v>
      </c>
      <c r="P67" s="26">
        <v>781867</v>
      </c>
      <c r="Q67" s="26">
        <v>4659439</v>
      </c>
      <c r="R67" s="26"/>
      <c r="S67" s="26"/>
      <c r="T67" s="26"/>
      <c r="U67" s="26"/>
      <c r="V67" s="26">
        <v>22967175</v>
      </c>
      <c r="W67" s="26">
        <v>15919551</v>
      </c>
      <c r="X67" s="26"/>
      <c r="Y67" s="25"/>
      <c r="Z67" s="27">
        <v>21226068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16722505</v>
      </c>
      <c r="C69" s="19"/>
      <c r="D69" s="20">
        <v>21226068</v>
      </c>
      <c r="E69" s="21">
        <v>21226068</v>
      </c>
      <c r="F69" s="21">
        <v>6681098</v>
      </c>
      <c r="G69" s="21">
        <v>561865</v>
      </c>
      <c r="H69" s="21">
        <v>6151838</v>
      </c>
      <c r="I69" s="21">
        <v>13394801</v>
      </c>
      <c r="J69" s="21">
        <v>2986572</v>
      </c>
      <c r="K69" s="21">
        <v>-1077649</v>
      </c>
      <c r="L69" s="21">
        <v>3004012</v>
      </c>
      <c r="M69" s="21">
        <v>4912935</v>
      </c>
      <c r="N69" s="21">
        <v>3028486</v>
      </c>
      <c r="O69" s="21">
        <v>849086</v>
      </c>
      <c r="P69" s="21">
        <v>781867</v>
      </c>
      <c r="Q69" s="21">
        <v>4659439</v>
      </c>
      <c r="R69" s="21"/>
      <c r="S69" s="21"/>
      <c r="T69" s="21"/>
      <c r="U69" s="21"/>
      <c r="V69" s="21">
        <v>22967175</v>
      </c>
      <c r="W69" s="21">
        <v>15919551</v>
      </c>
      <c r="X69" s="21"/>
      <c r="Y69" s="20"/>
      <c r="Z69" s="23">
        <v>21226068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18503988</v>
      </c>
      <c r="E71" s="21">
        <v>18503988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13877991</v>
      </c>
      <c r="X71" s="21"/>
      <c r="Y71" s="20"/>
      <c r="Z71" s="23">
        <v>18503988</v>
      </c>
    </row>
    <row r="72" spans="1:26" ht="13.5" hidden="1">
      <c r="A72" s="39" t="s">
        <v>105</v>
      </c>
      <c r="B72" s="19"/>
      <c r="C72" s="19"/>
      <c r="D72" s="20">
        <v>2722080</v>
      </c>
      <c r="E72" s="21">
        <v>2722080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2041560</v>
      </c>
      <c r="X72" s="21"/>
      <c r="Y72" s="20"/>
      <c r="Z72" s="23">
        <v>2722080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16722505</v>
      </c>
      <c r="C74" s="19"/>
      <c r="D74" s="20"/>
      <c r="E74" s="21"/>
      <c r="F74" s="21">
        <v>6681098</v>
      </c>
      <c r="G74" s="21">
        <v>561865</v>
      </c>
      <c r="H74" s="21">
        <v>6151838</v>
      </c>
      <c r="I74" s="21">
        <v>13394801</v>
      </c>
      <c r="J74" s="21">
        <v>2986572</v>
      </c>
      <c r="K74" s="21">
        <v>-1077649</v>
      </c>
      <c r="L74" s="21">
        <v>3004012</v>
      </c>
      <c r="M74" s="21">
        <v>4912935</v>
      </c>
      <c r="N74" s="21">
        <v>3028486</v>
      </c>
      <c r="O74" s="21">
        <v>849086</v>
      </c>
      <c r="P74" s="21">
        <v>781867</v>
      </c>
      <c r="Q74" s="21">
        <v>4659439</v>
      </c>
      <c r="R74" s="21"/>
      <c r="S74" s="21"/>
      <c r="T74" s="21"/>
      <c r="U74" s="21"/>
      <c r="V74" s="21">
        <v>22967175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5306706</v>
      </c>
      <c r="C76" s="32"/>
      <c r="D76" s="33">
        <v>21226068</v>
      </c>
      <c r="E76" s="34">
        <v>21226068</v>
      </c>
      <c r="F76" s="34">
        <v>6681098</v>
      </c>
      <c r="G76" s="34">
        <v>561865</v>
      </c>
      <c r="H76" s="34">
        <v>1768839</v>
      </c>
      <c r="I76" s="34">
        <v>9011802</v>
      </c>
      <c r="J76" s="34">
        <v>2986572</v>
      </c>
      <c r="K76" s="34">
        <v>-1077649</v>
      </c>
      <c r="L76" s="34">
        <v>3004012</v>
      </c>
      <c r="M76" s="34">
        <v>4912935</v>
      </c>
      <c r="N76" s="34">
        <v>3028486</v>
      </c>
      <c r="O76" s="34">
        <v>849086</v>
      </c>
      <c r="P76" s="34"/>
      <c r="Q76" s="34">
        <v>3877572</v>
      </c>
      <c r="R76" s="34"/>
      <c r="S76" s="34"/>
      <c r="T76" s="34"/>
      <c r="U76" s="34"/>
      <c r="V76" s="34">
        <v>17802309</v>
      </c>
      <c r="W76" s="34">
        <v>15919551</v>
      </c>
      <c r="X76" s="34"/>
      <c r="Y76" s="33"/>
      <c r="Z76" s="35">
        <v>21226068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5306706</v>
      </c>
      <c r="C78" s="19"/>
      <c r="D78" s="20">
        <v>21226068</v>
      </c>
      <c r="E78" s="21">
        <v>21226068</v>
      </c>
      <c r="F78" s="21">
        <v>6681098</v>
      </c>
      <c r="G78" s="21">
        <v>561865</v>
      </c>
      <c r="H78" s="21">
        <v>1768839</v>
      </c>
      <c r="I78" s="21">
        <v>9011802</v>
      </c>
      <c r="J78" s="21">
        <v>2986572</v>
      </c>
      <c r="K78" s="21">
        <v>-1077649</v>
      </c>
      <c r="L78" s="21">
        <v>3004012</v>
      </c>
      <c r="M78" s="21">
        <v>4912935</v>
      </c>
      <c r="N78" s="21">
        <v>3028486</v>
      </c>
      <c r="O78" s="21">
        <v>849086</v>
      </c>
      <c r="P78" s="21"/>
      <c r="Q78" s="21">
        <v>3877572</v>
      </c>
      <c r="R78" s="21"/>
      <c r="S78" s="21"/>
      <c r="T78" s="21"/>
      <c r="U78" s="21"/>
      <c r="V78" s="21">
        <v>17802309</v>
      </c>
      <c r="W78" s="21">
        <v>15919551</v>
      </c>
      <c r="X78" s="21"/>
      <c r="Y78" s="20"/>
      <c r="Z78" s="23">
        <v>21226068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4556243</v>
      </c>
      <c r="C80" s="19"/>
      <c r="D80" s="20">
        <v>18503988</v>
      </c>
      <c r="E80" s="21">
        <v>18503988</v>
      </c>
      <c r="F80" s="21">
        <v>6493374</v>
      </c>
      <c r="G80" s="21">
        <v>377670</v>
      </c>
      <c r="H80" s="21">
        <v>1541999</v>
      </c>
      <c r="I80" s="21">
        <v>8413043</v>
      </c>
      <c r="J80" s="21">
        <v>2798848</v>
      </c>
      <c r="K80" s="21">
        <v>-1264659</v>
      </c>
      <c r="L80" s="21">
        <v>2816955</v>
      </c>
      <c r="M80" s="21">
        <v>4351144</v>
      </c>
      <c r="N80" s="21">
        <v>2842000</v>
      </c>
      <c r="O80" s="21">
        <v>662029</v>
      </c>
      <c r="P80" s="21"/>
      <c r="Q80" s="21">
        <v>3504029</v>
      </c>
      <c r="R80" s="21"/>
      <c r="S80" s="21"/>
      <c r="T80" s="21"/>
      <c r="U80" s="21"/>
      <c r="V80" s="21">
        <v>16268216</v>
      </c>
      <c r="W80" s="21">
        <v>13877991</v>
      </c>
      <c r="X80" s="21"/>
      <c r="Y80" s="20"/>
      <c r="Z80" s="23">
        <v>18503988</v>
      </c>
    </row>
    <row r="81" spans="1:26" ht="13.5" hidden="1">
      <c r="A81" s="39" t="s">
        <v>105</v>
      </c>
      <c r="B81" s="19">
        <v>750463</v>
      </c>
      <c r="C81" s="19"/>
      <c r="D81" s="20">
        <v>2722080</v>
      </c>
      <c r="E81" s="21">
        <v>2722080</v>
      </c>
      <c r="F81" s="21">
        <v>187724</v>
      </c>
      <c r="G81" s="21">
        <v>184195</v>
      </c>
      <c r="H81" s="21">
        <v>226840</v>
      </c>
      <c r="I81" s="21">
        <v>598759</v>
      </c>
      <c r="J81" s="21">
        <v>187724</v>
      </c>
      <c r="K81" s="21">
        <v>187010</v>
      </c>
      <c r="L81" s="21">
        <v>187057</v>
      </c>
      <c r="M81" s="21">
        <v>561791</v>
      </c>
      <c r="N81" s="21">
        <v>186486</v>
      </c>
      <c r="O81" s="21">
        <v>187057</v>
      </c>
      <c r="P81" s="21"/>
      <c r="Q81" s="21">
        <v>373543</v>
      </c>
      <c r="R81" s="21"/>
      <c r="S81" s="21"/>
      <c r="T81" s="21"/>
      <c r="U81" s="21"/>
      <c r="V81" s="21">
        <v>1534093</v>
      </c>
      <c r="W81" s="21">
        <v>2041560</v>
      </c>
      <c r="X81" s="21"/>
      <c r="Y81" s="20"/>
      <c r="Z81" s="23">
        <v>2722080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772405747</v>
      </c>
      <c r="D5" s="153">
        <f>SUM(D6:D8)</f>
        <v>0</v>
      </c>
      <c r="E5" s="154">
        <f t="shared" si="0"/>
        <v>720353532</v>
      </c>
      <c r="F5" s="100">
        <f t="shared" si="0"/>
        <v>720353532</v>
      </c>
      <c r="G5" s="100">
        <f t="shared" si="0"/>
        <v>8724946</v>
      </c>
      <c r="H5" s="100">
        <f t="shared" si="0"/>
        <v>307444934</v>
      </c>
      <c r="I5" s="100">
        <f t="shared" si="0"/>
        <v>144713599</v>
      </c>
      <c r="J5" s="100">
        <f t="shared" si="0"/>
        <v>460883479</v>
      </c>
      <c r="K5" s="100">
        <f t="shared" si="0"/>
        <v>43913945</v>
      </c>
      <c r="L5" s="100">
        <f t="shared" si="0"/>
        <v>112975161</v>
      </c>
      <c r="M5" s="100">
        <f t="shared" si="0"/>
        <v>3071257</v>
      </c>
      <c r="N5" s="100">
        <f t="shared" si="0"/>
        <v>159960363</v>
      </c>
      <c r="O5" s="100">
        <f t="shared" si="0"/>
        <v>52689604</v>
      </c>
      <c r="P5" s="100">
        <f t="shared" si="0"/>
        <v>28572535</v>
      </c>
      <c r="Q5" s="100">
        <f t="shared" si="0"/>
        <v>130112057</v>
      </c>
      <c r="R5" s="100">
        <f t="shared" si="0"/>
        <v>211374196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832218038</v>
      </c>
      <c r="X5" s="100">
        <f t="shared" si="0"/>
        <v>944783397</v>
      </c>
      <c r="Y5" s="100">
        <f t="shared" si="0"/>
        <v>-112565359</v>
      </c>
      <c r="Z5" s="137">
        <f>+IF(X5&lt;&gt;0,+(Y5/X5)*100,0)</f>
        <v>-11.914409097093817</v>
      </c>
      <c r="AA5" s="153">
        <f>SUM(AA6:AA8)</f>
        <v>720353532</v>
      </c>
    </row>
    <row r="6" spans="1:27" ht="13.5">
      <c r="A6" s="138" t="s">
        <v>75</v>
      </c>
      <c r="B6" s="136"/>
      <c r="C6" s="155">
        <v>81500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772324247</v>
      </c>
      <c r="D7" s="157"/>
      <c r="E7" s="158">
        <v>716303532</v>
      </c>
      <c r="F7" s="159">
        <v>716303532</v>
      </c>
      <c r="G7" s="159">
        <v>8724946</v>
      </c>
      <c r="H7" s="159">
        <v>307444934</v>
      </c>
      <c r="I7" s="159">
        <v>144713599</v>
      </c>
      <c r="J7" s="159">
        <v>460883479</v>
      </c>
      <c r="K7" s="159">
        <v>43913945</v>
      </c>
      <c r="L7" s="159">
        <v>112975161</v>
      </c>
      <c r="M7" s="159">
        <v>3071257</v>
      </c>
      <c r="N7" s="159">
        <v>159960363</v>
      </c>
      <c r="O7" s="159">
        <v>52689604</v>
      </c>
      <c r="P7" s="159">
        <v>28572535</v>
      </c>
      <c r="Q7" s="159">
        <v>130112057</v>
      </c>
      <c r="R7" s="159">
        <v>211374196</v>
      </c>
      <c r="S7" s="159"/>
      <c r="T7" s="159"/>
      <c r="U7" s="159"/>
      <c r="V7" s="159"/>
      <c r="W7" s="159">
        <v>832218038</v>
      </c>
      <c r="X7" s="159">
        <v>944783397</v>
      </c>
      <c r="Y7" s="159">
        <v>-112565359</v>
      </c>
      <c r="Z7" s="141">
        <v>-11.91</v>
      </c>
      <c r="AA7" s="157">
        <v>716303532</v>
      </c>
    </row>
    <row r="8" spans="1:27" ht="13.5">
      <c r="A8" s="138" t="s">
        <v>77</v>
      </c>
      <c r="B8" s="136"/>
      <c r="C8" s="155"/>
      <c r="D8" s="155"/>
      <c r="E8" s="156">
        <v>4050000</v>
      </c>
      <c r="F8" s="60">
        <v>4050000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4050000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3700000</v>
      </c>
      <c r="F9" s="100">
        <f t="shared" si="1"/>
        <v>3700000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3700000</v>
      </c>
    </row>
    <row r="10" spans="1:27" ht="13.5">
      <c r="A10" s="138" t="s">
        <v>79</v>
      </c>
      <c r="B10" s="136"/>
      <c r="C10" s="155"/>
      <c r="D10" s="155"/>
      <c r="E10" s="156">
        <v>3700000</v>
      </c>
      <c r="F10" s="60">
        <v>3700000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>
        <v>3700000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800000</v>
      </c>
      <c r="F15" s="100">
        <f t="shared" si="2"/>
        <v>800000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800000</v>
      </c>
    </row>
    <row r="16" spans="1:27" ht="13.5">
      <c r="A16" s="138" t="s">
        <v>85</v>
      </c>
      <c r="B16" s="136"/>
      <c r="C16" s="155"/>
      <c r="D16" s="155"/>
      <c r="E16" s="156">
        <v>800000</v>
      </c>
      <c r="F16" s="60">
        <v>800000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800000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534857664</v>
      </c>
      <c r="F19" s="100">
        <f t="shared" si="3"/>
        <v>534857664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534857664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532135584</v>
      </c>
      <c r="F21" s="60">
        <v>532135584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>
        <v>532135584</v>
      </c>
    </row>
    <row r="22" spans="1:27" ht="13.5">
      <c r="A22" s="138" t="s">
        <v>91</v>
      </c>
      <c r="B22" s="136"/>
      <c r="C22" s="157"/>
      <c r="D22" s="157"/>
      <c r="E22" s="158">
        <v>2722080</v>
      </c>
      <c r="F22" s="159">
        <v>2722080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>
        <v>2722080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772405747</v>
      </c>
      <c r="D25" s="168">
        <f>+D5+D9+D15+D19+D24</f>
        <v>0</v>
      </c>
      <c r="E25" s="169">
        <f t="shared" si="4"/>
        <v>1259711196</v>
      </c>
      <c r="F25" s="73">
        <f t="shared" si="4"/>
        <v>1259711196</v>
      </c>
      <c r="G25" s="73">
        <f t="shared" si="4"/>
        <v>8724946</v>
      </c>
      <c r="H25" s="73">
        <f t="shared" si="4"/>
        <v>307444934</v>
      </c>
      <c r="I25" s="73">
        <f t="shared" si="4"/>
        <v>144713599</v>
      </c>
      <c r="J25" s="73">
        <f t="shared" si="4"/>
        <v>460883479</v>
      </c>
      <c r="K25" s="73">
        <f t="shared" si="4"/>
        <v>43913945</v>
      </c>
      <c r="L25" s="73">
        <f t="shared" si="4"/>
        <v>112975161</v>
      </c>
      <c r="M25" s="73">
        <f t="shared" si="4"/>
        <v>3071257</v>
      </c>
      <c r="N25" s="73">
        <f t="shared" si="4"/>
        <v>159960363</v>
      </c>
      <c r="O25" s="73">
        <f t="shared" si="4"/>
        <v>52689604</v>
      </c>
      <c r="P25" s="73">
        <f t="shared" si="4"/>
        <v>28572535</v>
      </c>
      <c r="Q25" s="73">
        <f t="shared" si="4"/>
        <v>130112057</v>
      </c>
      <c r="R25" s="73">
        <f t="shared" si="4"/>
        <v>211374196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832218038</v>
      </c>
      <c r="X25" s="73">
        <f t="shared" si="4"/>
        <v>944783397</v>
      </c>
      <c r="Y25" s="73">
        <f t="shared" si="4"/>
        <v>-112565359</v>
      </c>
      <c r="Z25" s="170">
        <f>+IF(X25&lt;&gt;0,+(Y25/X25)*100,0)</f>
        <v>-11.914409097093817</v>
      </c>
      <c r="AA25" s="168">
        <f>+AA5+AA9+AA15+AA19+AA24</f>
        <v>1259711196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216402223</v>
      </c>
      <c r="D28" s="153">
        <f>SUM(D29:D31)</f>
        <v>0</v>
      </c>
      <c r="E28" s="154">
        <f t="shared" si="5"/>
        <v>257703742</v>
      </c>
      <c r="F28" s="100">
        <f t="shared" si="5"/>
        <v>257703742</v>
      </c>
      <c r="G28" s="100">
        <f t="shared" si="5"/>
        <v>11444693</v>
      </c>
      <c r="H28" s="100">
        <f t="shared" si="5"/>
        <v>17942764</v>
      </c>
      <c r="I28" s="100">
        <f t="shared" si="5"/>
        <v>19318129</v>
      </c>
      <c r="J28" s="100">
        <f t="shared" si="5"/>
        <v>48705586</v>
      </c>
      <c r="K28" s="100">
        <f t="shared" si="5"/>
        <v>20918146</v>
      </c>
      <c r="L28" s="100">
        <f t="shared" si="5"/>
        <v>21420586</v>
      </c>
      <c r="M28" s="100">
        <f t="shared" si="5"/>
        <v>15300897</v>
      </c>
      <c r="N28" s="100">
        <f t="shared" si="5"/>
        <v>57639629</v>
      </c>
      <c r="O28" s="100">
        <f t="shared" si="5"/>
        <v>19306995</v>
      </c>
      <c r="P28" s="100">
        <f t="shared" si="5"/>
        <v>20434949</v>
      </c>
      <c r="Q28" s="100">
        <f t="shared" si="5"/>
        <v>20485031</v>
      </c>
      <c r="R28" s="100">
        <f t="shared" si="5"/>
        <v>60226975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166572190</v>
      </c>
      <c r="X28" s="100">
        <f t="shared" si="5"/>
        <v>192411522</v>
      </c>
      <c r="Y28" s="100">
        <f t="shared" si="5"/>
        <v>-25839332</v>
      </c>
      <c r="Z28" s="137">
        <f>+IF(X28&lt;&gt;0,+(Y28/X28)*100,0)</f>
        <v>-13.429202020448649</v>
      </c>
      <c r="AA28" s="153">
        <f>SUM(AA29:AA31)</f>
        <v>257703742</v>
      </c>
    </row>
    <row r="29" spans="1:27" ht="13.5">
      <c r="A29" s="138" t="s">
        <v>75</v>
      </c>
      <c r="B29" s="136"/>
      <c r="C29" s="155">
        <v>44516177</v>
      </c>
      <c r="D29" s="155"/>
      <c r="E29" s="156">
        <v>60923152</v>
      </c>
      <c r="F29" s="60">
        <v>60923152</v>
      </c>
      <c r="G29" s="60">
        <v>2298879</v>
      </c>
      <c r="H29" s="60">
        <v>3544740</v>
      </c>
      <c r="I29" s="60">
        <v>4737524</v>
      </c>
      <c r="J29" s="60">
        <v>10581143</v>
      </c>
      <c r="K29" s="60">
        <v>8878095</v>
      </c>
      <c r="L29" s="60">
        <v>5390414</v>
      </c>
      <c r="M29" s="60">
        <v>4195220</v>
      </c>
      <c r="N29" s="60">
        <v>18463729</v>
      </c>
      <c r="O29" s="60">
        <v>5618372</v>
      </c>
      <c r="P29" s="60">
        <v>3180962</v>
      </c>
      <c r="Q29" s="60">
        <v>5462160</v>
      </c>
      <c r="R29" s="60">
        <v>14261494</v>
      </c>
      <c r="S29" s="60"/>
      <c r="T29" s="60"/>
      <c r="U29" s="60"/>
      <c r="V29" s="60"/>
      <c r="W29" s="60">
        <v>43306366</v>
      </c>
      <c r="X29" s="60">
        <v>45842364</v>
      </c>
      <c r="Y29" s="60">
        <v>-2535998</v>
      </c>
      <c r="Z29" s="140">
        <v>-5.53</v>
      </c>
      <c r="AA29" s="155">
        <v>60923152</v>
      </c>
    </row>
    <row r="30" spans="1:27" ht="13.5">
      <c r="A30" s="138" t="s">
        <v>76</v>
      </c>
      <c r="B30" s="136"/>
      <c r="C30" s="157">
        <v>135593443</v>
      </c>
      <c r="D30" s="157"/>
      <c r="E30" s="158">
        <v>145121849</v>
      </c>
      <c r="F30" s="159">
        <v>145121849</v>
      </c>
      <c r="G30" s="159">
        <v>7333903</v>
      </c>
      <c r="H30" s="159">
        <v>9937202</v>
      </c>
      <c r="I30" s="159">
        <v>10976479</v>
      </c>
      <c r="J30" s="159">
        <v>28247584</v>
      </c>
      <c r="K30" s="159">
        <v>8815867</v>
      </c>
      <c r="L30" s="159">
        <v>11951051</v>
      </c>
      <c r="M30" s="159">
        <v>7993332</v>
      </c>
      <c r="N30" s="159">
        <v>28760250</v>
      </c>
      <c r="O30" s="159">
        <v>9815387</v>
      </c>
      <c r="P30" s="159">
        <v>13154758</v>
      </c>
      <c r="Q30" s="159">
        <v>11463363</v>
      </c>
      <c r="R30" s="159">
        <v>34433508</v>
      </c>
      <c r="S30" s="159"/>
      <c r="T30" s="159"/>
      <c r="U30" s="159"/>
      <c r="V30" s="159"/>
      <c r="W30" s="159">
        <v>91441342</v>
      </c>
      <c r="X30" s="159">
        <v>107750079</v>
      </c>
      <c r="Y30" s="159">
        <v>-16308737</v>
      </c>
      <c r="Z30" s="141">
        <v>-15.14</v>
      </c>
      <c r="AA30" s="157">
        <v>145121849</v>
      </c>
    </row>
    <row r="31" spans="1:27" ht="13.5">
      <c r="A31" s="138" t="s">
        <v>77</v>
      </c>
      <c r="B31" s="136"/>
      <c r="C31" s="155">
        <v>36292603</v>
      </c>
      <c r="D31" s="155"/>
      <c r="E31" s="156">
        <v>51658741</v>
      </c>
      <c r="F31" s="60">
        <v>51658741</v>
      </c>
      <c r="G31" s="60">
        <v>1811911</v>
      </c>
      <c r="H31" s="60">
        <v>4460822</v>
      </c>
      <c r="I31" s="60">
        <v>3604126</v>
      </c>
      <c r="J31" s="60">
        <v>9876859</v>
      </c>
      <c r="K31" s="60">
        <v>3224184</v>
      </c>
      <c r="L31" s="60">
        <v>4079121</v>
      </c>
      <c r="M31" s="60">
        <v>3112345</v>
      </c>
      <c r="N31" s="60">
        <v>10415650</v>
      </c>
      <c r="O31" s="60">
        <v>3873236</v>
      </c>
      <c r="P31" s="60">
        <v>4099229</v>
      </c>
      <c r="Q31" s="60">
        <v>3559508</v>
      </c>
      <c r="R31" s="60">
        <v>11531973</v>
      </c>
      <c r="S31" s="60"/>
      <c r="T31" s="60"/>
      <c r="U31" s="60"/>
      <c r="V31" s="60"/>
      <c r="W31" s="60">
        <v>31824482</v>
      </c>
      <c r="X31" s="60">
        <v>38819079</v>
      </c>
      <c r="Y31" s="60">
        <v>-6994597</v>
      </c>
      <c r="Z31" s="140">
        <v>-18.02</v>
      </c>
      <c r="AA31" s="155">
        <v>51658741</v>
      </c>
    </row>
    <row r="32" spans="1:27" ht="13.5">
      <c r="A32" s="135" t="s">
        <v>78</v>
      </c>
      <c r="B32" s="136"/>
      <c r="C32" s="153">
        <f aca="true" t="shared" si="6" ref="C32:Y32">SUM(C33:C37)</f>
        <v>50089017</v>
      </c>
      <c r="D32" s="153">
        <f>SUM(D33:D37)</f>
        <v>0</v>
      </c>
      <c r="E32" s="154">
        <f t="shared" si="6"/>
        <v>56718865</v>
      </c>
      <c r="F32" s="100">
        <f t="shared" si="6"/>
        <v>56718865</v>
      </c>
      <c r="G32" s="100">
        <f t="shared" si="6"/>
        <v>3879007</v>
      </c>
      <c r="H32" s="100">
        <f t="shared" si="6"/>
        <v>4704035</v>
      </c>
      <c r="I32" s="100">
        <f t="shared" si="6"/>
        <v>5037159</v>
      </c>
      <c r="J32" s="100">
        <f t="shared" si="6"/>
        <v>13620201</v>
      </c>
      <c r="K32" s="100">
        <f t="shared" si="6"/>
        <v>4871592</v>
      </c>
      <c r="L32" s="100">
        <f t="shared" si="6"/>
        <v>5223069</v>
      </c>
      <c r="M32" s="100">
        <f t="shared" si="6"/>
        <v>4903927</v>
      </c>
      <c r="N32" s="100">
        <f t="shared" si="6"/>
        <v>14998588</v>
      </c>
      <c r="O32" s="100">
        <f t="shared" si="6"/>
        <v>4800215</v>
      </c>
      <c r="P32" s="100">
        <f t="shared" si="6"/>
        <v>4087132</v>
      </c>
      <c r="Q32" s="100">
        <f t="shared" si="6"/>
        <v>4732363</v>
      </c>
      <c r="R32" s="100">
        <f t="shared" si="6"/>
        <v>13619710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42238499</v>
      </c>
      <c r="X32" s="100">
        <f t="shared" si="6"/>
        <v>42764157</v>
      </c>
      <c r="Y32" s="100">
        <f t="shared" si="6"/>
        <v>-525658</v>
      </c>
      <c r="Z32" s="137">
        <f>+IF(X32&lt;&gt;0,+(Y32/X32)*100,0)</f>
        <v>-1.2292022966803717</v>
      </c>
      <c r="AA32" s="153">
        <f>SUM(AA33:AA37)</f>
        <v>56718865</v>
      </c>
    </row>
    <row r="33" spans="1:27" ht="13.5">
      <c r="A33" s="138" t="s">
        <v>79</v>
      </c>
      <c r="B33" s="136"/>
      <c r="C33" s="155">
        <v>50089017</v>
      </c>
      <c r="D33" s="155"/>
      <c r="E33" s="156">
        <v>56718865</v>
      </c>
      <c r="F33" s="60">
        <v>56718865</v>
      </c>
      <c r="G33" s="60">
        <v>3879007</v>
      </c>
      <c r="H33" s="60">
        <v>4704035</v>
      </c>
      <c r="I33" s="60">
        <v>5037159</v>
      </c>
      <c r="J33" s="60">
        <v>13620201</v>
      </c>
      <c r="K33" s="60">
        <v>4871592</v>
      </c>
      <c r="L33" s="60">
        <v>5223069</v>
      </c>
      <c r="M33" s="60">
        <v>4903927</v>
      </c>
      <c r="N33" s="60">
        <v>14998588</v>
      </c>
      <c r="O33" s="60">
        <v>4800215</v>
      </c>
      <c r="P33" s="60">
        <v>4087132</v>
      </c>
      <c r="Q33" s="60">
        <v>4732363</v>
      </c>
      <c r="R33" s="60">
        <v>13619710</v>
      </c>
      <c r="S33" s="60"/>
      <c r="T33" s="60"/>
      <c r="U33" s="60"/>
      <c r="V33" s="60"/>
      <c r="W33" s="60">
        <v>42238499</v>
      </c>
      <c r="X33" s="60">
        <v>42764157</v>
      </c>
      <c r="Y33" s="60">
        <v>-525658</v>
      </c>
      <c r="Z33" s="140">
        <v>-1.23</v>
      </c>
      <c r="AA33" s="155">
        <v>56718865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15399695</v>
      </c>
      <c r="D38" s="153">
        <f>SUM(D39:D41)</f>
        <v>0</v>
      </c>
      <c r="E38" s="154">
        <f t="shared" si="7"/>
        <v>27513391</v>
      </c>
      <c r="F38" s="100">
        <f t="shared" si="7"/>
        <v>27513391</v>
      </c>
      <c r="G38" s="100">
        <f t="shared" si="7"/>
        <v>487052</v>
      </c>
      <c r="H38" s="100">
        <f t="shared" si="7"/>
        <v>655870</v>
      </c>
      <c r="I38" s="100">
        <f t="shared" si="7"/>
        <v>899562</v>
      </c>
      <c r="J38" s="100">
        <f t="shared" si="7"/>
        <v>2042484</v>
      </c>
      <c r="K38" s="100">
        <f t="shared" si="7"/>
        <v>1926893</v>
      </c>
      <c r="L38" s="100">
        <f t="shared" si="7"/>
        <v>2544586</v>
      </c>
      <c r="M38" s="100">
        <f t="shared" si="7"/>
        <v>3642349</v>
      </c>
      <c r="N38" s="100">
        <f t="shared" si="7"/>
        <v>8113828</v>
      </c>
      <c r="O38" s="100">
        <f t="shared" si="7"/>
        <v>3064916</v>
      </c>
      <c r="P38" s="100">
        <f t="shared" si="7"/>
        <v>1396901</v>
      </c>
      <c r="Q38" s="100">
        <f t="shared" si="7"/>
        <v>1258049</v>
      </c>
      <c r="R38" s="100">
        <f t="shared" si="7"/>
        <v>5719866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15876178</v>
      </c>
      <c r="X38" s="100">
        <f t="shared" si="7"/>
        <v>20676285</v>
      </c>
      <c r="Y38" s="100">
        <f t="shared" si="7"/>
        <v>-4800107</v>
      </c>
      <c r="Z38" s="137">
        <f>+IF(X38&lt;&gt;0,+(Y38/X38)*100,0)</f>
        <v>-23.215519615830406</v>
      </c>
      <c r="AA38" s="153">
        <f>SUM(AA39:AA41)</f>
        <v>27513391</v>
      </c>
    </row>
    <row r="39" spans="1:27" ht="13.5">
      <c r="A39" s="138" t="s">
        <v>85</v>
      </c>
      <c r="B39" s="136"/>
      <c r="C39" s="155">
        <v>15399695</v>
      </c>
      <c r="D39" s="155"/>
      <c r="E39" s="156">
        <v>27513391</v>
      </c>
      <c r="F39" s="60">
        <v>27513391</v>
      </c>
      <c r="G39" s="60">
        <v>487052</v>
      </c>
      <c r="H39" s="60">
        <v>655870</v>
      </c>
      <c r="I39" s="60">
        <v>899562</v>
      </c>
      <c r="J39" s="60">
        <v>2042484</v>
      </c>
      <c r="K39" s="60">
        <v>1926893</v>
      </c>
      <c r="L39" s="60">
        <v>2544586</v>
      </c>
      <c r="M39" s="60">
        <v>3642349</v>
      </c>
      <c r="N39" s="60">
        <v>8113828</v>
      </c>
      <c r="O39" s="60">
        <v>3064916</v>
      </c>
      <c r="P39" s="60">
        <v>1396901</v>
      </c>
      <c r="Q39" s="60">
        <v>1258049</v>
      </c>
      <c r="R39" s="60">
        <v>5719866</v>
      </c>
      <c r="S39" s="60"/>
      <c r="T39" s="60"/>
      <c r="U39" s="60"/>
      <c r="V39" s="60"/>
      <c r="W39" s="60">
        <v>15876178</v>
      </c>
      <c r="X39" s="60">
        <v>20676285</v>
      </c>
      <c r="Y39" s="60">
        <v>-4800107</v>
      </c>
      <c r="Z39" s="140">
        <v>-23.22</v>
      </c>
      <c r="AA39" s="155">
        <v>27513391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224831141</v>
      </c>
      <c r="D42" s="153">
        <f>SUM(D43:D46)</f>
        <v>0</v>
      </c>
      <c r="E42" s="154">
        <f t="shared" si="8"/>
        <v>133860766</v>
      </c>
      <c r="F42" s="100">
        <f t="shared" si="8"/>
        <v>133860766</v>
      </c>
      <c r="G42" s="100">
        <f t="shared" si="8"/>
        <v>5021596</v>
      </c>
      <c r="H42" s="100">
        <f t="shared" si="8"/>
        <v>10057138</v>
      </c>
      <c r="I42" s="100">
        <f t="shared" si="8"/>
        <v>15650460</v>
      </c>
      <c r="J42" s="100">
        <f t="shared" si="8"/>
        <v>30729194</v>
      </c>
      <c r="K42" s="100">
        <f t="shared" si="8"/>
        <v>11027965</v>
      </c>
      <c r="L42" s="100">
        <f t="shared" si="8"/>
        <v>13736326</v>
      </c>
      <c r="M42" s="100">
        <f t="shared" si="8"/>
        <v>12019245</v>
      </c>
      <c r="N42" s="100">
        <f t="shared" si="8"/>
        <v>36783536</v>
      </c>
      <c r="O42" s="100">
        <f t="shared" si="8"/>
        <v>12391482</v>
      </c>
      <c r="P42" s="100">
        <f t="shared" si="8"/>
        <v>10500388</v>
      </c>
      <c r="Q42" s="100">
        <f t="shared" si="8"/>
        <v>10178579</v>
      </c>
      <c r="R42" s="100">
        <f t="shared" si="8"/>
        <v>33070449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100583179</v>
      </c>
      <c r="X42" s="100">
        <f t="shared" si="8"/>
        <v>100995597</v>
      </c>
      <c r="Y42" s="100">
        <f t="shared" si="8"/>
        <v>-412418</v>
      </c>
      <c r="Z42" s="137">
        <f>+IF(X42&lt;&gt;0,+(Y42/X42)*100,0)</f>
        <v>-0.40835245520653735</v>
      </c>
      <c r="AA42" s="153">
        <f>SUM(AA43:AA46)</f>
        <v>133860766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224831141</v>
      </c>
      <c r="D44" s="155"/>
      <c r="E44" s="156">
        <v>133860766</v>
      </c>
      <c r="F44" s="60">
        <v>133860766</v>
      </c>
      <c r="G44" s="60">
        <v>5021596</v>
      </c>
      <c r="H44" s="60">
        <v>10057138</v>
      </c>
      <c r="I44" s="60">
        <v>15650460</v>
      </c>
      <c r="J44" s="60">
        <v>30729194</v>
      </c>
      <c r="K44" s="60">
        <v>11027965</v>
      </c>
      <c r="L44" s="60">
        <v>13736326</v>
      </c>
      <c r="M44" s="60">
        <v>12019245</v>
      </c>
      <c r="N44" s="60">
        <v>36783536</v>
      </c>
      <c r="O44" s="60">
        <v>12391482</v>
      </c>
      <c r="P44" s="60">
        <v>10500388</v>
      </c>
      <c r="Q44" s="60">
        <v>10178579</v>
      </c>
      <c r="R44" s="60">
        <v>33070449</v>
      </c>
      <c r="S44" s="60"/>
      <c r="T44" s="60"/>
      <c r="U44" s="60"/>
      <c r="V44" s="60"/>
      <c r="W44" s="60">
        <v>100583179</v>
      </c>
      <c r="X44" s="60">
        <v>100995597</v>
      </c>
      <c r="Y44" s="60">
        <v>-412418</v>
      </c>
      <c r="Z44" s="140">
        <v>-0.41</v>
      </c>
      <c r="AA44" s="155">
        <v>133860766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506722076</v>
      </c>
      <c r="D48" s="168">
        <f>+D28+D32+D38+D42+D47</f>
        <v>0</v>
      </c>
      <c r="E48" s="169">
        <f t="shared" si="9"/>
        <v>475796764</v>
      </c>
      <c r="F48" s="73">
        <f t="shared" si="9"/>
        <v>475796764</v>
      </c>
      <c r="G48" s="73">
        <f t="shared" si="9"/>
        <v>20832348</v>
      </c>
      <c r="H48" s="73">
        <f t="shared" si="9"/>
        <v>33359807</v>
      </c>
      <c r="I48" s="73">
        <f t="shared" si="9"/>
        <v>40905310</v>
      </c>
      <c r="J48" s="73">
        <f t="shared" si="9"/>
        <v>95097465</v>
      </c>
      <c r="K48" s="73">
        <f t="shared" si="9"/>
        <v>38744596</v>
      </c>
      <c r="L48" s="73">
        <f t="shared" si="9"/>
        <v>42924567</v>
      </c>
      <c r="M48" s="73">
        <f t="shared" si="9"/>
        <v>35866418</v>
      </c>
      <c r="N48" s="73">
        <f t="shared" si="9"/>
        <v>117535581</v>
      </c>
      <c r="O48" s="73">
        <f t="shared" si="9"/>
        <v>39563608</v>
      </c>
      <c r="P48" s="73">
        <f t="shared" si="9"/>
        <v>36419370</v>
      </c>
      <c r="Q48" s="73">
        <f t="shared" si="9"/>
        <v>36654022</v>
      </c>
      <c r="R48" s="73">
        <f t="shared" si="9"/>
        <v>112637000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325270046</v>
      </c>
      <c r="X48" s="73">
        <f t="shared" si="9"/>
        <v>356847561</v>
      </c>
      <c r="Y48" s="73">
        <f t="shared" si="9"/>
        <v>-31577515</v>
      </c>
      <c r="Z48" s="170">
        <f>+IF(X48&lt;&gt;0,+(Y48/X48)*100,0)</f>
        <v>-8.84902082881267</v>
      </c>
      <c r="AA48" s="168">
        <f>+AA28+AA32+AA38+AA42+AA47</f>
        <v>475796764</v>
      </c>
    </row>
    <row r="49" spans="1:27" ht="13.5">
      <c r="A49" s="148" t="s">
        <v>49</v>
      </c>
      <c r="B49" s="149"/>
      <c r="C49" s="171">
        <f aca="true" t="shared" si="10" ref="C49:Y49">+C25-C48</f>
        <v>265683671</v>
      </c>
      <c r="D49" s="171">
        <f>+D25-D48</f>
        <v>0</v>
      </c>
      <c r="E49" s="172">
        <f t="shared" si="10"/>
        <v>783914432</v>
      </c>
      <c r="F49" s="173">
        <f t="shared" si="10"/>
        <v>783914432</v>
      </c>
      <c r="G49" s="173">
        <f t="shared" si="10"/>
        <v>-12107402</v>
      </c>
      <c r="H49" s="173">
        <f t="shared" si="10"/>
        <v>274085127</v>
      </c>
      <c r="I49" s="173">
        <f t="shared" si="10"/>
        <v>103808289</v>
      </c>
      <c r="J49" s="173">
        <f t="shared" si="10"/>
        <v>365786014</v>
      </c>
      <c r="K49" s="173">
        <f t="shared" si="10"/>
        <v>5169349</v>
      </c>
      <c r="L49" s="173">
        <f t="shared" si="10"/>
        <v>70050594</v>
      </c>
      <c r="M49" s="173">
        <f t="shared" si="10"/>
        <v>-32795161</v>
      </c>
      <c r="N49" s="173">
        <f t="shared" si="10"/>
        <v>42424782</v>
      </c>
      <c r="O49" s="173">
        <f t="shared" si="10"/>
        <v>13125996</v>
      </c>
      <c r="P49" s="173">
        <f t="shared" si="10"/>
        <v>-7846835</v>
      </c>
      <c r="Q49" s="173">
        <f t="shared" si="10"/>
        <v>93458035</v>
      </c>
      <c r="R49" s="173">
        <f t="shared" si="10"/>
        <v>98737196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506947992</v>
      </c>
      <c r="X49" s="173">
        <f>IF(F25=F48,0,X25-X48)</f>
        <v>587935836</v>
      </c>
      <c r="Y49" s="173">
        <f t="shared" si="10"/>
        <v>-80987844</v>
      </c>
      <c r="Z49" s="174">
        <f>+IF(X49&lt;&gt;0,+(Y49/X49)*100,0)</f>
        <v>-13.774946012986355</v>
      </c>
      <c r="AA49" s="171">
        <f>+AA25-AA48</f>
        <v>783914432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18503988</v>
      </c>
      <c r="F8" s="60">
        <v>18503988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13877991</v>
      </c>
      <c r="Y8" s="60">
        <v>-13877991</v>
      </c>
      <c r="Z8" s="140">
        <v>-100</v>
      </c>
      <c r="AA8" s="155">
        <v>18503988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2722080</v>
      </c>
      <c r="F9" s="60">
        <v>2722080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2041560</v>
      </c>
      <c r="Y9" s="60">
        <v>-2041560</v>
      </c>
      <c r="Z9" s="140">
        <v>-100</v>
      </c>
      <c r="AA9" s="155">
        <v>2722080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16722505</v>
      </c>
      <c r="D11" s="155">
        <v>0</v>
      </c>
      <c r="E11" s="156">
        <v>0</v>
      </c>
      <c r="F11" s="60">
        <v>0</v>
      </c>
      <c r="G11" s="60">
        <v>6681098</v>
      </c>
      <c r="H11" s="60">
        <v>561865</v>
      </c>
      <c r="I11" s="60">
        <v>6151838</v>
      </c>
      <c r="J11" s="60">
        <v>13394801</v>
      </c>
      <c r="K11" s="60">
        <v>2986572</v>
      </c>
      <c r="L11" s="60">
        <v>-1077649</v>
      </c>
      <c r="M11" s="60">
        <v>3004012</v>
      </c>
      <c r="N11" s="60">
        <v>4912935</v>
      </c>
      <c r="O11" s="60">
        <v>3028486</v>
      </c>
      <c r="P11" s="60">
        <v>849086</v>
      </c>
      <c r="Q11" s="60">
        <v>781867</v>
      </c>
      <c r="R11" s="60">
        <v>4659439</v>
      </c>
      <c r="S11" s="60">
        <v>0</v>
      </c>
      <c r="T11" s="60">
        <v>0</v>
      </c>
      <c r="U11" s="60">
        <v>0</v>
      </c>
      <c r="V11" s="60">
        <v>0</v>
      </c>
      <c r="W11" s="60">
        <v>22967175</v>
      </c>
      <c r="X11" s="60"/>
      <c r="Y11" s="60">
        <v>22967175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255199</v>
      </c>
      <c r="D12" s="155">
        <v>0</v>
      </c>
      <c r="E12" s="156">
        <v>472584</v>
      </c>
      <c r="F12" s="60">
        <v>472584</v>
      </c>
      <c r="G12" s="60">
        <v>23441</v>
      </c>
      <c r="H12" s="60">
        <v>70323</v>
      </c>
      <c r="I12" s="60">
        <v>23441</v>
      </c>
      <c r="J12" s="60">
        <v>117205</v>
      </c>
      <c r="K12" s="60">
        <v>0</v>
      </c>
      <c r="L12" s="60">
        <v>23441</v>
      </c>
      <c r="M12" s="60">
        <v>23441</v>
      </c>
      <c r="N12" s="60">
        <v>46882</v>
      </c>
      <c r="O12" s="60">
        <v>23441</v>
      </c>
      <c r="P12" s="60">
        <v>23441</v>
      </c>
      <c r="Q12" s="60">
        <v>24583</v>
      </c>
      <c r="R12" s="60">
        <v>71465</v>
      </c>
      <c r="S12" s="60">
        <v>0</v>
      </c>
      <c r="T12" s="60">
        <v>0</v>
      </c>
      <c r="U12" s="60">
        <v>0</v>
      </c>
      <c r="V12" s="60">
        <v>0</v>
      </c>
      <c r="W12" s="60">
        <v>235552</v>
      </c>
      <c r="X12" s="60">
        <v>354438</v>
      </c>
      <c r="Y12" s="60">
        <v>-118886</v>
      </c>
      <c r="Z12" s="140">
        <v>-33.54</v>
      </c>
      <c r="AA12" s="155">
        <v>472584</v>
      </c>
    </row>
    <row r="13" spans="1:27" ht="13.5">
      <c r="A13" s="181" t="s">
        <v>109</v>
      </c>
      <c r="B13" s="185"/>
      <c r="C13" s="155">
        <v>16487429</v>
      </c>
      <c r="D13" s="155">
        <v>0</v>
      </c>
      <c r="E13" s="156">
        <v>14675712</v>
      </c>
      <c r="F13" s="60">
        <v>14675712</v>
      </c>
      <c r="G13" s="60">
        <v>795328</v>
      </c>
      <c r="H13" s="60">
        <v>2648644</v>
      </c>
      <c r="I13" s="60">
        <v>1936380</v>
      </c>
      <c r="J13" s="60">
        <v>5380352</v>
      </c>
      <c r="K13" s="60">
        <v>1966801</v>
      </c>
      <c r="L13" s="60">
        <v>1709511</v>
      </c>
      <c r="M13" s="60">
        <v>0</v>
      </c>
      <c r="N13" s="60">
        <v>3676312</v>
      </c>
      <c r="O13" s="60">
        <v>3774079</v>
      </c>
      <c r="P13" s="60">
        <v>972624</v>
      </c>
      <c r="Q13" s="60">
        <v>1216912</v>
      </c>
      <c r="R13" s="60">
        <v>5963615</v>
      </c>
      <c r="S13" s="60">
        <v>0</v>
      </c>
      <c r="T13" s="60">
        <v>0</v>
      </c>
      <c r="U13" s="60">
        <v>0</v>
      </c>
      <c r="V13" s="60">
        <v>0</v>
      </c>
      <c r="W13" s="60">
        <v>15020279</v>
      </c>
      <c r="X13" s="60">
        <v>11006784</v>
      </c>
      <c r="Y13" s="60">
        <v>4013495</v>
      </c>
      <c r="Z13" s="140">
        <v>36.46</v>
      </c>
      <c r="AA13" s="155">
        <v>14675712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3798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492969297</v>
      </c>
      <c r="D19" s="155">
        <v>0</v>
      </c>
      <c r="E19" s="156">
        <v>374626400</v>
      </c>
      <c r="F19" s="60">
        <v>374626400</v>
      </c>
      <c r="G19" s="60">
        <v>0</v>
      </c>
      <c r="H19" s="60">
        <v>276355725</v>
      </c>
      <c r="I19" s="60">
        <v>136488000</v>
      </c>
      <c r="J19" s="60">
        <v>412843725</v>
      </c>
      <c r="K19" s="60">
        <v>2843120</v>
      </c>
      <c r="L19" s="60">
        <v>112274000</v>
      </c>
      <c r="M19" s="60">
        <v>0</v>
      </c>
      <c r="N19" s="60">
        <v>115117120</v>
      </c>
      <c r="O19" s="60">
        <v>1523079</v>
      </c>
      <c r="P19" s="60">
        <v>2309282</v>
      </c>
      <c r="Q19" s="60">
        <v>94478446</v>
      </c>
      <c r="R19" s="60">
        <v>98310807</v>
      </c>
      <c r="S19" s="60">
        <v>0</v>
      </c>
      <c r="T19" s="60">
        <v>0</v>
      </c>
      <c r="U19" s="60">
        <v>0</v>
      </c>
      <c r="V19" s="60">
        <v>0</v>
      </c>
      <c r="W19" s="60">
        <v>626271652</v>
      </c>
      <c r="X19" s="60">
        <v>271790991</v>
      </c>
      <c r="Y19" s="60">
        <v>354480661</v>
      </c>
      <c r="Z19" s="140">
        <v>130.42</v>
      </c>
      <c r="AA19" s="155">
        <v>374626400</v>
      </c>
    </row>
    <row r="20" spans="1:27" ht="13.5">
      <c r="A20" s="181" t="s">
        <v>35</v>
      </c>
      <c r="B20" s="185"/>
      <c r="C20" s="155">
        <v>1299378</v>
      </c>
      <c r="D20" s="155">
        <v>0</v>
      </c>
      <c r="E20" s="156">
        <v>324232464</v>
      </c>
      <c r="F20" s="54">
        <v>324232464</v>
      </c>
      <c r="G20" s="54">
        <v>1225079</v>
      </c>
      <c r="H20" s="54">
        <v>106719</v>
      </c>
      <c r="I20" s="54">
        <v>113940</v>
      </c>
      <c r="J20" s="54">
        <v>1445738</v>
      </c>
      <c r="K20" s="54">
        <v>229775</v>
      </c>
      <c r="L20" s="54">
        <v>45858</v>
      </c>
      <c r="M20" s="54">
        <v>43804</v>
      </c>
      <c r="N20" s="54">
        <v>319437</v>
      </c>
      <c r="O20" s="54">
        <v>88229</v>
      </c>
      <c r="P20" s="54">
        <v>-4949422</v>
      </c>
      <c r="Q20" s="54">
        <v>39023</v>
      </c>
      <c r="R20" s="54">
        <v>-4822170</v>
      </c>
      <c r="S20" s="54">
        <v>0</v>
      </c>
      <c r="T20" s="54">
        <v>0</v>
      </c>
      <c r="U20" s="54">
        <v>0</v>
      </c>
      <c r="V20" s="54">
        <v>0</v>
      </c>
      <c r="W20" s="54">
        <v>-3056995</v>
      </c>
      <c r="X20" s="54">
        <v>243174348</v>
      </c>
      <c r="Y20" s="54">
        <v>-246231343</v>
      </c>
      <c r="Z20" s="184">
        <v>-101.26</v>
      </c>
      <c r="AA20" s="130">
        <v>324232464</v>
      </c>
    </row>
    <row r="21" spans="1:27" ht="13.5">
      <c r="A21" s="181" t="s">
        <v>115</v>
      </c>
      <c r="B21" s="185"/>
      <c r="C21" s="155">
        <v>626646</v>
      </c>
      <c r="D21" s="155">
        <v>0</v>
      </c>
      <c r="E21" s="156">
        <v>996372</v>
      </c>
      <c r="F21" s="60">
        <v>996372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747279</v>
      </c>
      <c r="Y21" s="60">
        <v>-747279</v>
      </c>
      <c r="Z21" s="140">
        <v>-100</v>
      </c>
      <c r="AA21" s="155">
        <v>996372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528364252</v>
      </c>
      <c r="D22" s="188">
        <f>SUM(D5:D21)</f>
        <v>0</v>
      </c>
      <c r="E22" s="189">
        <f t="shared" si="0"/>
        <v>736229600</v>
      </c>
      <c r="F22" s="190">
        <f t="shared" si="0"/>
        <v>736229600</v>
      </c>
      <c r="G22" s="190">
        <f t="shared" si="0"/>
        <v>8724946</v>
      </c>
      <c r="H22" s="190">
        <f t="shared" si="0"/>
        <v>279743276</v>
      </c>
      <c r="I22" s="190">
        <f t="shared" si="0"/>
        <v>144713599</v>
      </c>
      <c r="J22" s="190">
        <f t="shared" si="0"/>
        <v>433181821</v>
      </c>
      <c r="K22" s="190">
        <f t="shared" si="0"/>
        <v>8026268</v>
      </c>
      <c r="L22" s="190">
        <f t="shared" si="0"/>
        <v>112975161</v>
      </c>
      <c r="M22" s="190">
        <f t="shared" si="0"/>
        <v>3071257</v>
      </c>
      <c r="N22" s="190">
        <f t="shared" si="0"/>
        <v>124072686</v>
      </c>
      <c r="O22" s="190">
        <f t="shared" si="0"/>
        <v>8437314</v>
      </c>
      <c r="P22" s="190">
        <f t="shared" si="0"/>
        <v>-794989</v>
      </c>
      <c r="Q22" s="190">
        <f t="shared" si="0"/>
        <v>96540831</v>
      </c>
      <c r="R22" s="190">
        <f t="shared" si="0"/>
        <v>104183156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661437663</v>
      </c>
      <c r="X22" s="190">
        <f t="shared" si="0"/>
        <v>542993391</v>
      </c>
      <c r="Y22" s="190">
        <f t="shared" si="0"/>
        <v>118444272</v>
      </c>
      <c r="Z22" s="191">
        <f>+IF(X22&lt;&gt;0,+(Y22/X22)*100,0)</f>
        <v>21.813206930910876</v>
      </c>
      <c r="AA22" s="188">
        <f>SUM(AA5:AA21)</f>
        <v>736229600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139512194</v>
      </c>
      <c r="D25" s="155">
        <v>0</v>
      </c>
      <c r="E25" s="156">
        <v>167666248</v>
      </c>
      <c r="F25" s="60">
        <v>167666248</v>
      </c>
      <c r="G25" s="60">
        <v>11847990</v>
      </c>
      <c r="H25" s="60">
        <v>12683805</v>
      </c>
      <c r="I25" s="60">
        <v>12756898</v>
      </c>
      <c r="J25" s="60">
        <v>37288693</v>
      </c>
      <c r="K25" s="60">
        <v>12863842</v>
      </c>
      <c r="L25" s="60">
        <v>12845887</v>
      </c>
      <c r="M25" s="60">
        <v>12997915</v>
      </c>
      <c r="N25" s="60">
        <v>38707644</v>
      </c>
      <c r="O25" s="60">
        <v>11441677</v>
      </c>
      <c r="P25" s="60">
        <v>13251996</v>
      </c>
      <c r="Q25" s="60">
        <v>14201390</v>
      </c>
      <c r="R25" s="60">
        <v>38895063</v>
      </c>
      <c r="S25" s="60">
        <v>0</v>
      </c>
      <c r="T25" s="60">
        <v>0</v>
      </c>
      <c r="U25" s="60">
        <v>0</v>
      </c>
      <c r="V25" s="60">
        <v>0</v>
      </c>
      <c r="W25" s="60">
        <v>114891400</v>
      </c>
      <c r="X25" s="60">
        <v>125749665</v>
      </c>
      <c r="Y25" s="60">
        <v>-10858265</v>
      </c>
      <c r="Z25" s="140">
        <v>-8.63</v>
      </c>
      <c r="AA25" s="155">
        <v>167666248</v>
      </c>
    </row>
    <row r="26" spans="1:27" ht="13.5">
      <c r="A26" s="183" t="s">
        <v>38</v>
      </c>
      <c r="B26" s="182"/>
      <c r="C26" s="155">
        <v>7593441</v>
      </c>
      <c r="D26" s="155">
        <v>0</v>
      </c>
      <c r="E26" s="156">
        <v>8329248</v>
      </c>
      <c r="F26" s="60">
        <v>8329248</v>
      </c>
      <c r="G26" s="60">
        <v>657629</v>
      </c>
      <c r="H26" s="60">
        <v>747688</v>
      </c>
      <c r="I26" s="60">
        <v>714925</v>
      </c>
      <c r="J26" s="60">
        <v>2120242</v>
      </c>
      <c r="K26" s="60">
        <v>661768</v>
      </c>
      <c r="L26" s="60">
        <v>687482</v>
      </c>
      <c r="M26" s="60">
        <v>659049</v>
      </c>
      <c r="N26" s="60">
        <v>2008299</v>
      </c>
      <c r="O26" s="60">
        <v>900083</v>
      </c>
      <c r="P26" s="60">
        <v>664470</v>
      </c>
      <c r="Q26" s="60">
        <v>650768</v>
      </c>
      <c r="R26" s="60">
        <v>2215321</v>
      </c>
      <c r="S26" s="60">
        <v>0</v>
      </c>
      <c r="T26" s="60">
        <v>0</v>
      </c>
      <c r="U26" s="60">
        <v>0</v>
      </c>
      <c r="V26" s="60">
        <v>0</v>
      </c>
      <c r="W26" s="60">
        <v>6343862</v>
      </c>
      <c r="X26" s="60">
        <v>6246945</v>
      </c>
      <c r="Y26" s="60">
        <v>96917</v>
      </c>
      <c r="Z26" s="140">
        <v>1.55</v>
      </c>
      <c r="AA26" s="155">
        <v>8329248</v>
      </c>
    </row>
    <row r="27" spans="1:27" ht="13.5">
      <c r="A27" s="183" t="s">
        <v>118</v>
      </c>
      <c r="B27" s="182"/>
      <c r="C27" s="155">
        <v>14013824</v>
      </c>
      <c r="D27" s="155">
        <v>0</v>
      </c>
      <c r="E27" s="156">
        <v>15000000</v>
      </c>
      <c r="F27" s="60">
        <v>15000000</v>
      </c>
      <c r="G27" s="60">
        <v>1250000</v>
      </c>
      <c r="H27" s="60">
        <v>1250000</v>
      </c>
      <c r="I27" s="60">
        <v>1250000</v>
      </c>
      <c r="J27" s="60">
        <v>3750000</v>
      </c>
      <c r="K27" s="60">
        <v>1250000</v>
      </c>
      <c r="L27" s="60">
        <v>1250000</v>
      </c>
      <c r="M27" s="60">
        <v>1250000</v>
      </c>
      <c r="N27" s="60">
        <v>3750000</v>
      </c>
      <c r="O27" s="60">
        <v>1250000</v>
      </c>
      <c r="P27" s="60">
        <v>1250000</v>
      </c>
      <c r="Q27" s="60">
        <v>1250000</v>
      </c>
      <c r="R27" s="60">
        <v>3750000</v>
      </c>
      <c r="S27" s="60">
        <v>0</v>
      </c>
      <c r="T27" s="60">
        <v>0</v>
      </c>
      <c r="U27" s="60">
        <v>0</v>
      </c>
      <c r="V27" s="60">
        <v>0</v>
      </c>
      <c r="W27" s="60">
        <v>11250000</v>
      </c>
      <c r="X27" s="60">
        <v>11250000</v>
      </c>
      <c r="Y27" s="60">
        <v>0</v>
      </c>
      <c r="Z27" s="140">
        <v>0</v>
      </c>
      <c r="AA27" s="155">
        <v>15000000</v>
      </c>
    </row>
    <row r="28" spans="1:27" ht="13.5">
      <c r="A28" s="183" t="s">
        <v>39</v>
      </c>
      <c r="B28" s="182"/>
      <c r="C28" s="155">
        <v>51744530</v>
      </c>
      <c r="D28" s="155">
        <v>0</v>
      </c>
      <c r="E28" s="156">
        <v>50000000</v>
      </c>
      <c r="F28" s="60">
        <v>50000000</v>
      </c>
      <c r="G28" s="60">
        <v>4166667</v>
      </c>
      <c r="H28" s="60">
        <v>4166667</v>
      </c>
      <c r="I28" s="60">
        <v>4166667</v>
      </c>
      <c r="J28" s="60">
        <v>12500001</v>
      </c>
      <c r="K28" s="60">
        <v>4166667</v>
      </c>
      <c r="L28" s="60">
        <v>4166667</v>
      </c>
      <c r="M28" s="60">
        <v>4166667</v>
      </c>
      <c r="N28" s="60">
        <v>12500001</v>
      </c>
      <c r="O28" s="60">
        <v>4166667</v>
      </c>
      <c r="P28" s="60">
        <v>4166667</v>
      </c>
      <c r="Q28" s="60">
        <v>4166667</v>
      </c>
      <c r="R28" s="60">
        <v>12500001</v>
      </c>
      <c r="S28" s="60">
        <v>0</v>
      </c>
      <c r="T28" s="60">
        <v>0</v>
      </c>
      <c r="U28" s="60">
        <v>0</v>
      </c>
      <c r="V28" s="60">
        <v>0</v>
      </c>
      <c r="W28" s="60">
        <v>37500003</v>
      </c>
      <c r="X28" s="60">
        <v>37500003</v>
      </c>
      <c r="Y28" s="60">
        <v>0</v>
      </c>
      <c r="Z28" s="140">
        <v>0</v>
      </c>
      <c r="AA28" s="155">
        <v>50000000</v>
      </c>
    </row>
    <row r="29" spans="1:27" ht="13.5">
      <c r="A29" s="183" t="s">
        <v>40</v>
      </c>
      <c r="B29" s="182"/>
      <c r="C29" s="155">
        <v>2174501</v>
      </c>
      <c r="D29" s="155">
        <v>0</v>
      </c>
      <c r="E29" s="156">
        <v>2100000</v>
      </c>
      <c r="F29" s="60">
        <v>2100000</v>
      </c>
      <c r="G29" s="60">
        <v>0</v>
      </c>
      <c r="H29" s="60">
        <v>0</v>
      </c>
      <c r="I29" s="60">
        <v>0</v>
      </c>
      <c r="J29" s="60">
        <v>0</v>
      </c>
      <c r="K29" s="60">
        <v>1025654</v>
      </c>
      <c r="L29" s="60">
        <v>0</v>
      </c>
      <c r="M29" s="60">
        <v>0</v>
      </c>
      <c r="N29" s="60">
        <v>1025654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1025654</v>
      </c>
      <c r="X29" s="60">
        <v>1575000</v>
      </c>
      <c r="Y29" s="60">
        <v>-549346</v>
      </c>
      <c r="Z29" s="140">
        <v>-34.88</v>
      </c>
      <c r="AA29" s="155">
        <v>2100000</v>
      </c>
    </row>
    <row r="30" spans="1:27" ht="13.5">
      <c r="A30" s="183" t="s">
        <v>119</v>
      </c>
      <c r="B30" s="182"/>
      <c r="C30" s="155">
        <v>2338164</v>
      </c>
      <c r="D30" s="155">
        <v>0</v>
      </c>
      <c r="E30" s="156">
        <v>3500000</v>
      </c>
      <c r="F30" s="60">
        <v>3500000</v>
      </c>
      <c r="G30" s="60">
        <v>0</v>
      </c>
      <c r="H30" s="60">
        <v>182630</v>
      </c>
      <c r="I30" s="60">
        <v>309146</v>
      </c>
      <c r="J30" s="60">
        <v>491776</v>
      </c>
      <c r="K30" s="60">
        <v>216115</v>
      </c>
      <c r="L30" s="60">
        <v>224843</v>
      </c>
      <c r="M30" s="60">
        <v>0</v>
      </c>
      <c r="N30" s="60">
        <v>440958</v>
      </c>
      <c r="O30" s="60">
        <v>26957</v>
      </c>
      <c r="P30" s="60">
        <v>578964</v>
      </c>
      <c r="Q30" s="60">
        <v>436621</v>
      </c>
      <c r="R30" s="60">
        <v>1042542</v>
      </c>
      <c r="S30" s="60">
        <v>0</v>
      </c>
      <c r="T30" s="60">
        <v>0</v>
      </c>
      <c r="U30" s="60">
        <v>0</v>
      </c>
      <c r="V30" s="60">
        <v>0</v>
      </c>
      <c r="W30" s="60">
        <v>1975276</v>
      </c>
      <c r="X30" s="60">
        <v>2625003</v>
      </c>
      <c r="Y30" s="60">
        <v>-649727</v>
      </c>
      <c r="Z30" s="140">
        <v>-24.75</v>
      </c>
      <c r="AA30" s="155">
        <v>3500000</v>
      </c>
    </row>
    <row r="31" spans="1:27" ht="13.5">
      <c r="A31" s="183" t="s">
        <v>120</v>
      </c>
      <c r="B31" s="182"/>
      <c r="C31" s="155">
        <v>50091983</v>
      </c>
      <c r="D31" s="155">
        <v>0</v>
      </c>
      <c r="E31" s="156">
        <v>37600000</v>
      </c>
      <c r="F31" s="60">
        <v>37600000</v>
      </c>
      <c r="G31" s="60">
        <v>311837</v>
      </c>
      <c r="H31" s="60">
        <v>3739203</v>
      </c>
      <c r="I31" s="60">
        <v>6009123</v>
      </c>
      <c r="J31" s="60">
        <v>10060163</v>
      </c>
      <c r="K31" s="60">
        <v>5073481</v>
      </c>
      <c r="L31" s="60">
        <v>6394633</v>
      </c>
      <c r="M31" s="60">
        <v>4938273</v>
      </c>
      <c r="N31" s="60">
        <v>16406387</v>
      </c>
      <c r="O31" s="60">
        <v>3587034</v>
      </c>
      <c r="P31" s="60">
        <v>3324499</v>
      </c>
      <c r="Q31" s="60">
        <v>-4893622</v>
      </c>
      <c r="R31" s="60">
        <v>2017911</v>
      </c>
      <c r="S31" s="60">
        <v>0</v>
      </c>
      <c r="T31" s="60">
        <v>0</v>
      </c>
      <c r="U31" s="60">
        <v>0</v>
      </c>
      <c r="V31" s="60">
        <v>0</v>
      </c>
      <c r="W31" s="60">
        <v>28484461</v>
      </c>
      <c r="X31" s="60">
        <v>28199988</v>
      </c>
      <c r="Y31" s="60">
        <v>284473</v>
      </c>
      <c r="Z31" s="140">
        <v>1.01</v>
      </c>
      <c r="AA31" s="155">
        <v>37600000</v>
      </c>
    </row>
    <row r="32" spans="1:27" ht="13.5">
      <c r="A32" s="183" t="s">
        <v>121</v>
      </c>
      <c r="B32" s="182"/>
      <c r="C32" s="155">
        <v>27347565</v>
      </c>
      <c r="D32" s="155">
        <v>0</v>
      </c>
      <c r="E32" s="156">
        <v>8000000</v>
      </c>
      <c r="F32" s="60">
        <v>8000000</v>
      </c>
      <c r="G32" s="60">
        <v>0</v>
      </c>
      <c r="H32" s="60">
        <v>633653</v>
      </c>
      <c r="I32" s="60">
        <v>633653</v>
      </c>
      <c r="J32" s="60">
        <v>1267306</v>
      </c>
      <c r="K32" s="60">
        <v>1212544</v>
      </c>
      <c r="L32" s="60">
        <v>587454</v>
      </c>
      <c r="M32" s="60">
        <v>698157</v>
      </c>
      <c r="N32" s="60">
        <v>2498155</v>
      </c>
      <c r="O32" s="60">
        <v>967664</v>
      </c>
      <c r="P32" s="60">
        <v>1212760</v>
      </c>
      <c r="Q32" s="60">
        <v>850559</v>
      </c>
      <c r="R32" s="60">
        <v>3030983</v>
      </c>
      <c r="S32" s="60">
        <v>0</v>
      </c>
      <c r="T32" s="60">
        <v>0</v>
      </c>
      <c r="U32" s="60">
        <v>0</v>
      </c>
      <c r="V32" s="60">
        <v>0</v>
      </c>
      <c r="W32" s="60">
        <v>6796444</v>
      </c>
      <c r="X32" s="60">
        <v>6000003</v>
      </c>
      <c r="Y32" s="60">
        <v>796441</v>
      </c>
      <c r="Z32" s="140">
        <v>13.27</v>
      </c>
      <c r="AA32" s="155">
        <v>8000000</v>
      </c>
    </row>
    <row r="33" spans="1:27" ht="13.5">
      <c r="A33" s="183" t="s">
        <v>42</v>
      </c>
      <c r="B33" s="182"/>
      <c r="C33" s="155">
        <v>148303096</v>
      </c>
      <c r="D33" s="155">
        <v>0</v>
      </c>
      <c r="E33" s="156">
        <v>20000000</v>
      </c>
      <c r="F33" s="60">
        <v>20000000</v>
      </c>
      <c r="G33" s="60">
        <v>43173</v>
      </c>
      <c r="H33" s="60">
        <v>144355</v>
      </c>
      <c r="I33" s="60">
        <v>218145</v>
      </c>
      <c r="J33" s="60">
        <v>405673</v>
      </c>
      <c r="K33" s="60">
        <v>-1370630</v>
      </c>
      <c r="L33" s="60">
        <v>654718</v>
      </c>
      <c r="M33" s="60">
        <v>377605</v>
      </c>
      <c r="N33" s="60">
        <v>-338307</v>
      </c>
      <c r="O33" s="60">
        <v>216806</v>
      </c>
      <c r="P33" s="60">
        <v>4992525</v>
      </c>
      <c r="Q33" s="60">
        <v>0</v>
      </c>
      <c r="R33" s="60">
        <v>5209331</v>
      </c>
      <c r="S33" s="60">
        <v>0</v>
      </c>
      <c r="T33" s="60">
        <v>0</v>
      </c>
      <c r="U33" s="60">
        <v>0</v>
      </c>
      <c r="V33" s="60">
        <v>0</v>
      </c>
      <c r="W33" s="60">
        <v>5276697</v>
      </c>
      <c r="X33" s="60">
        <v>15000003</v>
      </c>
      <c r="Y33" s="60">
        <v>-9723306</v>
      </c>
      <c r="Z33" s="140">
        <v>-64.82</v>
      </c>
      <c r="AA33" s="155">
        <v>20000000</v>
      </c>
    </row>
    <row r="34" spans="1:27" ht="13.5">
      <c r="A34" s="183" t="s">
        <v>43</v>
      </c>
      <c r="B34" s="182"/>
      <c r="C34" s="155">
        <v>63602778</v>
      </c>
      <c r="D34" s="155">
        <v>0</v>
      </c>
      <c r="E34" s="156">
        <v>163601268</v>
      </c>
      <c r="F34" s="60">
        <v>163601268</v>
      </c>
      <c r="G34" s="60">
        <v>2555052</v>
      </c>
      <c r="H34" s="60">
        <v>9811806</v>
      </c>
      <c r="I34" s="60">
        <v>14846753</v>
      </c>
      <c r="J34" s="60">
        <v>27213611</v>
      </c>
      <c r="K34" s="60">
        <v>13645155</v>
      </c>
      <c r="L34" s="60">
        <v>16112883</v>
      </c>
      <c r="M34" s="60">
        <v>10778752</v>
      </c>
      <c r="N34" s="60">
        <v>40536790</v>
      </c>
      <c r="O34" s="60">
        <v>17006720</v>
      </c>
      <c r="P34" s="60">
        <v>6977489</v>
      </c>
      <c r="Q34" s="60">
        <v>19991639</v>
      </c>
      <c r="R34" s="60">
        <v>43975848</v>
      </c>
      <c r="S34" s="60">
        <v>0</v>
      </c>
      <c r="T34" s="60">
        <v>0</v>
      </c>
      <c r="U34" s="60">
        <v>0</v>
      </c>
      <c r="V34" s="60">
        <v>0</v>
      </c>
      <c r="W34" s="60">
        <v>111726249</v>
      </c>
      <c r="X34" s="60">
        <v>122700951</v>
      </c>
      <c r="Y34" s="60">
        <v>-10974702</v>
      </c>
      <c r="Z34" s="140">
        <v>-8.94</v>
      </c>
      <c r="AA34" s="155">
        <v>163601268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506722076</v>
      </c>
      <c r="D36" s="188">
        <f>SUM(D25:D35)</f>
        <v>0</v>
      </c>
      <c r="E36" s="189">
        <f t="shared" si="1"/>
        <v>475796764</v>
      </c>
      <c r="F36" s="190">
        <f t="shared" si="1"/>
        <v>475796764</v>
      </c>
      <c r="G36" s="190">
        <f t="shared" si="1"/>
        <v>20832348</v>
      </c>
      <c r="H36" s="190">
        <f t="shared" si="1"/>
        <v>33359807</v>
      </c>
      <c r="I36" s="190">
        <f t="shared" si="1"/>
        <v>40905310</v>
      </c>
      <c r="J36" s="190">
        <f t="shared" si="1"/>
        <v>95097465</v>
      </c>
      <c r="K36" s="190">
        <f t="shared" si="1"/>
        <v>38744596</v>
      </c>
      <c r="L36" s="190">
        <f t="shared" si="1"/>
        <v>42924567</v>
      </c>
      <c r="M36" s="190">
        <f t="shared" si="1"/>
        <v>35866418</v>
      </c>
      <c r="N36" s="190">
        <f t="shared" si="1"/>
        <v>117535581</v>
      </c>
      <c r="O36" s="190">
        <f t="shared" si="1"/>
        <v>39563608</v>
      </c>
      <c r="P36" s="190">
        <f t="shared" si="1"/>
        <v>36419370</v>
      </c>
      <c r="Q36" s="190">
        <f t="shared" si="1"/>
        <v>36654022</v>
      </c>
      <c r="R36" s="190">
        <f t="shared" si="1"/>
        <v>112637000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325270046</v>
      </c>
      <c r="X36" s="190">
        <f t="shared" si="1"/>
        <v>356847561</v>
      </c>
      <c r="Y36" s="190">
        <f t="shared" si="1"/>
        <v>-31577515</v>
      </c>
      <c r="Z36" s="191">
        <f>+IF(X36&lt;&gt;0,+(Y36/X36)*100,0)</f>
        <v>-8.84902082881267</v>
      </c>
      <c r="AA36" s="188">
        <f>SUM(AA25:AA35)</f>
        <v>475796764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21642176</v>
      </c>
      <c r="D38" s="199">
        <f>+D22-D36</f>
        <v>0</v>
      </c>
      <c r="E38" s="200">
        <f t="shared" si="2"/>
        <v>260432836</v>
      </c>
      <c r="F38" s="106">
        <f t="shared" si="2"/>
        <v>260432836</v>
      </c>
      <c r="G38" s="106">
        <f t="shared" si="2"/>
        <v>-12107402</v>
      </c>
      <c r="H38" s="106">
        <f t="shared" si="2"/>
        <v>246383469</v>
      </c>
      <c r="I38" s="106">
        <f t="shared" si="2"/>
        <v>103808289</v>
      </c>
      <c r="J38" s="106">
        <f t="shared" si="2"/>
        <v>338084356</v>
      </c>
      <c r="K38" s="106">
        <f t="shared" si="2"/>
        <v>-30718328</v>
      </c>
      <c r="L38" s="106">
        <f t="shared" si="2"/>
        <v>70050594</v>
      </c>
      <c r="M38" s="106">
        <f t="shared" si="2"/>
        <v>-32795161</v>
      </c>
      <c r="N38" s="106">
        <f t="shared" si="2"/>
        <v>6537105</v>
      </c>
      <c r="O38" s="106">
        <f t="shared" si="2"/>
        <v>-31126294</v>
      </c>
      <c r="P38" s="106">
        <f t="shared" si="2"/>
        <v>-37214359</v>
      </c>
      <c r="Q38" s="106">
        <f t="shared" si="2"/>
        <v>59886809</v>
      </c>
      <c r="R38" s="106">
        <f t="shared" si="2"/>
        <v>-8453844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336167617</v>
      </c>
      <c r="X38" s="106">
        <f>IF(F22=F36,0,X22-X36)</f>
        <v>186145830</v>
      </c>
      <c r="Y38" s="106">
        <f t="shared" si="2"/>
        <v>150021787</v>
      </c>
      <c r="Z38" s="201">
        <f>+IF(X38&lt;&gt;0,+(Y38/X38)*100,0)</f>
        <v>80.59368668102852</v>
      </c>
      <c r="AA38" s="199">
        <f>+AA22-AA36</f>
        <v>260432836</v>
      </c>
    </row>
    <row r="39" spans="1:27" ht="13.5">
      <c r="A39" s="181" t="s">
        <v>46</v>
      </c>
      <c r="B39" s="185"/>
      <c r="C39" s="155">
        <v>244041495</v>
      </c>
      <c r="D39" s="155">
        <v>0</v>
      </c>
      <c r="E39" s="156">
        <v>523481596</v>
      </c>
      <c r="F39" s="60">
        <v>523481596</v>
      </c>
      <c r="G39" s="60">
        <v>0</v>
      </c>
      <c r="H39" s="60">
        <v>27701658</v>
      </c>
      <c r="I39" s="60">
        <v>0</v>
      </c>
      <c r="J39" s="60">
        <v>27701658</v>
      </c>
      <c r="K39" s="60">
        <v>35887677</v>
      </c>
      <c r="L39" s="60">
        <v>0</v>
      </c>
      <c r="M39" s="60">
        <v>0</v>
      </c>
      <c r="N39" s="60">
        <v>35887677</v>
      </c>
      <c r="O39" s="60">
        <v>44252290</v>
      </c>
      <c r="P39" s="60">
        <v>29367524</v>
      </c>
      <c r="Q39" s="60">
        <v>33571226</v>
      </c>
      <c r="R39" s="60">
        <v>107191040</v>
      </c>
      <c r="S39" s="60">
        <v>0</v>
      </c>
      <c r="T39" s="60">
        <v>0</v>
      </c>
      <c r="U39" s="60">
        <v>0</v>
      </c>
      <c r="V39" s="60">
        <v>0</v>
      </c>
      <c r="W39" s="60">
        <v>170780375</v>
      </c>
      <c r="X39" s="60">
        <v>401790006</v>
      </c>
      <c r="Y39" s="60">
        <v>-231009631</v>
      </c>
      <c r="Z39" s="140">
        <v>-57.5</v>
      </c>
      <c r="AA39" s="155">
        <v>523481596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265683671</v>
      </c>
      <c r="D42" s="206">
        <f>SUM(D38:D41)</f>
        <v>0</v>
      </c>
      <c r="E42" s="207">
        <f t="shared" si="3"/>
        <v>783914432</v>
      </c>
      <c r="F42" s="88">
        <f t="shared" si="3"/>
        <v>783914432</v>
      </c>
      <c r="G42" s="88">
        <f t="shared" si="3"/>
        <v>-12107402</v>
      </c>
      <c r="H42" s="88">
        <f t="shared" si="3"/>
        <v>274085127</v>
      </c>
      <c r="I42" s="88">
        <f t="shared" si="3"/>
        <v>103808289</v>
      </c>
      <c r="J42" s="88">
        <f t="shared" si="3"/>
        <v>365786014</v>
      </c>
      <c r="K42" s="88">
        <f t="shared" si="3"/>
        <v>5169349</v>
      </c>
      <c r="L42" s="88">
        <f t="shared" si="3"/>
        <v>70050594</v>
      </c>
      <c r="M42" s="88">
        <f t="shared" si="3"/>
        <v>-32795161</v>
      </c>
      <c r="N42" s="88">
        <f t="shared" si="3"/>
        <v>42424782</v>
      </c>
      <c r="O42" s="88">
        <f t="shared" si="3"/>
        <v>13125996</v>
      </c>
      <c r="P42" s="88">
        <f t="shared" si="3"/>
        <v>-7846835</v>
      </c>
      <c r="Q42" s="88">
        <f t="shared" si="3"/>
        <v>93458035</v>
      </c>
      <c r="R42" s="88">
        <f t="shared" si="3"/>
        <v>98737196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506947992</v>
      </c>
      <c r="X42" s="88">
        <f t="shared" si="3"/>
        <v>587935836</v>
      </c>
      <c r="Y42" s="88">
        <f t="shared" si="3"/>
        <v>-80987844</v>
      </c>
      <c r="Z42" s="208">
        <f>+IF(X42&lt;&gt;0,+(Y42/X42)*100,0)</f>
        <v>-13.774946012986355</v>
      </c>
      <c r="AA42" s="206">
        <f>SUM(AA38:AA41)</f>
        <v>783914432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265683671</v>
      </c>
      <c r="D44" s="210">
        <f>+D42-D43</f>
        <v>0</v>
      </c>
      <c r="E44" s="211">
        <f t="shared" si="4"/>
        <v>783914432</v>
      </c>
      <c r="F44" s="77">
        <f t="shared" si="4"/>
        <v>783914432</v>
      </c>
      <c r="G44" s="77">
        <f t="shared" si="4"/>
        <v>-12107402</v>
      </c>
      <c r="H44" s="77">
        <f t="shared" si="4"/>
        <v>274085127</v>
      </c>
      <c r="I44" s="77">
        <f t="shared" si="4"/>
        <v>103808289</v>
      </c>
      <c r="J44" s="77">
        <f t="shared" si="4"/>
        <v>365786014</v>
      </c>
      <c r="K44" s="77">
        <f t="shared" si="4"/>
        <v>5169349</v>
      </c>
      <c r="L44" s="77">
        <f t="shared" si="4"/>
        <v>70050594</v>
      </c>
      <c r="M44" s="77">
        <f t="shared" si="4"/>
        <v>-32795161</v>
      </c>
      <c r="N44" s="77">
        <f t="shared" si="4"/>
        <v>42424782</v>
      </c>
      <c r="O44" s="77">
        <f t="shared" si="4"/>
        <v>13125996</v>
      </c>
      <c r="P44" s="77">
        <f t="shared" si="4"/>
        <v>-7846835</v>
      </c>
      <c r="Q44" s="77">
        <f t="shared" si="4"/>
        <v>93458035</v>
      </c>
      <c r="R44" s="77">
        <f t="shared" si="4"/>
        <v>98737196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506947992</v>
      </c>
      <c r="X44" s="77">
        <f t="shared" si="4"/>
        <v>587935836</v>
      </c>
      <c r="Y44" s="77">
        <f t="shared" si="4"/>
        <v>-80987844</v>
      </c>
      <c r="Z44" s="212">
        <f>+IF(X44&lt;&gt;0,+(Y44/X44)*100,0)</f>
        <v>-13.774946012986355</v>
      </c>
      <c r="AA44" s="210">
        <f>+AA42-AA43</f>
        <v>783914432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265683671</v>
      </c>
      <c r="D46" s="206">
        <f>SUM(D44:D45)</f>
        <v>0</v>
      </c>
      <c r="E46" s="207">
        <f t="shared" si="5"/>
        <v>783914432</v>
      </c>
      <c r="F46" s="88">
        <f t="shared" si="5"/>
        <v>783914432</v>
      </c>
      <c r="G46" s="88">
        <f t="shared" si="5"/>
        <v>-12107402</v>
      </c>
      <c r="H46" s="88">
        <f t="shared" si="5"/>
        <v>274085127</v>
      </c>
      <c r="I46" s="88">
        <f t="shared" si="5"/>
        <v>103808289</v>
      </c>
      <c r="J46" s="88">
        <f t="shared" si="5"/>
        <v>365786014</v>
      </c>
      <c r="K46" s="88">
        <f t="shared" si="5"/>
        <v>5169349</v>
      </c>
      <c r="L46" s="88">
        <f t="shared" si="5"/>
        <v>70050594</v>
      </c>
      <c r="M46" s="88">
        <f t="shared" si="5"/>
        <v>-32795161</v>
      </c>
      <c r="N46" s="88">
        <f t="shared" si="5"/>
        <v>42424782</v>
      </c>
      <c r="O46" s="88">
        <f t="shared" si="5"/>
        <v>13125996</v>
      </c>
      <c r="P46" s="88">
        <f t="shared" si="5"/>
        <v>-7846835</v>
      </c>
      <c r="Q46" s="88">
        <f t="shared" si="5"/>
        <v>93458035</v>
      </c>
      <c r="R46" s="88">
        <f t="shared" si="5"/>
        <v>98737196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506947992</v>
      </c>
      <c r="X46" s="88">
        <f t="shared" si="5"/>
        <v>587935836</v>
      </c>
      <c r="Y46" s="88">
        <f t="shared" si="5"/>
        <v>-80987844</v>
      </c>
      <c r="Z46" s="208">
        <f>+IF(X46&lt;&gt;0,+(Y46/X46)*100,0)</f>
        <v>-13.774946012986355</v>
      </c>
      <c r="AA46" s="206">
        <f>SUM(AA44:AA45)</f>
        <v>783914432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265683671</v>
      </c>
      <c r="D48" s="217">
        <f>SUM(D46:D47)</f>
        <v>0</v>
      </c>
      <c r="E48" s="218">
        <f t="shared" si="6"/>
        <v>783914432</v>
      </c>
      <c r="F48" s="219">
        <f t="shared" si="6"/>
        <v>783914432</v>
      </c>
      <c r="G48" s="219">
        <f t="shared" si="6"/>
        <v>-12107402</v>
      </c>
      <c r="H48" s="220">
        <f t="shared" si="6"/>
        <v>274085127</v>
      </c>
      <c r="I48" s="220">
        <f t="shared" si="6"/>
        <v>103808289</v>
      </c>
      <c r="J48" s="220">
        <f t="shared" si="6"/>
        <v>365786014</v>
      </c>
      <c r="K48" s="220">
        <f t="shared" si="6"/>
        <v>5169349</v>
      </c>
      <c r="L48" s="220">
        <f t="shared" si="6"/>
        <v>70050594</v>
      </c>
      <c r="M48" s="219">
        <f t="shared" si="6"/>
        <v>-32795161</v>
      </c>
      <c r="N48" s="219">
        <f t="shared" si="6"/>
        <v>42424782</v>
      </c>
      <c r="O48" s="220">
        <f t="shared" si="6"/>
        <v>13125996</v>
      </c>
      <c r="P48" s="220">
        <f t="shared" si="6"/>
        <v>-7846835</v>
      </c>
      <c r="Q48" s="220">
        <f t="shared" si="6"/>
        <v>93458035</v>
      </c>
      <c r="R48" s="220">
        <f t="shared" si="6"/>
        <v>98737196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506947992</v>
      </c>
      <c r="X48" s="220">
        <f t="shared" si="6"/>
        <v>587935836</v>
      </c>
      <c r="Y48" s="220">
        <f t="shared" si="6"/>
        <v>-80987844</v>
      </c>
      <c r="Z48" s="221">
        <f>+IF(X48&lt;&gt;0,+(Y48/X48)*100,0)</f>
        <v>-13.774946012986355</v>
      </c>
      <c r="AA48" s="222">
        <f>SUM(AA46:AA47)</f>
        <v>783914432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23256</v>
      </c>
      <c r="I5" s="100">
        <f t="shared" si="0"/>
        <v>1077246</v>
      </c>
      <c r="J5" s="100">
        <f t="shared" si="0"/>
        <v>1100502</v>
      </c>
      <c r="K5" s="100">
        <f t="shared" si="0"/>
        <v>170622</v>
      </c>
      <c r="L5" s="100">
        <f t="shared" si="0"/>
        <v>372197</v>
      </c>
      <c r="M5" s="100">
        <f t="shared" si="0"/>
        <v>674548</v>
      </c>
      <c r="N5" s="100">
        <f t="shared" si="0"/>
        <v>1217367</v>
      </c>
      <c r="O5" s="100">
        <f t="shared" si="0"/>
        <v>386361</v>
      </c>
      <c r="P5" s="100">
        <f t="shared" si="0"/>
        <v>38528</v>
      </c>
      <c r="Q5" s="100">
        <f t="shared" si="0"/>
        <v>2904020</v>
      </c>
      <c r="R5" s="100">
        <f t="shared" si="0"/>
        <v>3328909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5646778</v>
      </c>
      <c r="X5" s="100">
        <f t="shared" si="0"/>
        <v>3904155</v>
      </c>
      <c r="Y5" s="100">
        <f t="shared" si="0"/>
        <v>1742623</v>
      </c>
      <c r="Z5" s="137">
        <f>+IF(X5&lt;&gt;0,+(Y5/X5)*100,0)</f>
        <v>44.63508749012271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>
        <v>23256</v>
      </c>
      <c r="I7" s="159">
        <v>92495</v>
      </c>
      <c r="J7" s="159">
        <v>115751</v>
      </c>
      <c r="K7" s="159">
        <v>144724</v>
      </c>
      <c r="L7" s="159">
        <v>363509</v>
      </c>
      <c r="M7" s="159">
        <v>399034</v>
      </c>
      <c r="N7" s="159">
        <v>907267</v>
      </c>
      <c r="O7" s="159">
        <v>386361</v>
      </c>
      <c r="P7" s="159">
        <v>8748</v>
      </c>
      <c r="Q7" s="159">
        <v>2668288</v>
      </c>
      <c r="R7" s="159">
        <v>3063397</v>
      </c>
      <c r="S7" s="159"/>
      <c r="T7" s="159"/>
      <c r="U7" s="159"/>
      <c r="V7" s="159"/>
      <c r="W7" s="159">
        <v>4086415</v>
      </c>
      <c r="X7" s="159">
        <v>866664</v>
      </c>
      <c r="Y7" s="159">
        <v>3219751</v>
      </c>
      <c r="Z7" s="141">
        <v>371.51</v>
      </c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>
        <v>984751</v>
      </c>
      <c r="J8" s="60">
        <v>984751</v>
      </c>
      <c r="K8" s="60">
        <v>25898</v>
      </c>
      <c r="L8" s="60">
        <v>8688</v>
      </c>
      <c r="M8" s="60">
        <v>275514</v>
      </c>
      <c r="N8" s="60">
        <v>310100</v>
      </c>
      <c r="O8" s="60"/>
      <c r="P8" s="60">
        <v>29780</v>
      </c>
      <c r="Q8" s="60">
        <v>235732</v>
      </c>
      <c r="R8" s="60">
        <v>265512</v>
      </c>
      <c r="S8" s="60"/>
      <c r="T8" s="60"/>
      <c r="U8" s="60"/>
      <c r="V8" s="60"/>
      <c r="W8" s="60">
        <v>1560363</v>
      </c>
      <c r="X8" s="60">
        <v>3037491</v>
      </c>
      <c r="Y8" s="60">
        <v>-1477128</v>
      </c>
      <c r="Z8" s="140">
        <v>-48.63</v>
      </c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343574</v>
      </c>
      <c r="J9" s="100">
        <f t="shared" si="1"/>
        <v>343574</v>
      </c>
      <c r="K9" s="100">
        <f t="shared" si="1"/>
        <v>102875</v>
      </c>
      <c r="L9" s="100">
        <f t="shared" si="1"/>
        <v>-10107</v>
      </c>
      <c r="M9" s="100">
        <f t="shared" si="1"/>
        <v>46310</v>
      </c>
      <c r="N9" s="100">
        <f t="shared" si="1"/>
        <v>139078</v>
      </c>
      <c r="O9" s="100">
        <f t="shared" si="1"/>
        <v>0</v>
      </c>
      <c r="P9" s="100">
        <f t="shared" si="1"/>
        <v>2485719</v>
      </c>
      <c r="Q9" s="100">
        <f t="shared" si="1"/>
        <v>-2151692</v>
      </c>
      <c r="R9" s="100">
        <f t="shared" si="1"/>
        <v>334027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816679</v>
      </c>
      <c r="X9" s="100">
        <f t="shared" si="1"/>
        <v>2775006</v>
      </c>
      <c r="Y9" s="100">
        <f t="shared" si="1"/>
        <v>-1958327</v>
      </c>
      <c r="Z9" s="137">
        <f>+IF(X9&lt;&gt;0,+(Y9/X9)*100,0)</f>
        <v>-70.57018975814827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343574</v>
      </c>
      <c r="J10" s="60">
        <v>343574</v>
      </c>
      <c r="K10" s="60">
        <v>102875</v>
      </c>
      <c r="L10" s="60">
        <v>-10107</v>
      </c>
      <c r="M10" s="60">
        <v>46310</v>
      </c>
      <c r="N10" s="60">
        <v>139078</v>
      </c>
      <c r="O10" s="60"/>
      <c r="P10" s="60">
        <v>2485719</v>
      </c>
      <c r="Q10" s="60">
        <v>-2151692</v>
      </c>
      <c r="R10" s="60">
        <v>334027</v>
      </c>
      <c r="S10" s="60"/>
      <c r="T10" s="60"/>
      <c r="U10" s="60"/>
      <c r="V10" s="60"/>
      <c r="W10" s="60">
        <v>816679</v>
      </c>
      <c r="X10" s="60">
        <v>2775006</v>
      </c>
      <c r="Y10" s="60">
        <v>-1958327</v>
      </c>
      <c r="Z10" s="140">
        <v>-70.57</v>
      </c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400884</v>
      </c>
      <c r="R15" s="100">
        <f t="shared" si="2"/>
        <v>400884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400884</v>
      </c>
      <c r="X15" s="100">
        <f t="shared" si="2"/>
        <v>600003</v>
      </c>
      <c r="Y15" s="100">
        <f t="shared" si="2"/>
        <v>-199119</v>
      </c>
      <c r="Z15" s="137">
        <f>+IF(X15&lt;&gt;0,+(Y15/X15)*100,0)</f>
        <v>-33.18633406832966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400884</v>
      </c>
      <c r="R16" s="60">
        <v>400884</v>
      </c>
      <c r="S16" s="60"/>
      <c r="T16" s="60"/>
      <c r="U16" s="60"/>
      <c r="V16" s="60"/>
      <c r="W16" s="60">
        <v>400884</v>
      </c>
      <c r="X16" s="60">
        <v>600003</v>
      </c>
      <c r="Y16" s="60">
        <v>-199119</v>
      </c>
      <c r="Z16" s="140">
        <v>-33.19</v>
      </c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16264646</v>
      </c>
      <c r="H19" s="100">
        <f t="shared" si="3"/>
        <v>42104528</v>
      </c>
      <c r="I19" s="100">
        <f t="shared" si="3"/>
        <v>20497380</v>
      </c>
      <c r="J19" s="100">
        <f t="shared" si="3"/>
        <v>78866554</v>
      </c>
      <c r="K19" s="100">
        <f t="shared" si="3"/>
        <v>35075504</v>
      </c>
      <c r="L19" s="100">
        <f t="shared" si="3"/>
        <v>40897608</v>
      </c>
      <c r="M19" s="100">
        <f t="shared" si="3"/>
        <v>49505571</v>
      </c>
      <c r="N19" s="100">
        <f t="shared" si="3"/>
        <v>125478683</v>
      </c>
      <c r="O19" s="100">
        <f t="shared" si="3"/>
        <v>49770791</v>
      </c>
      <c r="P19" s="100">
        <f t="shared" si="3"/>
        <v>50364484</v>
      </c>
      <c r="Q19" s="100">
        <f t="shared" si="3"/>
        <v>72996250</v>
      </c>
      <c r="R19" s="100">
        <f t="shared" si="3"/>
        <v>173131525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377476762</v>
      </c>
      <c r="X19" s="100">
        <f t="shared" si="3"/>
        <v>580548087</v>
      </c>
      <c r="Y19" s="100">
        <f t="shared" si="3"/>
        <v>-203071325</v>
      </c>
      <c r="Z19" s="137">
        <f>+IF(X19&lt;&gt;0,+(Y19/X19)*100,0)</f>
        <v>-34.979242813351995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16264646</v>
      </c>
      <c r="H21" s="60">
        <v>42104528</v>
      </c>
      <c r="I21" s="60">
        <v>20497380</v>
      </c>
      <c r="J21" s="60">
        <v>78866554</v>
      </c>
      <c r="K21" s="60">
        <v>35075504</v>
      </c>
      <c r="L21" s="60">
        <v>40897608</v>
      </c>
      <c r="M21" s="60">
        <v>49505571</v>
      </c>
      <c r="N21" s="60">
        <v>125478683</v>
      </c>
      <c r="O21" s="60">
        <v>49770791</v>
      </c>
      <c r="P21" s="60">
        <v>50364484</v>
      </c>
      <c r="Q21" s="60">
        <v>72996250</v>
      </c>
      <c r="R21" s="60">
        <v>173131525</v>
      </c>
      <c r="S21" s="60"/>
      <c r="T21" s="60"/>
      <c r="U21" s="60"/>
      <c r="V21" s="60"/>
      <c r="W21" s="60">
        <v>377476762</v>
      </c>
      <c r="X21" s="60">
        <v>580548087</v>
      </c>
      <c r="Y21" s="60">
        <v>-203071325</v>
      </c>
      <c r="Z21" s="140">
        <v>-34.98</v>
      </c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16264646</v>
      </c>
      <c r="H25" s="219">
        <f t="shared" si="4"/>
        <v>42127784</v>
      </c>
      <c r="I25" s="219">
        <f t="shared" si="4"/>
        <v>21918200</v>
      </c>
      <c r="J25" s="219">
        <f t="shared" si="4"/>
        <v>80310630</v>
      </c>
      <c r="K25" s="219">
        <f t="shared" si="4"/>
        <v>35349001</v>
      </c>
      <c r="L25" s="219">
        <f t="shared" si="4"/>
        <v>41259698</v>
      </c>
      <c r="M25" s="219">
        <f t="shared" si="4"/>
        <v>50226429</v>
      </c>
      <c r="N25" s="219">
        <f t="shared" si="4"/>
        <v>126835128</v>
      </c>
      <c r="O25" s="219">
        <f t="shared" si="4"/>
        <v>50157152</v>
      </c>
      <c r="P25" s="219">
        <f t="shared" si="4"/>
        <v>52888731</v>
      </c>
      <c r="Q25" s="219">
        <f t="shared" si="4"/>
        <v>74149462</v>
      </c>
      <c r="R25" s="219">
        <f t="shared" si="4"/>
        <v>177195345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384341103</v>
      </c>
      <c r="X25" s="219">
        <f t="shared" si="4"/>
        <v>587827251</v>
      </c>
      <c r="Y25" s="219">
        <f t="shared" si="4"/>
        <v>-203486148</v>
      </c>
      <c r="Z25" s="231">
        <f>+IF(X25&lt;&gt;0,+(Y25/X25)*100,0)</f>
        <v>-34.616657811258904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>
        <v>16264646</v>
      </c>
      <c r="H28" s="60">
        <v>42127784</v>
      </c>
      <c r="I28" s="60">
        <v>21918200</v>
      </c>
      <c r="J28" s="60">
        <v>80310630</v>
      </c>
      <c r="K28" s="60">
        <v>35349001</v>
      </c>
      <c r="L28" s="60">
        <v>30899105</v>
      </c>
      <c r="M28" s="60">
        <v>50226429</v>
      </c>
      <c r="N28" s="60">
        <v>116474535</v>
      </c>
      <c r="O28" s="60">
        <v>49770791</v>
      </c>
      <c r="P28" s="60">
        <v>33862291</v>
      </c>
      <c r="Q28" s="60">
        <v>74149462</v>
      </c>
      <c r="R28" s="60">
        <v>157782544</v>
      </c>
      <c r="S28" s="60"/>
      <c r="T28" s="60"/>
      <c r="U28" s="60"/>
      <c r="V28" s="60"/>
      <c r="W28" s="60">
        <v>354567709</v>
      </c>
      <c r="X28" s="60"/>
      <c r="Y28" s="60">
        <v>354567709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16264646</v>
      </c>
      <c r="H32" s="77">
        <f t="shared" si="5"/>
        <v>42127784</v>
      </c>
      <c r="I32" s="77">
        <f t="shared" si="5"/>
        <v>21918200</v>
      </c>
      <c r="J32" s="77">
        <f t="shared" si="5"/>
        <v>80310630</v>
      </c>
      <c r="K32" s="77">
        <f t="shared" si="5"/>
        <v>35349001</v>
      </c>
      <c r="L32" s="77">
        <f t="shared" si="5"/>
        <v>30899105</v>
      </c>
      <c r="M32" s="77">
        <f t="shared" si="5"/>
        <v>50226429</v>
      </c>
      <c r="N32" s="77">
        <f t="shared" si="5"/>
        <v>116474535</v>
      </c>
      <c r="O32" s="77">
        <f t="shared" si="5"/>
        <v>49770791</v>
      </c>
      <c r="P32" s="77">
        <f t="shared" si="5"/>
        <v>33862291</v>
      </c>
      <c r="Q32" s="77">
        <f t="shared" si="5"/>
        <v>74149462</v>
      </c>
      <c r="R32" s="77">
        <f t="shared" si="5"/>
        <v>157782544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354567709</v>
      </c>
      <c r="X32" s="77">
        <f t="shared" si="5"/>
        <v>0</v>
      </c>
      <c r="Y32" s="77">
        <f t="shared" si="5"/>
        <v>354567709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>
        <v>386361</v>
      </c>
      <c r="P33" s="60"/>
      <c r="Q33" s="60"/>
      <c r="R33" s="60">
        <v>386361</v>
      </c>
      <c r="S33" s="60"/>
      <c r="T33" s="60"/>
      <c r="U33" s="60"/>
      <c r="V33" s="60"/>
      <c r="W33" s="60">
        <v>386361</v>
      </c>
      <c r="X33" s="60"/>
      <c r="Y33" s="60">
        <v>386361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>
        <v>10360593</v>
      </c>
      <c r="M35" s="60"/>
      <c r="N35" s="60">
        <v>10360593</v>
      </c>
      <c r="O35" s="60"/>
      <c r="P35" s="60">
        <v>19026440</v>
      </c>
      <c r="Q35" s="60"/>
      <c r="R35" s="60">
        <v>19026440</v>
      </c>
      <c r="S35" s="60"/>
      <c r="T35" s="60"/>
      <c r="U35" s="60"/>
      <c r="V35" s="60"/>
      <c r="W35" s="60">
        <v>29387033</v>
      </c>
      <c r="X35" s="60"/>
      <c r="Y35" s="60">
        <v>29387033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16264646</v>
      </c>
      <c r="H36" s="220">
        <f t="shared" si="6"/>
        <v>42127784</v>
      </c>
      <c r="I36" s="220">
        <f t="shared" si="6"/>
        <v>21918200</v>
      </c>
      <c r="J36" s="220">
        <f t="shared" si="6"/>
        <v>80310630</v>
      </c>
      <c r="K36" s="220">
        <f t="shared" si="6"/>
        <v>35349001</v>
      </c>
      <c r="L36" s="220">
        <f t="shared" si="6"/>
        <v>41259698</v>
      </c>
      <c r="M36" s="220">
        <f t="shared" si="6"/>
        <v>50226429</v>
      </c>
      <c r="N36" s="220">
        <f t="shared" si="6"/>
        <v>126835128</v>
      </c>
      <c r="O36" s="220">
        <f t="shared" si="6"/>
        <v>50157152</v>
      </c>
      <c r="P36" s="220">
        <f t="shared" si="6"/>
        <v>52888731</v>
      </c>
      <c r="Q36" s="220">
        <f t="shared" si="6"/>
        <v>74149462</v>
      </c>
      <c r="R36" s="220">
        <f t="shared" si="6"/>
        <v>177195345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384341103</v>
      </c>
      <c r="X36" s="220">
        <f t="shared" si="6"/>
        <v>0</v>
      </c>
      <c r="Y36" s="220">
        <f t="shared" si="6"/>
        <v>384341103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134592930</v>
      </c>
      <c r="D6" s="155"/>
      <c r="E6" s="59">
        <v>324116716</v>
      </c>
      <c r="F6" s="60">
        <v>324116716</v>
      </c>
      <c r="G6" s="60">
        <v>7456589</v>
      </c>
      <c r="H6" s="60">
        <v>243902688</v>
      </c>
      <c r="I6" s="60">
        <v>56979820</v>
      </c>
      <c r="J6" s="60">
        <v>56979820</v>
      </c>
      <c r="K6" s="60">
        <v>30216969</v>
      </c>
      <c r="L6" s="60">
        <v>64424532</v>
      </c>
      <c r="M6" s="60">
        <v>34343215</v>
      </c>
      <c r="N6" s="60">
        <v>34343215</v>
      </c>
      <c r="O6" s="60">
        <v>1478727</v>
      </c>
      <c r="P6" s="60">
        <v>39116251</v>
      </c>
      <c r="Q6" s="60"/>
      <c r="R6" s="60">
        <v>39116251</v>
      </c>
      <c r="S6" s="60"/>
      <c r="T6" s="60"/>
      <c r="U6" s="60"/>
      <c r="V6" s="60"/>
      <c r="W6" s="60">
        <v>39116251</v>
      </c>
      <c r="X6" s="60">
        <v>243087537</v>
      </c>
      <c r="Y6" s="60">
        <v>-203971286</v>
      </c>
      <c r="Z6" s="140">
        <v>-83.91</v>
      </c>
      <c r="AA6" s="62">
        <v>324116716</v>
      </c>
    </row>
    <row r="7" spans="1:27" ht="13.5">
      <c r="A7" s="249" t="s">
        <v>144</v>
      </c>
      <c r="B7" s="182"/>
      <c r="C7" s="155">
        <v>123927597</v>
      </c>
      <c r="D7" s="155"/>
      <c r="E7" s="59">
        <v>203477220</v>
      </c>
      <c r="F7" s="60">
        <v>203477220</v>
      </c>
      <c r="G7" s="60">
        <v>337760115</v>
      </c>
      <c r="H7" s="60">
        <v>434101403</v>
      </c>
      <c r="I7" s="60">
        <v>365767655</v>
      </c>
      <c r="J7" s="60">
        <v>365767655</v>
      </c>
      <c r="K7" s="60">
        <v>368454135</v>
      </c>
      <c r="L7" s="60">
        <v>420535082</v>
      </c>
      <c r="M7" s="60">
        <v>400621868</v>
      </c>
      <c r="N7" s="60">
        <v>400621868</v>
      </c>
      <c r="O7" s="60">
        <v>353494918</v>
      </c>
      <c r="P7" s="60">
        <v>255441476</v>
      </c>
      <c r="Q7" s="60"/>
      <c r="R7" s="60">
        <v>255441476</v>
      </c>
      <c r="S7" s="60"/>
      <c r="T7" s="60"/>
      <c r="U7" s="60"/>
      <c r="V7" s="60"/>
      <c r="W7" s="60">
        <v>255441476</v>
      </c>
      <c r="X7" s="60">
        <v>152607915</v>
      </c>
      <c r="Y7" s="60">
        <v>102833561</v>
      </c>
      <c r="Z7" s="140">
        <v>67.38</v>
      </c>
      <c r="AA7" s="62">
        <v>203477220</v>
      </c>
    </row>
    <row r="8" spans="1:27" ht="13.5">
      <c r="A8" s="249" t="s">
        <v>145</v>
      </c>
      <c r="B8" s="182"/>
      <c r="C8" s="155">
        <v>15718827</v>
      </c>
      <c r="D8" s="155"/>
      <c r="E8" s="59">
        <v>18263921</v>
      </c>
      <c r="F8" s="60">
        <v>18263921</v>
      </c>
      <c r="G8" s="60">
        <v>39580264</v>
      </c>
      <c r="H8" s="60">
        <v>32906896</v>
      </c>
      <c r="I8" s="60">
        <v>46197180</v>
      </c>
      <c r="J8" s="60">
        <v>46197180</v>
      </c>
      <c r="K8" s="60">
        <v>46211102</v>
      </c>
      <c r="L8" s="60">
        <v>45646178</v>
      </c>
      <c r="M8" s="60">
        <v>48281478</v>
      </c>
      <c r="N8" s="60">
        <v>48281478</v>
      </c>
      <c r="O8" s="60">
        <v>51021764</v>
      </c>
      <c r="P8" s="60">
        <v>51542684</v>
      </c>
      <c r="Q8" s="60"/>
      <c r="R8" s="60">
        <v>51542684</v>
      </c>
      <c r="S8" s="60"/>
      <c r="T8" s="60"/>
      <c r="U8" s="60"/>
      <c r="V8" s="60"/>
      <c r="W8" s="60">
        <v>51542684</v>
      </c>
      <c r="X8" s="60">
        <v>13697941</v>
      </c>
      <c r="Y8" s="60">
        <v>37844743</v>
      </c>
      <c r="Z8" s="140">
        <v>276.28</v>
      </c>
      <c r="AA8" s="62">
        <v>18263921</v>
      </c>
    </row>
    <row r="9" spans="1:27" ht="13.5">
      <c r="A9" s="249" t="s">
        <v>146</v>
      </c>
      <c r="B9" s="182"/>
      <c r="C9" s="155">
        <v>5571795</v>
      </c>
      <c r="D9" s="155"/>
      <c r="E9" s="59">
        <v>17046998</v>
      </c>
      <c r="F9" s="60">
        <v>17046998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12785249</v>
      </c>
      <c r="Y9" s="60">
        <v>-12785249</v>
      </c>
      <c r="Z9" s="140">
        <v>-100</v>
      </c>
      <c r="AA9" s="62">
        <v>17046998</v>
      </c>
    </row>
    <row r="10" spans="1:27" ht="13.5">
      <c r="A10" s="249" t="s">
        <v>147</v>
      </c>
      <c r="B10" s="182"/>
      <c r="C10" s="155">
        <v>1029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5808927</v>
      </c>
      <c r="D11" s="155"/>
      <c r="E11" s="59">
        <v>4734465</v>
      </c>
      <c r="F11" s="60">
        <v>4734465</v>
      </c>
      <c r="G11" s="60">
        <v>4294299</v>
      </c>
      <c r="H11" s="60">
        <v>4294299</v>
      </c>
      <c r="I11" s="60">
        <v>4294299</v>
      </c>
      <c r="J11" s="60">
        <v>4294299</v>
      </c>
      <c r="K11" s="60">
        <v>4294299</v>
      </c>
      <c r="L11" s="60">
        <v>4294299</v>
      </c>
      <c r="M11" s="60">
        <v>4294298</v>
      </c>
      <c r="N11" s="60">
        <v>4294298</v>
      </c>
      <c r="O11" s="60">
        <v>4294298</v>
      </c>
      <c r="P11" s="60">
        <v>4294298</v>
      </c>
      <c r="Q11" s="60"/>
      <c r="R11" s="60">
        <v>4294298</v>
      </c>
      <c r="S11" s="60"/>
      <c r="T11" s="60"/>
      <c r="U11" s="60"/>
      <c r="V11" s="60"/>
      <c r="W11" s="60">
        <v>4294298</v>
      </c>
      <c r="X11" s="60">
        <v>3550849</v>
      </c>
      <c r="Y11" s="60">
        <v>743449</v>
      </c>
      <c r="Z11" s="140">
        <v>20.94</v>
      </c>
      <c r="AA11" s="62">
        <v>4734465</v>
      </c>
    </row>
    <row r="12" spans="1:27" ht="13.5">
      <c r="A12" s="250" t="s">
        <v>56</v>
      </c>
      <c r="B12" s="251"/>
      <c r="C12" s="168">
        <f aca="true" t="shared" si="0" ref="C12:Y12">SUM(C6:C11)</f>
        <v>285621105</v>
      </c>
      <c r="D12" s="168">
        <f>SUM(D6:D11)</f>
        <v>0</v>
      </c>
      <c r="E12" s="72">
        <f t="shared" si="0"/>
        <v>567639320</v>
      </c>
      <c r="F12" s="73">
        <f t="shared" si="0"/>
        <v>567639320</v>
      </c>
      <c r="G12" s="73">
        <f t="shared" si="0"/>
        <v>389091267</v>
      </c>
      <c r="H12" s="73">
        <f t="shared" si="0"/>
        <v>715205286</v>
      </c>
      <c r="I12" s="73">
        <f t="shared" si="0"/>
        <v>473238954</v>
      </c>
      <c r="J12" s="73">
        <f t="shared" si="0"/>
        <v>473238954</v>
      </c>
      <c r="K12" s="73">
        <f t="shared" si="0"/>
        <v>449176505</v>
      </c>
      <c r="L12" s="73">
        <f t="shared" si="0"/>
        <v>534900091</v>
      </c>
      <c r="M12" s="73">
        <f t="shared" si="0"/>
        <v>487540859</v>
      </c>
      <c r="N12" s="73">
        <f t="shared" si="0"/>
        <v>487540859</v>
      </c>
      <c r="O12" s="73">
        <f t="shared" si="0"/>
        <v>410289707</v>
      </c>
      <c r="P12" s="73">
        <f t="shared" si="0"/>
        <v>350394709</v>
      </c>
      <c r="Q12" s="73">
        <f t="shared" si="0"/>
        <v>0</v>
      </c>
      <c r="R12" s="73">
        <f t="shared" si="0"/>
        <v>350394709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350394709</v>
      </c>
      <c r="X12" s="73">
        <f t="shared" si="0"/>
        <v>425729491</v>
      </c>
      <c r="Y12" s="73">
        <f t="shared" si="0"/>
        <v>-75334782</v>
      </c>
      <c r="Z12" s="170">
        <f>+IF(X12&lt;&gt;0,+(Y12/X12)*100,0)</f>
        <v>-17.695457700861976</v>
      </c>
      <c r="AA12" s="74">
        <f>SUM(AA6:AA11)</f>
        <v>567639320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162387</v>
      </c>
      <c r="D15" s="155"/>
      <c r="E15" s="59">
        <v>162387</v>
      </c>
      <c r="F15" s="60">
        <v>162387</v>
      </c>
      <c r="G15" s="60">
        <v>162387</v>
      </c>
      <c r="H15" s="60">
        <v>162387</v>
      </c>
      <c r="I15" s="60">
        <v>162387</v>
      </c>
      <c r="J15" s="60">
        <v>162387</v>
      </c>
      <c r="K15" s="60">
        <v>162387</v>
      </c>
      <c r="L15" s="60">
        <v>162387</v>
      </c>
      <c r="M15" s="60">
        <v>162387</v>
      </c>
      <c r="N15" s="60">
        <v>162387</v>
      </c>
      <c r="O15" s="60">
        <v>162387</v>
      </c>
      <c r="P15" s="60">
        <v>162387</v>
      </c>
      <c r="Q15" s="60"/>
      <c r="R15" s="60">
        <v>162387</v>
      </c>
      <c r="S15" s="60"/>
      <c r="T15" s="60"/>
      <c r="U15" s="60"/>
      <c r="V15" s="60"/>
      <c r="W15" s="60">
        <v>162387</v>
      </c>
      <c r="X15" s="60">
        <v>121790</v>
      </c>
      <c r="Y15" s="60">
        <v>40597</v>
      </c>
      <c r="Z15" s="140">
        <v>33.33</v>
      </c>
      <c r="AA15" s="62">
        <v>162387</v>
      </c>
    </row>
    <row r="16" spans="1:27" ht="13.5">
      <c r="A16" s="249" t="s">
        <v>151</v>
      </c>
      <c r="B16" s="182"/>
      <c r="C16" s="155">
        <v>100</v>
      </c>
      <c r="D16" s="155"/>
      <c r="E16" s="59"/>
      <c r="F16" s="60"/>
      <c r="G16" s="159"/>
      <c r="H16" s="159"/>
      <c r="I16" s="159"/>
      <c r="J16" s="60"/>
      <c r="K16" s="159"/>
      <c r="L16" s="159"/>
      <c r="M16" s="60">
        <v>20425734</v>
      </c>
      <c r="N16" s="159">
        <v>20425734</v>
      </c>
      <c r="O16" s="159">
        <v>20425734</v>
      </c>
      <c r="P16" s="159">
        <v>20425734</v>
      </c>
      <c r="Q16" s="60"/>
      <c r="R16" s="159">
        <v>20425734</v>
      </c>
      <c r="S16" s="159"/>
      <c r="T16" s="60"/>
      <c r="U16" s="159"/>
      <c r="V16" s="159"/>
      <c r="W16" s="159">
        <v>20425734</v>
      </c>
      <c r="X16" s="60"/>
      <c r="Y16" s="159">
        <v>20425734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>
        <v>20425734</v>
      </c>
      <c r="H17" s="60">
        <v>20425734</v>
      </c>
      <c r="I17" s="60">
        <v>20425734</v>
      </c>
      <c r="J17" s="60">
        <v>20425734</v>
      </c>
      <c r="K17" s="60">
        <v>20425734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>
        <v>20425734</v>
      </c>
      <c r="F18" s="60">
        <v>20425734</v>
      </c>
      <c r="G18" s="60"/>
      <c r="H18" s="60"/>
      <c r="I18" s="60"/>
      <c r="J18" s="60"/>
      <c r="K18" s="60"/>
      <c r="L18" s="60">
        <v>20425734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15319301</v>
      </c>
      <c r="Y18" s="60">
        <v>-15319301</v>
      </c>
      <c r="Z18" s="140">
        <v>-100</v>
      </c>
      <c r="AA18" s="62">
        <v>20425734</v>
      </c>
    </row>
    <row r="19" spans="1:27" ht="13.5">
      <c r="A19" s="249" t="s">
        <v>154</v>
      </c>
      <c r="B19" s="182"/>
      <c r="C19" s="155">
        <v>1893138499</v>
      </c>
      <c r="D19" s="155"/>
      <c r="E19" s="59">
        <v>2928838971</v>
      </c>
      <c r="F19" s="60">
        <v>2928838971</v>
      </c>
      <c r="G19" s="60">
        <v>2046220192</v>
      </c>
      <c r="H19" s="60">
        <v>2084181310</v>
      </c>
      <c r="I19" s="60">
        <v>2101932843</v>
      </c>
      <c r="J19" s="60">
        <v>2101932843</v>
      </c>
      <c r="K19" s="60">
        <v>2133724826</v>
      </c>
      <c r="L19" s="60">
        <v>2170817857</v>
      </c>
      <c r="M19" s="60">
        <v>2216877619</v>
      </c>
      <c r="N19" s="60">
        <v>2216877619</v>
      </c>
      <c r="O19" s="60">
        <v>2262868105</v>
      </c>
      <c r="P19" s="60">
        <v>2314506836</v>
      </c>
      <c r="Q19" s="60"/>
      <c r="R19" s="60">
        <v>2314506836</v>
      </c>
      <c r="S19" s="60"/>
      <c r="T19" s="60"/>
      <c r="U19" s="60"/>
      <c r="V19" s="60"/>
      <c r="W19" s="60">
        <v>2314506836</v>
      </c>
      <c r="X19" s="60">
        <v>2196629228</v>
      </c>
      <c r="Y19" s="60">
        <v>117877608</v>
      </c>
      <c r="Z19" s="140">
        <v>5.37</v>
      </c>
      <c r="AA19" s="62">
        <v>2928838971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2594195</v>
      </c>
      <c r="D22" s="155"/>
      <c r="E22" s="59">
        <v>952270</v>
      </c>
      <c r="F22" s="60">
        <v>952270</v>
      </c>
      <c r="G22" s="60">
        <v>952270</v>
      </c>
      <c r="H22" s="60">
        <v>952270</v>
      </c>
      <c r="I22" s="60">
        <v>952270</v>
      </c>
      <c r="J22" s="60">
        <v>952270</v>
      </c>
      <c r="K22" s="60">
        <v>952270</v>
      </c>
      <c r="L22" s="60">
        <v>952270</v>
      </c>
      <c r="M22" s="60">
        <v>952270</v>
      </c>
      <c r="N22" s="60">
        <v>952270</v>
      </c>
      <c r="O22" s="60">
        <v>952270</v>
      </c>
      <c r="P22" s="60">
        <v>952270</v>
      </c>
      <c r="Q22" s="60"/>
      <c r="R22" s="60">
        <v>952270</v>
      </c>
      <c r="S22" s="60"/>
      <c r="T22" s="60"/>
      <c r="U22" s="60"/>
      <c r="V22" s="60"/>
      <c r="W22" s="60">
        <v>952270</v>
      </c>
      <c r="X22" s="60">
        <v>714203</v>
      </c>
      <c r="Y22" s="60">
        <v>238067</v>
      </c>
      <c r="Z22" s="140">
        <v>33.33</v>
      </c>
      <c r="AA22" s="62">
        <v>952270</v>
      </c>
    </row>
    <row r="23" spans="1:27" ht="13.5">
      <c r="A23" s="249" t="s">
        <v>158</v>
      </c>
      <c r="B23" s="182"/>
      <c r="C23" s="155">
        <v>131100</v>
      </c>
      <c r="D23" s="155"/>
      <c r="E23" s="59">
        <v>131000</v>
      </c>
      <c r="F23" s="60">
        <v>131000</v>
      </c>
      <c r="G23" s="159">
        <v>131000</v>
      </c>
      <c r="H23" s="159">
        <v>131000</v>
      </c>
      <c r="I23" s="159">
        <v>131000</v>
      </c>
      <c r="J23" s="60">
        <v>131000</v>
      </c>
      <c r="K23" s="159">
        <v>131000</v>
      </c>
      <c r="L23" s="159">
        <v>131000</v>
      </c>
      <c r="M23" s="60">
        <v>131000</v>
      </c>
      <c r="N23" s="159">
        <v>131000</v>
      </c>
      <c r="O23" s="159">
        <v>131000</v>
      </c>
      <c r="P23" s="159">
        <v>131000</v>
      </c>
      <c r="Q23" s="60"/>
      <c r="R23" s="159">
        <v>131000</v>
      </c>
      <c r="S23" s="159"/>
      <c r="T23" s="60"/>
      <c r="U23" s="159"/>
      <c r="V23" s="159"/>
      <c r="W23" s="159">
        <v>131000</v>
      </c>
      <c r="X23" s="60">
        <v>98250</v>
      </c>
      <c r="Y23" s="159">
        <v>32750</v>
      </c>
      <c r="Z23" s="141">
        <v>33.33</v>
      </c>
      <c r="AA23" s="225">
        <v>131000</v>
      </c>
    </row>
    <row r="24" spans="1:27" ht="13.5">
      <c r="A24" s="250" t="s">
        <v>57</v>
      </c>
      <c r="B24" s="253"/>
      <c r="C24" s="168">
        <f aca="true" t="shared" si="1" ref="C24:Y24">SUM(C15:C23)</f>
        <v>1896026281</v>
      </c>
      <c r="D24" s="168">
        <f>SUM(D15:D23)</f>
        <v>0</v>
      </c>
      <c r="E24" s="76">
        <f t="shared" si="1"/>
        <v>2950510362</v>
      </c>
      <c r="F24" s="77">
        <f t="shared" si="1"/>
        <v>2950510362</v>
      </c>
      <c r="G24" s="77">
        <f t="shared" si="1"/>
        <v>2067891583</v>
      </c>
      <c r="H24" s="77">
        <f t="shared" si="1"/>
        <v>2105852701</v>
      </c>
      <c r="I24" s="77">
        <f t="shared" si="1"/>
        <v>2123604234</v>
      </c>
      <c r="J24" s="77">
        <f t="shared" si="1"/>
        <v>2123604234</v>
      </c>
      <c r="K24" s="77">
        <f t="shared" si="1"/>
        <v>2155396217</v>
      </c>
      <c r="L24" s="77">
        <f t="shared" si="1"/>
        <v>2192489248</v>
      </c>
      <c r="M24" s="77">
        <f t="shared" si="1"/>
        <v>2238549010</v>
      </c>
      <c r="N24" s="77">
        <f t="shared" si="1"/>
        <v>2238549010</v>
      </c>
      <c r="O24" s="77">
        <f t="shared" si="1"/>
        <v>2284539496</v>
      </c>
      <c r="P24" s="77">
        <f t="shared" si="1"/>
        <v>2336178227</v>
      </c>
      <c r="Q24" s="77">
        <f t="shared" si="1"/>
        <v>0</v>
      </c>
      <c r="R24" s="77">
        <f t="shared" si="1"/>
        <v>2336178227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2336178227</v>
      </c>
      <c r="X24" s="77">
        <f t="shared" si="1"/>
        <v>2212882772</v>
      </c>
      <c r="Y24" s="77">
        <f t="shared" si="1"/>
        <v>123295455</v>
      </c>
      <c r="Z24" s="212">
        <f>+IF(X24&lt;&gt;0,+(Y24/X24)*100,0)</f>
        <v>5.571712002103291</v>
      </c>
      <c r="AA24" s="79">
        <f>SUM(AA15:AA23)</f>
        <v>2950510362</v>
      </c>
    </row>
    <row r="25" spans="1:27" ht="13.5">
      <c r="A25" s="250" t="s">
        <v>159</v>
      </c>
      <c r="B25" s="251"/>
      <c r="C25" s="168">
        <f aca="true" t="shared" si="2" ref="C25:Y25">+C12+C24</f>
        <v>2181647386</v>
      </c>
      <c r="D25" s="168">
        <f>+D12+D24</f>
        <v>0</v>
      </c>
      <c r="E25" s="72">
        <f t="shared" si="2"/>
        <v>3518149682</v>
      </c>
      <c r="F25" s="73">
        <f t="shared" si="2"/>
        <v>3518149682</v>
      </c>
      <c r="G25" s="73">
        <f t="shared" si="2"/>
        <v>2456982850</v>
      </c>
      <c r="H25" s="73">
        <f t="shared" si="2"/>
        <v>2821057987</v>
      </c>
      <c r="I25" s="73">
        <f t="shared" si="2"/>
        <v>2596843188</v>
      </c>
      <c r="J25" s="73">
        <f t="shared" si="2"/>
        <v>2596843188</v>
      </c>
      <c r="K25" s="73">
        <f t="shared" si="2"/>
        <v>2604572722</v>
      </c>
      <c r="L25" s="73">
        <f t="shared" si="2"/>
        <v>2727389339</v>
      </c>
      <c r="M25" s="73">
        <f t="shared" si="2"/>
        <v>2726089869</v>
      </c>
      <c r="N25" s="73">
        <f t="shared" si="2"/>
        <v>2726089869</v>
      </c>
      <c r="O25" s="73">
        <f t="shared" si="2"/>
        <v>2694829203</v>
      </c>
      <c r="P25" s="73">
        <f t="shared" si="2"/>
        <v>2686572936</v>
      </c>
      <c r="Q25" s="73">
        <f t="shared" si="2"/>
        <v>0</v>
      </c>
      <c r="R25" s="73">
        <f t="shared" si="2"/>
        <v>2686572936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2686572936</v>
      </c>
      <c r="X25" s="73">
        <f t="shared" si="2"/>
        <v>2638612263</v>
      </c>
      <c r="Y25" s="73">
        <f t="shared" si="2"/>
        <v>47960673</v>
      </c>
      <c r="Z25" s="170">
        <f>+IF(X25&lt;&gt;0,+(Y25/X25)*100,0)</f>
        <v>1.8176476200209335</v>
      </c>
      <c r="AA25" s="74">
        <f>+AA12+AA24</f>
        <v>3518149682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1685121</v>
      </c>
      <c r="D30" s="155"/>
      <c r="E30" s="59">
        <v>1578405</v>
      </c>
      <c r="F30" s="60">
        <v>1578405</v>
      </c>
      <c r="G30" s="60">
        <v>1578405</v>
      </c>
      <c r="H30" s="60">
        <v>1578405</v>
      </c>
      <c r="I30" s="60">
        <v>1578405</v>
      </c>
      <c r="J30" s="60">
        <v>1578405</v>
      </c>
      <c r="K30" s="60">
        <v>1578405</v>
      </c>
      <c r="L30" s="60">
        <v>1578405</v>
      </c>
      <c r="M30" s="60">
        <v>1578405</v>
      </c>
      <c r="N30" s="60">
        <v>1578405</v>
      </c>
      <c r="O30" s="60">
        <v>1578405</v>
      </c>
      <c r="P30" s="60">
        <v>1578405</v>
      </c>
      <c r="Q30" s="60"/>
      <c r="R30" s="60">
        <v>1578405</v>
      </c>
      <c r="S30" s="60"/>
      <c r="T30" s="60"/>
      <c r="U30" s="60"/>
      <c r="V30" s="60"/>
      <c r="W30" s="60">
        <v>1578405</v>
      </c>
      <c r="X30" s="60">
        <v>1183804</v>
      </c>
      <c r="Y30" s="60">
        <v>394601</v>
      </c>
      <c r="Z30" s="140">
        <v>33.33</v>
      </c>
      <c r="AA30" s="62">
        <v>1578405</v>
      </c>
    </row>
    <row r="31" spans="1:27" ht="13.5">
      <c r="A31" s="249" t="s">
        <v>163</v>
      </c>
      <c r="B31" s="182"/>
      <c r="C31" s="155">
        <v>1848080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120611142</v>
      </c>
      <c r="D32" s="155"/>
      <c r="E32" s="59">
        <v>122456202</v>
      </c>
      <c r="F32" s="60">
        <v>122456202</v>
      </c>
      <c r="G32" s="60">
        <v>231366331</v>
      </c>
      <c r="H32" s="60">
        <v>321356344</v>
      </c>
      <c r="I32" s="60">
        <v>266309258</v>
      </c>
      <c r="J32" s="60">
        <v>266309258</v>
      </c>
      <c r="K32" s="60">
        <v>268869447</v>
      </c>
      <c r="L32" s="60">
        <v>321635470</v>
      </c>
      <c r="M32" s="60">
        <v>353131160</v>
      </c>
      <c r="N32" s="60">
        <v>353131160</v>
      </c>
      <c r="O32" s="60">
        <v>308744497</v>
      </c>
      <c r="P32" s="60">
        <v>308335065</v>
      </c>
      <c r="Q32" s="60"/>
      <c r="R32" s="60">
        <v>308335065</v>
      </c>
      <c r="S32" s="60"/>
      <c r="T32" s="60"/>
      <c r="U32" s="60"/>
      <c r="V32" s="60"/>
      <c r="W32" s="60">
        <v>308335065</v>
      </c>
      <c r="X32" s="60">
        <v>91842152</v>
      </c>
      <c r="Y32" s="60">
        <v>216492913</v>
      </c>
      <c r="Z32" s="140">
        <v>235.72</v>
      </c>
      <c r="AA32" s="62">
        <v>122456202</v>
      </c>
    </row>
    <row r="33" spans="1:27" ht="13.5">
      <c r="A33" s="249" t="s">
        <v>165</v>
      </c>
      <c r="B33" s="182"/>
      <c r="C33" s="155">
        <v>5627445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129771788</v>
      </c>
      <c r="D34" s="168">
        <f>SUM(D29:D33)</f>
        <v>0</v>
      </c>
      <c r="E34" s="72">
        <f t="shared" si="3"/>
        <v>124034607</v>
      </c>
      <c r="F34" s="73">
        <f t="shared" si="3"/>
        <v>124034607</v>
      </c>
      <c r="G34" s="73">
        <f t="shared" si="3"/>
        <v>232944736</v>
      </c>
      <c r="H34" s="73">
        <f t="shared" si="3"/>
        <v>322934749</v>
      </c>
      <c r="I34" s="73">
        <f t="shared" si="3"/>
        <v>267887663</v>
      </c>
      <c r="J34" s="73">
        <f t="shared" si="3"/>
        <v>267887663</v>
      </c>
      <c r="K34" s="73">
        <f t="shared" si="3"/>
        <v>270447852</v>
      </c>
      <c r="L34" s="73">
        <f t="shared" si="3"/>
        <v>323213875</v>
      </c>
      <c r="M34" s="73">
        <f t="shared" si="3"/>
        <v>354709565</v>
      </c>
      <c r="N34" s="73">
        <f t="shared" si="3"/>
        <v>354709565</v>
      </c>
      <c r="O34" s="73">
        <f t="shared" si="3"/>
        <v>310322902</v>
      </c>
      <c r="P34" s="73">
        <f t="shared" si="3"/>
        <v>309913470</v>
      </c>
      <c r="Q34" s="73">
        <f t="shared" si="3"/>
        <v>0</v>
      </c>
      <c r="R34" s="73">
        <f t="shared" si="3"/>
        <v>309913470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309913470</v>
      </c>
      <c r="X34" s="73">
        <f t="shared" si="3"/>
        <v>93025956</v>
      </c>
      <c r="Y34" s="73">
        <f t="shared" si="3"/>
        <v>216887514</v>
      </c>
      <c r="Z34" s="170">
        <f>+IF(X34&lt;&gt;0,+(Y34/X34)*100,0)</f>
        <v>233.1473099830331</v>
      </c>
      <c r="AA34" s="74">
        <f>SUM(AA29:AA33)</f>
        <v>124034607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26746763</v>
      </c>
      <c r="D37" s="155"/>
      <c r="E37" s="59">
        <v>249481025</v>
      </c>
      <c r="F37" s="60">
        <v>249481025</v>
      </c>
      <c r="G37" s="60">
        <v>28398507</v>
      </c>
      <c r="H37" s="60">
        <v>28398507</v>
      </c>
      <c r="I37" s="60">
        <v>28398507</v>
      </c>
      <c r="J37" s="60">
        <v>28398507</v>
      </c>
      <c r="K37" s="60">
        <v>28398507</v>
      </c>
      <c r="L37" s="60">
        <v>28398507</v>
      </c>
      <c r="M37" s="60">
        <v>28398507</v>
      </c>
      <c r="N37" s="60">
        <v>28398507</v>
      </c>
      <c r="O37" s="60">
        <v>28398507</v>
      </c>
      <c r="P37" s="60">
        <v>28398507</v>
      </c>
      <c r="Q37" s="60"/>
      <c r="R37" s="60">
        <v>28398507</v>
      </c>
      <c r="S37" s="60"/>
      <c r="T37" s="60"/>
      <c r="U37" s="60"/>
      <c r="V37" s="60"/>
      <c r="W37" s="60">
        <v>28398507</v>
      </c>
      <c r="X37" s="60">
        <v>187110769</v>
      </c>
      <c r="Y37" s="60">
        <v>-158712262</v>
      </c>
      <c r="Z37" s="140">
        <v>-84.82</v>
      </c>
      <c r="AA37" s="62">
        <v>249481025</v>
      </c>
    </row>
    <row r="38" spans="1:27" ht="13.5">
      <c r="A38" s="249" t="s">
        <v>165</v>
      </c>
      <c r="B38" s="182"/>
      <c r="C38" s="155">
        <v>8111948</v>
      </c>
      <c r="D38" s="155"/>
      <c r="E38" s="59">
        <v>2661384</v>
      </c>
      <c r="F38" s="60">
        <v>2661384</v>
      </c>
      <c r="G38" s="60">
        <v>2661384</v>
      </c>
      <c r="H38" s="60">
        <v>2661384</v>
      </c>
      <c r="I38" s="60">
        <v>2661384</v>
      </c>
      <c r="J38" s="60">
        <v>2661384</v>
      </c>
      <c r="K38" s="60">
        <v>2661384</v>
      </c>
      <c r="L38" s="60">
        <v>2661384</v>
      </c>
      <c r="M38" s="60">
        <v>2661384</v>
      </c>
      <c r="N38" s="60">
        <v>2661384</v>
      </c>
      <c r="O38" s="60">
        <v>2661384</v>
      </c>
      <c r="P38" s="60">
        <v>2661384</v>
      </c>
      <c r="Q38" s="60"/>
      <c r="R38" s="60">
        <v>2661384</v>
      </c>
      <c r="S38" s="60"/>
      <c r="T38" s="60"/>
      <c r="U38" s="60"/>
      <c r="V38" s="60"/>
      <c r="W38" s="60">
        <v>2661384</v>
      </c>
      <c r="X38" s="60">
        <v>1996038</v>
      </c>
      <c r="Y38" s="60">
        <v>665346</v>
      </c>
      <c r="Z38" s="140">
        <v>33.33</v>
      </c>
      <c r="AA38" s="62">
        <v>2661384</v>
      </c>
    </row>
    <row r="39" spans="1:27" ht="13.5">
      <c r="A39" s="250" t="s">
        <v>59</v>
      </c>
      <c r="B39" s="253"/>
      <c r="C39" s="168">
        <f aca="true" t="shared" si="4" ref="C39:Y39">SUM(C37:C38)</f>
        <v>34858711</v>
      </c>
      <c r="D39" s="168">
        <f>SUM(D37:D38)</f>
        <v>0</v>
      </c>
      <c r="E39" s="76">
        <f t="shared" si="4"/>
        <v>252142409</v>
      </c>
      <c r="F39" s="77">
        <f t="shared" si="4"/>
        <v>252142409</v>
      </c>
      <c r="G39" s="77">
        <f t="shared" si="4"/>
        <v>31059891</v>
      </c>
      <c r="H39" s="77">
        <f t="shared" si="4"/>
        <v>31059891</v>
      </c>
      <c r="I39" s="77">
        <f t="shared" si="4"/>
        <v>31059891</v>
      </c>
      <c r="J39" s="77">
        <f t="shared" si="4"/>
        <v>31059891</v>
      </c>
      <c r="K39" s="77">
        <f t="shared" si="4"/>
        <v>31059891</v>
      </c>
      <c r="L39" s="77">
        <f t="shared" si="4"/>
        <v>31059891</v>
      </c>
      <c r="M39" s="77">
        <f t="shared" si="4"/>
        <v>31059891</v>
      </c>
      <c r="N39" s="77">
        <f t="shared" si="4"/>
        <v>31059891</v>
      </c>
      <c r="O39" s="77">
        <f t="shared" si="4"/>
        <v>31059891</v>
      </c>
      <c r="P39" s="77">
        <f t="shared" si="4"/>
        <v>31059891</v>
      </c>
      <c r="Q39" s="77">
        <f t="shared" si="4"/>
        <v>0</v>
      </c>
      <c r="R39" s="77">
        <f t="shared" si="4"/>
        <v>31059891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31059891</v>
      </c>
      <c r="X39" s="77">
        <f t="shared" si="4"/>
        <v>189106807</v>
      </c>
      <c r="Y39" s="77">
        <f t="shared" si="4"/>
        <v>-158046916</v>
      </c>
      <c r="Z39" s="212">
        <f>+IF(X39&lt;&gt;0,+(Y39/X39)*100,0)</f>
        <v>-83.57547700543641</v>
      </c>
      <c r="AA39" s="79">
        <f>SUM(AA37:AA38)</f>
        <v>252142409</v>
      </c>
    </row>
    <row r="40" spans="1:27" ht="13.5">
      <c r="A40" s="250" t="s">
        <v>167</v>
      </c>
      <c r="B40" s="251"/>
      <c r="C40" s="168">
        <f aca="true" t="shared" si="5" ref="C40:Y40">+C34+C39</f>
        <v>164630499</v>
      </c>
      <c r="D40" s="168">
        <f>+D34+D39</f>
        <v>0</v>
      </c>
      <c r="E40" s="72">
        <f t="shared" si="5"/>
        <v>376177016</v>
      </c>
      <c r="F40" s="73">
        <f t="shared" si="5"/>
        <v>376177016</v>
      </c>
      <c r="G40" s="73">
        <f t="shared" si="5"/>
        <v>264004627</v>
      </c>
      <c r="H40" s="73">
        <f t="shared" si="5"/>
        <v>353994640</v>
      </c>
      <c r="I40" s="73">
        <f t="shared" si="5"/>
        <v>298947554</v>
      </c>
      <c r="J40" s="73">
        <f t="shared" si="5"/>
        <v>298947554</v>
      </c>
      <c r="K40" s="73">
        <f t="shared" si="5"/>
        <v>301507743</v>
      </c>
      <c r="L40" s="73">
        <f t="shared" si="5"/>
        <v>354273766</v>
      </c>
      <c r="M40" s="73">
        <f t="shared" si="5"/>
        <v>385769456</v>
      </c>
      <c r="N40" s="73">
        <f t="shared" si="5"/>
        <v>385769456</v>
      </c>
      <c r="O40" s="73">
        <f t="shared" si="5"/>
        <v>341382793</v>
      </c>
      <c r="P40" s="73">
        <f t="shared" si="5"/>
        <v>340973361</v>
      </c>
      <c r="Q40" s="73">
        <f t="shared" si="5"/>
        <v>0</v>
      </c>
      <c r="R40" s="73">
        <f t="shared" si="5"/>
        <v>340973361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340973361</v>
      </c>
      <c r="X40" s="73">
        <f t="shared" si="5"/>
        <v>282132763</v>
      </c>
      <c r="Y40" s="73">
        <f t="shared" si="5"/>
        <v>58840598</v>
      </c>
      <c r="Z40" s="170">
        <f>+IF(X40&lt;&gt;0,+(Y40/X40)*100,0)</f>
        <v>20.855641639889942</v>
      </c>
      <c r="AA40" s="74">
        <f>+AA34+AA39</f>
        <v>376177016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2017016887</v>
      </c>
      <c r="D42" s="257">
        <f>+D25-D40</f>
        <v>0</v>
      </c>
      <c r="E42" s="258">
        <f t="shared" si="6"/>
        <v>3141972666</v>
      </c>
      <c r="F42" s="259">
        <f t="shared" si="6"/>
        <v>3141972666</v>
      </c>
      <c r="G42" s="259">
        <f t="shared" si="6"/>
        <v>2192978223</v>
      </c>
      <c r="H42" s="259">
        <f t="shared" si="6"/>
        <v>2467063347</v>
      </c>
      <c r="I42" s="259">
        <f t="shared" si="6"/>
        <v>2297895634</v>
      </c>
      <c r="J42" s="259">
        <f t="shared" si="6"/>
        <v>2297895634</v>
      </c>
      <c r="K42" s="259">
        <f t="shared" si="6"/>
        <v>2303064979</v>
      </c>
      <c r="L42" s="259">
        <f t="shared" si="6"/>
        <v>2373115573</v>
      </c>
      <c r="M42" s="259">
        <f t="shared" si="6"/>
        <v>2340320413</v>
      </c>
      <c r="N42" s="259">
        <f t="shared" si="6"/>
        <v>2340320413</v>
      </c>
      <c r="O42" s="259">
        <f t="shared" si="6"/>
        <v>2353446410</v>
      </c>
      <c r="P42" s="259">
        <f t="shared" si="6"/>
        <v>2345599575</v>
      </c>
      <c r="Q42" s="259">
        <f t="shared" si="6"/>
        <v>0</v>
      </c>
      <c r="R42" s="259">
        <f t="shared" si="6"/>
        <v>2345599575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2345599575</v>
      </c>
      <c r="X42" s="259">
        <f t="shared" si="6"/>
        <v>2356479500</v>
      </c>
      <c r="Y42" s="259">
        <f t="shared" si="6"/>
        <v>-10879925</v>
      </c>
      <c r="Z42" s="260">
        <f>+IF(X42&lt;&gt;0,+(Y42/X42)*100,0)</f>
        <v>-0.46170251003668816</v>
      </c>
      <c r="AA42" s="261">
        <f>+AA25-AA40</f>
        <v>3141972666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2017016887</v>
      </c>
      <c r="D45" s="155"/>
      <c r="E45" s="59">
        <v>1623230637</v>
      </c>
      <c r="F45" s="60">
        <v>1623230637</v>
      </c>
      <c r="G45" s="60">
        <v>675036194</v>
      </c>
      <c r="H45" s="60">
        <v>949121318</v>
      </c>
      <c r="I45" s="60">
        <v>779953605</v>
      </c>
      <c r="J45" s="60">
        <v>779953605</v>
      </c>
      <c r="K45" s="60">
        <v>785122950</v>
      </c>
      <c r="L45" s="60">
        <v>855173544</v>
      </c>
      <c r="M45" s="60">
        <v>822378384</v>
      </c>
      <c r="N45" s="60">
        <v>822378384</v>
      </c>
      <c r="O45" s="60">
        <v>835504381</v>
      </c>
      <c r="P45" s="60">
        <v>814531549</v>
      </c>
      <c r="Q45" s="60"/>
      <c r="R45" s="60">
        <v>814531549</v>
      </c>
      <c r="S45" s="60"/>
      <c r="T45" s="60"/>
      <c r="U45" s="60"/>
      <c r="V45" s="60"/>
      <c r="W45" s="60">
        <v>814531549</v>
      </c>
      <c r="X45" s="60">
        <v>1217422978</v>
      </c>
      <c r="Y45" s="60">
        <v>-402891429</v>
      </c>
      <c r="Z45" s="139">
        <v>-33.09</v>
      </c>
      <c r="AA45" s="62">
        <v>1623230637</v>
      </c>
    </row>
    <row r="46" spans="1:27" ht="13.5">
      <c r="A46" s="249" t="s">
        <v>171</v>
      </c>
      <c r="B46" s="182"/>
      <c r="C46" s="155"/>
      <c r="D46" s="155"/>
      <c r="E46" s="59">
        <v>1518742029</v>
      </c>
      <c r="F46" s="60">
        <v>1518742029</v>
      </c>
      <c r="G46" s="60"/>
      <c r="H46" s="60">
        <v>1517942029</v>
      </c>
      <c r="I46" s="60">
        <v>1517942029</v>
      </c>
      <c r="J46" s="60">
        <v>1517942029</v>
      </c>
      <c r="K46" s="60">
        <v>1517942029</v>
      </c>
      <c r="L46" s="60">
        <v>1517942029</v>
      </c>
      <c r="M46" s="60">
        <v>1517942029</v>
      </c>
      <c r="N46" s="60">
        <v>1517942029</v>
      </c>
      <c r="O46" s="60">
        <v>1517942029</v>
      </c>
      <c r="P46" s="60">
        <v>1531068026</v>
      </c>
      <c r="Q46" s="60"/>
      <c r="R46" s="60">
        <v>1531068026</v>
      </c>
      <c r="S46" s="60"/>
      <c r="T46" s="60"/>
      <c r="U46" s="60"/>
      <c r="V46" s="60"/>
      <c r="W46" s="60">
        <v>1531068026</v>
      </c>
      <c r="X46" s="60">
        <v>1139056522</v>
      </c>
      <c r="Y46" s="60">
        <v>392011504</v>
      </c>
      <c r="Z46" s="139">
        <v>34.42</v>
      </c>
      <c r="AA46" s="62">
        <v>1518742029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>
        <v>1517942029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2017016887</v>
      </c>
      <c r="D48" s="217">
        <f>SUM(D45:D47)</f>
        <v>0</v>
      </c>
      <c r="E48" s="264">
        <f t="shared" si="7"/>
        <v>3141972666</v>
      </c>
      <c r="F48" s="219">
        <f t="shared" si="7"/>
        <v>3141972666</v>
      </c>
      <c r="G48" s="219">
        <f t="shared" si="7"/>
        <v>2192978223</v>
      </c>
      <c r="H48" s="219">
        <f t="shared" si="7"/>
        <v>2467063347</v>
      </c>
      <c r="I48" s="219">
        <f t="shared" si="7"/>
        <v>2297895634</v>
      </c>
      <c r="J48" s="219">
        <f t="shared" si="7"/>
        <v>2297895634</v>
      </c>
      <c r="K48" s="219">
        <f t="shared" si="7"/>
        <v>2303064979</v>
      </c>
      <c r="L48" s="219">
        <f t="shared" si="7"/>
        <v>2373115573</v>
      </c>
      <c r="M48" s="219">
        <f t="shared" si="7"/>
        <v>2340320413</v>
      </c>
      <c r="N48" s="219">
        <f t="shared" si="7"/>
        <v>2340320413</v>
      </c>
      <c r="O48" s="219">
        <f t="shared" si="7"/>
        <v>2353446410</v>
      </c>
      <c r="P48" s="219">
        <f t="shared" si="7"/>
        <v>2345599575</v>
      </c>
      <c r="Q48" s="219">
        <f t="shared" si="7"/>
        <v>0</v>
      </c>
      <c r="R48" s="219">
        <f t="shared" si="7"/>
        <v>2345599575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2345599575</v>
      </c>
      <c r="X48" s="219">
        <f t="shared" si="7"/>
        <v>2356479500</v>
      </c>
      <c r="Y48" s="219">
        <f t="shared" si="7"/>
        <v>-10879925</v>
      </c>
      <c r="Z48" s="265">
        <f>+IF(X48&lt;&gt;0,+(Y48/X48)*100,0)</f>
        <v>-0.46170251003668816</v>
      </c>
      <c r="AA48" s="232">
        <f>SUM(AA45:AA47)</f>
        <v>3141972666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6865080</v>
      </c>
      <c r="D6" s="155"/>
      <c r="E6" s="59">
        <v>345931116</v>
      </c>
      <c r="F6" s="60">
        <v>345931116</v>
      </c>
      <c r="G6" s="60">
        <v>7929618</v>
      </c>
      <c r="H6" s="60">
        <v>738907</v>
      </c>
      <c r="I6" s="60">
        <v>28827593</v>
      </c>
      <c r="J6" s="60">
        <v>37496118</v>
      </c>
      <c r="K6" s="60">
        <v>3216347</v>
      </c>
      <c r="L6" s="60">
        <v>-1008350</v>
      </c>
      <c r="M6" s="60">
        <v>3071257</v>
      </c>
      <c r="N6" s="60">
        <v>5279254</v>
      </c>
      <c r="O6" s="60">
        <v>3140156</v>
      </c>
      <c r="P6" s="60">
        <v>-4076895</v>
      </c>
      <c r="Q6" s="60"/>
      <c r="R6" s="60">
        <v>-936739</v>
      </c>
      <c r="S6" s="60"/>
      <c r="T6" s="60"/>
      <c r="U6" s="60"/>
      <c r="V6" s="60"/>
      <c r="W6" s="60">
        <v>41838633</v>
      </c>
      <c r="X6" s="60">
        <v>259448337</v>
      </c>
      <c r="Y6" s="60">
        <v>-217609704</v>
      </c>
      <c r="Z6" s="140">
        <v>-83.87</v>
      </c>
      <c r="AA6" s="62">
        <v>345931116</v>
      </c>
    </row>
    <row r="7" spans="1:27" ht="13.5">
      <c r="A7" s="249" t="s">
        <v>178</v>
      </c>
      <c r="B7" s="182"/>
      <c r="C7" s="155">
        <v>489915682</v>
      </c>
      <c r="D7" s="155"/>
      <c r="E7" s="59">
        <v>362387988</v>
      </c>
      <c r="F7" s="60">
        <v>362387988</v>
      </c>
      <c r="G7" s="60"/>
      <c r="H7" s="60">
        <v>276355725</v>
      </c>
      <c r="I7" s="60">
        <v>30198999</v>
      </c>
      <c r="J7" s="60">
        <v>306554724</v>
      </c>
      <c r="K7" s="60">
        <v>2843120</v>
      </c>
      <c r="L7" s="60">
        <v>112274000</v>
      </c>
      <c r="M7" s="60"/>
      <c r="N7" s="60">
        <v>115117120</v>
      </c>
      <c r="O7" s="60">
        <v>1523079</v>
      </c>
      <c r="P7" s="60">
        <v>2309282</v>
      </c>
      <c r="Q7" s="60"/>
      <c r="R7" s="60">
        <v>3832361</v>
      </c>
      <c r="S7" s="60"/>
      <c r="T7" s="60"/>
      <c r="U7" s="60"/>
      <c r="V7" s="60"/>
      <c r="W7" s="60">
        <v>425504205</v>
      </c>
      <c r="X7" s="60">
        <v>271790991</v>
      </c>
      <c r="Y7" s="60">
        <v>153713214</v>
      </c>
      <c r="Z7" s="140">
        <v>56.56</v>
      </c>
      <c r="AA7" s="62">
        <v>362387988</v>
      </c>
    </row>
    <row r="8" spans="1:27" ht="13.5">
      <c r="A8" s="249" t="s">
        <v>179</v>
      </c>
      <c r="B8" s="182"/>
      <c r="C8" s="155">
        <v>244041495</v>
      </c>
      <c r="D8" s="155"/>
      <c r="E8" s="59">
        <v>535720012</v>
      </c>
      <c r="F8" s="60">
        <v>535720012</v>
      </c>
      <c r="G8" s="60"/>
      <c r="H8" s="60">
        <v>27701658</v>
      </c>
      <c r="I8" s="60">
        <v>44643334</v>
      </c>
      <c r="J8" s="60">
        <v>72344992</v>
      </c>
      <c r="K8" s="60">
        <v>35887677</v>
      </c>
      <c r="L8" s="60"/>
      <c r="M8" s="60"/>
      <c r="N8" s="60">
        <v>35887677</v>
      </c>
      <c r="O8" s="60">
        <v>44252290</v>
      </c>
      <c r="P8" s="60">
        <v>122323947</v>
      </c>
      <c r="Q8" s="60"/>
      <c r="R8" s="60">
        <v>166576237</v>
      </c>
      <c r="S8" s="60"/>
      <c r="T8" s="60"/>
      <c r="U8" s="60"/>
      <c r="V8" s="60"/>
      <c r="W8" s="60">
        <v>274808906</v>
      </c>
      <c r="X8" s="60">
        <v>401790006</v>
      </c>
      <c r="Y8" s="60">
        <v>-126981100</v>
      </c>
      <c r="Z8" s="140">
        <v>-31.6</v>
      </c>
      <c r="AA8" s="62">
        <v>535720012</v>
      </c>
    </row>
    <row r="9" spans="1:27" ht="13.5">
      <c r="A9" s="249" t="s">
        <v>180</v>
      </c>
      <c r="B9" s="182"/>
      <c r="C9" s="155">
        <v>16487429</v>
      </c>
      <c r="D9" s="155"/>
      <c r="E9" s="59">
        <v>14675712</v>
      </c>
      <c r="F9" s="60">
        <v>14675712</v>
      </c>
      <c r="G9" s="60">
        <v>795328</v>
      </c>
      <c r="H9" s="60">
        <v>2648644</v>
      </c>
      <c r="I9" s="60">
        <v>1222976</v>
      </c>
      <c r="J9" s="60">
        <v>4666948</v>
      </c>
      <c r="K9" s="60">
        <v>1966801</v>
      </c>
      <c r="L9" s="60">
        <v>1709511</v>
      </c>
      <c r="M9" s="60"/>
      <c r="N9" s="60">
        <v>3676312</v>
      </c>
      <c r="O9" s="60">
        <v>3774079</v>
      </c>
      <c r="P9" s="60">
        <v>972624</v>
      </c>
      <c r="Q9" s="60"/>
      <c r="R9" s="60">
        <v>4746703</v>
      </c>
      <c r="S9" s="60"/>
      <c r="T9" s="60"/>
      <c r="U9" s="60"/>
      <c r="V9" s="60"/>
      <c r="W9" s="60">
        <v>13089963</v>
      </c>
      <c r="X9" s="60">
        <v>11006784</v>
      </c>
      <c r="Y9" s="60">
        <v>2083179</v>
      </c>
      <c r="Z9" s="140">
        <v>18.93</v>
      </c>
      <c r="AA9" s="62">
        <v>14675712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-370283119</v>
      </c>
      <c r="D12" s="155"/>
      <c r="E12" s="59">
        <v>-403696740</v>
      </c>
      <c r="F12" s="60">
        <v>-403696740</v>
      </c>
      <c r="G12" s="60">
        <v>-15719518</v>
      </c>
      <c r="H12" s="60">
        <v>-29048785</v>
      </c>
      <c r="I12" s="60">
        <v>-32391395</v>
      </c>
      <c r="J12" s="60">
        <v>-77159698</v>
      </c>
      <c r="K12" s="60">
        <v>-34922905</v>
      </c>
      <c r="L12" s="60">
        <v>-36853182</v>
      </c>
      <c r="M12" s="60">
        <v>-31322146</v>
      </c>
      <c r="N12" s="60">
        <v>-103098233</v>
      </c>
      <c r="O12" s="60">
        <v>-35180134</v>
      </c>
      <c r="P12" s="60">
        <v>-26010178</v>
      </c>
      <c r="Q12" s="60"/>
      <c r="R12" s="60">
        <v>-61190312</v>
      </c>
      <c r="S12" s="60"/>
      <c r="T12" s="60"/>
      <c r="U12" s="60"/>
      <c r="V12" s="60"/>
      <c r="W12" s="60">
        <v>-241448243</v>
      </c>
      <c r="X12" s="60">
        <v>-302772555</v>
      </c>
      <c r="Y12" s="60">
        <v>61324312</v>
      </c>
      <c r="Z12" s="140">
        <v>-20.25</v>
      </c>
      <c r="AA12" s="62">
        <v>-403696740</v>
      </c>
    </row>
    <row r="13" spans="1:27" ht="13.5">
      <c r="A13" s="249" t="s">
        <v>40</v>
      </c>
      <c r="B13" s="182"/>
      <c r="C13" s="155">
        <v>-2174501</v>
      </c>
      <c r="D13" s="155"/>
      <c r="E13" s="59">
        <v>-2100000</v>
      </c>
      <c r="F13" s="60">
        <v>-2100000</v>
      </c>
      <c r="G13" s="60"/>
      <c r="H13" s="60"/>
      <c r="I13" s="60">
        <v>-175000</v>
      </c>
      <c r="J13" s="60">
        <v>-175000</v>
      </c>
      <c r="K13" s="60">
        <v>-1025654</v>
      </c>
      <c r="L13" s="60"/>
      <c r="M13" s="60"/>
      <c r="N13" s="60">
        <v>-1025654</v>
      </c>
      <c r="O13" s="60"/>
      <c r="P13" s="60"/>
      <c r="Q13" s="60"/>
      <c r="R13" s="60"/>
      <c r="S13" s="60"/>
      <c r="T13" s="60"/>
      <c r="U13" s="60"/>
      <c r="V13" s="60"/>
      <c r="W13" s="60">
        <v>-1200654</v>
      </c>
      <c r="X13" s="60">
        <v>-1575000</v>
      </c>
      <c r="Y13" s="60">
        <v>374346</v>
      </c>
      <c r="Z13" s="140">
        <v>-23.77</v>
      </c>
      <c r="AA13" s="62">
        <v>-2100000</v>
      </c>
    </row>
    <row r="14" spans="1:27" ht="13.5">
      <c r="A14" s="249" t="s">
        <v>42</v>
      </c>
      <c r="B14" s="182"/>
      <c r="C14" s="155">
        <v>-148303097</v>
      </c>
      <c r="D14" s="155"/>
      <c r="E14" s="59">
        <v>-20000000</v>
      </c>
      <c r="F14" s="60">
        <v>-20000000</v>
      </c>
      <c r="G14" s="60">
        <v>-43173</v>
      </c>
      <c r="H14" s="60">
        <v>-144355</v>
      </c>
      <c r="I14" s="60">
        <v>-1666667</v>
      </c>
      <c r="J14" s="60">
        <v>-1854195</v>
      </c>
      <c r="K14" s="60">
        <v>1370630</v>
      </c>
      <c r="L14" s="60">
        <v>-654718</v>
      </c>
      <c r="M14" s="60">
        <v>-377605</v>
      </c>
      <c r="N14" s="60">
        <v>338307</v>
      </c>
      <c r="O14" s="60">
        <v>-216806</v>
      </c>
      <c r="P14" s="60">
        <v>-4992525</v>
      </c>
      <c r="Q14" s="60"/>
      <c r="R14" s="60">
        <v>-5209331</v>
      </c>
      <c r="S14" s="60"/>
      <c r="T14" s="60"/>
      <c r="U14" s="60"/>
      <c r="V14" s="60"/>
      <c r="W14" s="60">
        <v>-6725219</v>
      </c>
      <c r="X14" s="60">
        <v>-14999994</v>
      </c>
      <c r="Y14" s="60">
        <v>8274775</v>
      </c>
      <c r="Z14" s="140">
        <v>-55.17</v>
      </c>
      <c r="AA14" s="62">
        <v>-20000000</v>
      </c>
    </row>
    <row r="15" spans="1:27" ht="13.5">
      <c r="A15" s="250" t="s">
        <v>184</v>
      </c>
      <c r="B15" s="251"/>
      <c r="C15" s="168">
        <f aca="true" t="shared" si="0" ref="C15:Y15">SUM(C6:C14)</f>
        <v>236548969</v>
      </c>
      <c r="D15" s="168">
        <f>SUM(D6:D14)</f>
        <v>0</v>
      </c>
      <c r="E15" s="72">
        <f t="shared" si="0"/>
        <v>832918088</v>
      </c>
      <c r="F15" s="73">
        <f t="shared" si="0"/>
        <v>832918088</v>
      </c>
      <c r="G15" s="73">
        <f t="shared" si="0"/>
        <v>-7037745</v>
      </c>
      <c r="H15" s="73">
        <f t="shared" si="0"/>
        <v>278251794</v>
      </c>
      <c r="I15" s="73">
        <f t="shared" si="0"/>
        <v>70659840</v>
      </c>
      <c r="J15" s="73">
        <f t="shared" si="0"/>
        <v>341873889</v>
      </c>
      <c r="K15" s="73">
        <f t="shared" si="0"/>
        <v>9336016</v>
      </c>
      <c r="L15" s="73">
        <f t="shared" si="0"/>
        <v>75467261</v>
      </c>
      <c r="M15" s="73">
        <f t="shared" si="0"/>
        <v>-28628494</v>
      </c>
      <c r="N15" s="73">
        <f t="shared" si="0"/>
        <v>56174783</v>
      </c>
      <c r="O15" s="73">
        <f t="shared" si="0"/>
        <v>17292664</v>
      </c>
      <c r="P15" s="73">
        <f t="shared" si="0"/>
        <v>90526255</v>
      </c>
      <c r="Q15" s="73">
        <f t="shared" si="0"/>
        <v>0</v>
      </c>
      <c r="R15" s="73">
        <f t="shared" si="0"/>
        <v>107818919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505867591</v>
      </c>
      <c r="X15" s="73">
        <f t="shared" si="0"/>
        <v>624688569</v>
      </c>
      <c r="Y15" s="73">
        <f t="shared" si="0"/>
        <v>-118820978</v>
      </c>
      <c r="Z15" s="170">
        <f>+IF(X15&lt;&gt;0,+(Y15/X15)*100,0)</f>
        <v>-19.02083436394688</v>
      </c>
      <c r="AA15" s="74">
        <f>SUM(AA6:AA14)</f>
        <v>832918088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1577341</v>
      </c>
      <c r="D19" s="155"/>
      <c r="E19" s="59">
        <v>996372</v>
      </c>
      <c r="F19" s="60">
        <v>996372</v>
      </c>
      <c r="G19" s="159"/>
      <c r="H19" s="159"/>
      <c r="I19" s="159">
        <v>83031</v>
      </c>
      <c r="J19" s="60">
        <v>83031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83031</v>
      </c>
      <c r="X19" s="60">
        <v>747279</v>
      </c>
      <c r="Y19" s="159">
        <v>-664248</v>
      </c>
      <c r="Z19" s="141">
        <v>-88.89</v>
      </c>
      <c r="AA19" s="225">
        <v>996372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-306630289</v>
      </c>
      <c r="D24" s="155"/>
      <c r="E24" s="59">
        <v>-783914112</v>
      </c>
      <c r="F24" s="60">
        <v>-783914112</v>
      </c>
      <c r="G24" s="60">
        <v>-16264646</v>
      </c>
      <c r="H24" s="60">
        <v>-42127784</v>
      </c>
      <c r="I24" s="60">
        <v>-65326176</v>
      </c>
      <c r="J24" s="60">
        <v>-123718606</v>
      </c>
      <c r="K24" s="60">
        <v>-36098867</v>
      </c>
      <c r="L24" s="60">
        <v>-41259698</v>
      </c>
      <c r="M24" s="60">
        <v>-50226429</v>
      </c>
      <c r="N24" s="60">
        <v>-127584994</v>
      </c>
      <c r="O24" s="60">
        <v>-50157152</v>
      </c>
      <c r="P24" s="60">
        <v>-52888731</v>
      </c>
      <c r="Q24" s="60"/>
      <c r="R24" s="60">
        <v>-103045883</v>
      </c>
      <c r="S24" s="60"/>
      <c r="T24" s="60"/>
      <c r="U24" s="60"/>
      <c r="V24" s="60"/>
      <c r="W24" s="60">
        <v>-354349483</v>
      </c>
      <c r="X24" s="60">
        <v>-587935584</v>
      </c>
      <c r="Y24" s="60">
        <v>233586101</v>
      </c>
      <c r="Z24" s="140">
        <v>-39.73</v>
      </c>
      <c r="AA24" s="62">
        <v>-783914112</v>
      </c>
    </row>
    <row r="25" spans="1:27" ht="13.5">
      <c r="A25" s="250" t="s">
        <v>191</v>
      </c>
      <c r="B25" s="251"/>
      <c r="C25" s="168">
        <f aca="true" t="shared" si="1" ref="C25:Y25">SUM(C19:C24)</f>
        <v>-305052948</v>
      </c>
      <c r="D25" s="168">
        <f>SUM(D19:D24)</f>
        <v>0</v>
      </c>
      <c r="E25" s="72">
        <f t="shared" si="1"/>
        <v>-782917740</v>
      </c>
      <c r="F25" s="73">
        <f t="shared" si="1"/>
        <v>-782917740</v>
      </c>
      <c r="G25" s="73">
        <f t="shared" si="1"/>
        <v>-16264646</v>
      </c>
      <c r="H25" s="73">
        <f t="shared" si="1"/>
        <v>-42127784</v>
      </c>
      <c r="I25" s="73">
        <f t="shared" si="1"/>
        <v>-65243145</v>
      </c>
      <c r="J25" s="73">
        <f t="shared" si="1"/>
        <v>-123635575</v>
      </c>
      <c r="K25" s="73">
        <f t="shared" si="1"/>
        <v>-36098867</v>
      </c>
      <c r="L25" s="73">
        <f t="shared" si="1"/>
        <v>-41259698</v>
      </c>
      <c r="M25" s="73">
        <f t="shared" si="1"/>
        <v>-50226429</v>
      </c>
      <c r="N25" s="73">
        <f t="shared" si="1"/>
        <v>-127584994</v>
      </c>
      <c r="O25" s="73">
        <f t="shared" si="1"/>
        <v>-50157152</v>
      </c>
      <c r="P25" s="73">
        <f t="shared" si="1"/>
        <v>-52888731</v>
      </c>
      <c r="Q25" s="73">
        <f t="shared" si="1"/>
        <v>0</v>
      </c>
      <c r="R25" s="73">
        <f t="shared" si="1"/>
        <v>-103045883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-354266452</v>
      </c>
      <c r="X25" s="73">
        <f t="shared" si="1"/>
        <v>-587188305</v>
      </c>
      <c r="Y25" s="73">
        <f t="shared" si="1"/>
        <v>232921853</v>
      </c>
      <c r="Z25" s="170">
        <f>+IF(X25&lt;&gt;0,+(Y25/X25)*100,0)</f>
        <v>-39.667318135704356</v>
      </c>
      <c r="AA25" s="74">
        <f>SUM(AA19:AA24)</f>
        <v>-782917740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1327748</v>
      </c>
      <c r="D31" s="155"/>
      <c r="E31" s="59">
        <v>274116376</v>
      </c>
      <c r="F31" s="60">
        <v>274116376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>
        <v>274116376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-1539583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-211835</v>
      </c>
      <c r="D34" s="168">
        <f>SUM(D29:D33)</f>
        <v>0</v>
      </c>
      <c r="E34" s="72">
        <f t="shared" si="2"/>
        <v>274116376</v>
      </c>
      <c r="F34" s="73">
        <f t="shared" si="2"/>
        <v>274116376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274116376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-68715814</v>
      </c>
      <c r="D36" s="153">
        <f>+D15+D25+D34</f>
        <v>0</v>
      </c>
      <c r="E36" s="99">
        <f t="shared" si="3"/>
        <v>324116724</v>
      </c>
      <c r="F36" s="100">
        <f t="shared" si="3"/>
        <v>324116724</v>
      </c>
      <c r="G36" s="100">
        <f t="shared" si="3"/>
        <v>-23302391</v>
      </c>
      <c r="H36" s="100">
        <f t="shared" si="3"/>
        <v>236124010</v>
      </c>
      <c r="I36" s="100">
        <f t="shared" si="3"/>
        <v>5416695</v>
      </c>
      <c r="J36" s="100">
        <f t="shared" si="3"/>
        <v>218238314</v>
      </c>
      <c r="K36" s="100">
        <f t="shared" si="3"/>
        <v>-26762851</v>
      </c>
      <c r="L36" s="100">
        <f t="shared" si="3"/>
        <v>34207563</v>
      </c>
      <c r="M36" s="100">
        <f t="shared" si="3"/>
        <v>-78854923</v>
      </c>
      <c r="N36" s="100">
        <f t="shared" si="3"/>
        <v>-71410211</v>
      </c>
      <c r="O36" s="100">
        <f t="shared" si="3"/>
        <v>-32864488</v>
      </c>
      <c r="P36" s="100">
        <f t="shared" si="3"/>
        <v>37637524</v>
      </c>
      <c r="Q36" s="100">
        <f t="shared" si="3"/>
        <v>0</v>
      </c>
      <c r="R36" s="100">
        <f t="shared" si="3"/>
        <v>4773036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151601139</v>
      </c>
      <c r="X36" s="100">
        <f t="shared" si="3"/>
        <v>37500264</v>
      </c>
      <c r="Y36" s="100">
        <f t="shared" si="3"/>
        <v>114100875</v>
      </c>
      <c r="Z36" s="137">
        <f>+IF(X36&lt;&gt;0,+(Y36/X36)*100,0)</f>
        <v>304.26685796131994</v>
      </c>
      <c r="AA36" s="102">
        <f>+AA15+AA25+AA34</f>
        <v>324116724</v>
      </c>
    </row>
    <row r="37" spans="1:27" ht="13.5">
      <c r="A37" s="249" t="s">
        <v>199</v>
      </c>
      <c r="B37" s="182"/>
      <c r="C37" s="153">
        <v>202924137</v>
      </c>
      <c r="D37" s="153"/>
      <c r="E37" s="99">
        <v>274116376</v>
      </c>
      <c r="F37" s="100">
        <v>274116376</v>
      </c>
      <c r="G37" s="100">
        <v>30758980</v>
      </c>
      <c r="H37" s="100">
        <v>7456589</v>
      </c>
      <c r="I37" s="100">
        <v>243580599</v>
      </c>
      <c r="J37" s="100">
        <v>30758980</v>
      </c>
      <c r="K37" s="100">
        <v>248997294</v>
      </c>
      <c r="L37" s="100">
        <v>222234443</v>
      </c>
      <c r="M37" s="100">
        <v>256442006</v>
      </c>
      <c r="N37" s="100">
        <v>248997294</v>
      </c>
      <c r="O37" s="100">
        <v>177587083</v>
      </c>
      <c r="P37" s="100">
        <v>144722595</v>
      </c>
      <c r="Q37" s="100"/>
      <c r="R37" s="100">
        <v>177587083</v>
      </c>
      <c r="S37" s="100"/>
      <c r="T37" s="100"/>
      <c r="U37" s="100"/>
      <c r="V37" s="100"/>
      <c r="W37" s="100">
        <v>30758980</v>
      </c>
      <c r="X37" s="100">
        <v>274116376</v>
      </c>
      <c r="Y37" s="100">
        <v>-243357396</v>
      </c>
      <c r="Z37" s="137">
        <v>-88.78</v>
      </c>
      <c r="AA37" s="102">
        <v>274116376</v>
      </c>
    </row>
    <row r="38" spans="1:27" ht="13.5">
      <c r="A38" s="269" t="s">
        <v>200</v>
      </c>
      <c r="B38" s="256"/>
      <c r="C38" s="257">
        <v>134208323</v>
      </c>
      <c r="D38" s="257"/>
      <c r="E38" s="258">
        <v>598233100</v>
      </c>
      <c r="F38" s="259">
        <v>598233100</v>
      </c>
      <c r="G38" s="259">
        <v>7456589</v>
      </c>
      <c r="H38" s="259">
        <v>243580599</v>
      </c>
      <c r="I38" s="259">
        <v>248997294</v>
      </c>
      <c r="J38" s="259">
        <v>248997294</v>
      </c>
      <c r="K38" s="259">
        <v>222234443</v>
      </c>
      <c r="L38" s="259">
        <v>256442006</v>
      </c>
      <c r="M38" s="259">
        <v>177587083</v>
      </c>
      <c r="N38" s="259">
        <v>177587083</v>
      </c>
      <c r="O38" s="259">
        <v>144722595</v>
      </c>
      <c r="P38" s="259">
        <v>182360119</v>
      </c>
      <c r="Q38" s="259"/>
      <c r="R38" s="259">
        <v>182360119</v>
      </c>
      <c r="S38" s="259"/>
      <c r="T38" s="259"/>
      <c r="U38" s="259"/>
      <c r="V38" s="259"/>
      <c r="W38" s="259">
        <v>182360119</v>
      </c>
      <c r="X38" s="259">
        <v>311616640</v>
      </c>
      <c r="Y38" s="259">
        <v>-129256521</v>
      </c>
      <c r="Z38" s="260">
        <v>-41.48</v>
      </c>
      <c r="AA38" s="261">
        <v>598233100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16264646</v>
      </c>
      <c r="H5" s="106">
        <f t="shared" si="0"/>
        <v>42127784</v>
      </c>
      <c r="I5" s="106">
        <f t="shared" si="0"/>
        <v>21918200</v>
      </c>
      <c r="J5" s="106">
        <f t="shared" si="0"/>
        <v>80310630</v>
      </c>
      <c r="K5" s="106">
        <f t="shared" si="0"/>
        <v>35349001</v>
      </c>
      <c r="L5" s="106">
        <f t="shared" si="0"/>
        <v>41259698</v>
      </c>
      <c r="M5" s="106">
        <f t="shared" si="0"/>
        <v>50226429</v>
      </c>
      <c r="N5" s="106">
        <f t="shared" si="0"/>
        <v>126835128</v>
      </c>
      <c r="O5" s="106">
        <f t="shared" si="0"/>
        <v>50157152</v>
      </c>
      <c r="P5" s="106">
        <f t="shared" si="0"/>
        <v>52888731</v>
      </c>
      <c r="Q5" s="106">
        <f t="shared" si="0"/>
        <v>74149462</v>
      </c>
      <c r="R5" s="106">
        <f t="shared" si="0"/>
        <v>177195345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384341103</v>
      </c>
      <c r="X5" s="106">
        <f t="shared" si="0"/>
        <v>0</v>
      </c>
      <c r="Y5" s="106">
        <f t="shared" si="0"/>
        <v>384341103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>
        <v>13886550</v>
      </c>
      <c r="H8" s="60">
        <v>36275881</v>
      </c>
      <c r="I8" s="60">
        <v>13806884</v>
      </c>
      <c r="J8" s="60">
        <v>63969315</v>
      </c>
      <c r="K8" s="60">
        <v>26623090</v>
      </c>
      <c r="L8" s="60">
        <v>38319128</v>
      </c>
      <c r="M8" s="60">
        <v>42496007</v>
      </c>
      <c r="N8" s="60">
        <v>107438225</v>
      </c>
      <c r="O8" s="60">
        <v>48054588</v>
      </c>
      <c r="P8" s="60">
        <v>45908295</v>
      </c>
      <c r="Q8" s="60">
        <v>68934718</v>
      </c>
      <c r="R8" s="60">
        <v>162897601</v>
      </c>
      <c r="S8" s="60"/>
      <c r="T8" s="60"/>
      <c r="U8" s="60"/>
      <c r="V8" s="60"/>
      <c r="W8" s="60">
        <v>334305141</v>
      </c>
      <c r="X8" s="60"/>
      <c r="Y8" s="60">
        <v>334305141</v>
      </c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>
        <v>2378096</v>
      </c>
      <c r="H9" s="60">
        <v>5820749</v>
      </c>
      <c r="I9" s="60">
        <v>6690496</v>
      </c>
      <c r="J9" s="60">
        <v>14889341</v>
      </c>
      <c r="K9" s="60">
        <v>8562414</v>
      </c>
      <c r="L9" s="60">
        <v>2578480</v>
      </c>
      <c r="M9" s="60">
        <v>7364748</v>
      </c>
      <c r="N9" s="60">
        <v>18505642</v>
      </c>
      <c r="O9" s="60">
        <v>1716203</v>
      </c>
      <c r="P9" s="60">
        <v>5535951</v>
      </c>
      <c r="Q9" s="60">
        <v>4061532</v>
      </c>
      <c r="R9" s="60">
        <v>11313686</v>
      </c>
      <c r="S9" s="60"/>
      <c r="T9" s="60"/>
      <c r="U9" s="60"/>
      <c r="V9" s="60"/>
      <c r="W9" s="60">
        <v>44708669</v>
      </c>
      <c r="X9" s="60"/>
      <c r="Y9" s="60">
        <v>44708669</v>
      </c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2668288</v>
      </c>
      <c r="R10" s="60">
        <v>2668288</v>
      </c>
      <c r="S10" s="60"/>
      <c r="T10" s="60"/>
      <c r="U10" s="60"/>
      <c r="V10" s="60"/>
      <c r="W10" s="60">
        <v>2668288</v>
      </c>
      <c r="X10" s="60"/>
      <c r="Y10" s="60">
        <v>2668288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16264646</v>
      </c>
      <c r="H11" s="295">
        <f t="shared" si="1"/>
        <v>42096630</v>
      </c>
      <c r="I11" s="295">
        <f t="shared" si="1"/>
        <v>20497380</v>
      </c>
      <c r="J11" s="295">
        <f t="shared" si="1"/>
        <v>78858656</v>
      </c>
      <c r="K11" s="295">
        <f t="shared" si="1"/>
        <v>35185504</v>
      </c>
      <c r="L11" s="295">
        <f t="shared" si="1"/>
        <v>40897608</v>
      </c>
      <c r="M11" s="295">
        <f t="shared" si="1"/>
        <v>49860755</v>
      </c>
      <c r="N11" s="295">
        <f t="shared" si="1"/>
        <v>125943867</v>
      </c>
      <c r="O11" s="295">
        <f t="shared" si="1"/>
        <v>49770791</v>
      </c>
      <c r="P11" s="295">
        <f t="shared" si="1"/>
        <v>51444246</v>
      </c>
      <c r="Q11" s="295">
        <f t="shared" si="1"/>
        <v>75664538</v>
      </c>
      <c r="R11" s="295">
        <f t="shared" si="1"/>
        <v>176879575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381682098</v>
      </c>
      <c r="X11" s="295">
        <f t="shared" si="1"/>
        <v>0</v>
      </c>
      <c r="Y11" s="295">
        <f t="shared" si="1"/>
        <v>381682098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>
        <v>31154</v>
      </c>
      <c r="I15" s="60">
        <v>482250</v>
      </c>
      <c r="J15" s="60">
        <v>513404</v>
      </c>
      <c r="K15" s="60">
        <v>163497</v>
      </c>
      <c r="L15" s="60">
        <v>362090</v>
      </c>
      <c r="M15" s="60">
        <v>365674</v>
      </c>
      <c r="N15" s="60">
        <v>891261</v>
      </c>
      <c r="O15" s="60">
        <v>386361</v>
      </c>
      <c r="P15" s="60">
        <v>1444485</v>
      </c>
      <c r="Q15" s="60">
        <v>-1515076</v>
      </c>
      <c r="R15" s="60">
        <v>315770</v>
      </c>
      <c r="S15" s="60"/>
      <c r="T15" s="60"/>
      <c r="U15" s="60"/>
      <c r="V15" s="60"/>
      <c r="W15" s="60">
        <v>1720435</v>
      </c>
      <c r="X15" s="60"/>
      <c r="Y15" s="60">
        <v>1720435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>
        <v>938570</v>
      </c>
      <c r="J18" s="82">
        <v>938570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938570</v>
      </c>
      <c r="X18" s="82"/>
      <c r="Y18" s="82">
        <v>938570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13886550</v>
      </c>
      <c r="H38" s="60">
        <f t="shared" si="4"/>
        <v>36275881</v>
      </c>
      <c r="I38" s="60">
        <f t="shared" si="4"/>
        <v>13806884</v>
      </c>
      <c r="J38" s="60">
        <f t="shared" si="4"/>
        <v>63969315</v>
      </c>
      <c r="K38" s="60">
        <f t="shared" si="4"/>
        <v>26623090</v>
      </c>
      <c r="L38" s="60">
        <f t="shared" si="4"/>
        <v>38319128</v>
      </c>
      <c r="M38" s="60">
        <f t="shared" si="4"/>
        <v>42496007</v>
      </c>
      <c r="N38" s="60">
        <f t="shared" si="4"/>
        <v>107438225</v>
      </c>
      <c r="O38" s="60">
        <f t="shared" si="4"/>
        <v>48054588</v>
      </c>
      <c r="P38" s="60">
        <f t="shared" si="4"/>
        <v>45908295</v>
      </c>
      <c r="Q38" s="60">
        <f t="shared" si="4"/>
        <v>68934718</v>
      </c>
      <c r="R38" s="60">
        <f t="shared" si="4"/>
        <v>162897601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334305141</v>
      </c>
      <c r="X38" s="60">
        <f t="shared" si="4"/>
        <v>0</v>
      </c>
      <c r="Y38" s="60">
        <f t="shared" si="4"/>
        <v>334305141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2378096</v>
      </c>
      <c r="H39" s="60">
        <f t="shared" si="4"/>
        <v>5820749</v>
      </c>
      <c r="I39" s="60">
        <f t="shared" si="4"/>
        <v>6690496</v>
      </c>
      <c r="J39" s="60">
        <f t="shared" si="4"/>
        <v>14889341</v>
      </c>
      <c r="K39" s="60">
        <f t="shared" si="4"/>
        <v>8562414</v>
      </c>
      <c r="L39" s="60">
        <f t="shared" si="4"/>
        <v>2578480</v>
      </c>
      <c r="M39" s="60">
        <f t="shared" si="4"/>
        <v>7364748</v>
      </c>
      <c r="N39" s="60">
        <f t="shared" si="4"/>
        <v>18505642</v>
      </c>
      <c r="O39" s="60">
        <f t="shared" si="4"/>
        <v>1716203</v>
      </c>
      <c r="P39" s="60">
        <f t="shared" si="4"/>
        <v>5535951</v>
      </c>
      <c r="Q39" s="60">
        <f t="shared" si="4"/>
        <v>4061532</v>
      </c>
      <c r="R39" s="60">
        <f t="shared" si="4"/>
        <v>11313686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44708669</v>
      </c>
      <c r="X39" s="60">
        <f t="shared" si="4"/>
        <v>0</v>
      </c>
      <c r="Y39" s="60">
        <f t="shared" si="4"/>
        <v>44708669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2668288</v>
      </c>
      <c r="R40" s="60">
        <f t="shared" si="4"/>
        <v>2668288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2668288</v>
      </c>
      <c r="X40" s="60">
        <f t="shared" si="4"/>
        <v>0</v>
      </c>
      <c r="Y40" s="60">
        <f t="shared" si="4"/>
        <v>2668288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16264646</v>
      </c>
      <c r="H41" s="295">
        <f t="shared" si="6"/>
        <v>42096630</v>
      </c>
      <c r="I41" s="295">
        <f t="shared" si="6"/>
        <v>20497380</v>
      </c>
      <c r="J41" s="295">
        <f t="shared" si="6"/>
        <v>78858656</v>
      </c>
      <c r="K41" s="295">
        <f t="shared" si="6"/>
        <v>35185504</v>
      </c>
      <c r="L41" s="295">
        <f t="shared" si="6"/>
        <v>40897608</v>
      </c>
      <c r="M41" s="295">
        <f t="shared" si="6"/>
        <v>49860755</v>
      </c>
      <c r="N41" s="295">
        <f t="shared" si="6"/>
        <v>125943867</v>
      </c>
      <c r="O41" s="295">
        <f t="shared" si="6"/>
        <v>49770791</v>
      </c>
      <c r="P41" s="295">
        <f t="shared" si="6"/>
        <v>51444246</v>
      </c>
      <c r="Q41" s="295">
        <f t="shared" si="6"/>
        <v>75664538</v>
      </c>
      <c r="R41" s="295">
        <f t="shared" si="6"/>
        <v>176879575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381682098</v>
      </c>
      <c r="X41" s="295">
        <f t="shared" si="6"/>
        <v>0</v>
      </c>
      <c r="Y41" s="295">
        <f t="shared" si="6"/>
        <v>381682098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31154</v>
      </c>
      <c r="I45" s="54">
        <f t="shared" si="7"/>
        <v>482250</v>
      </c>
      <c r="J45" s="54">
        <f t="shared" si="7"/>
        <v>513404</v>
      </c>
      <c r="K45" s="54">
        <f t="shared" si="7"/>
        <v>163497</v>
      </c>
      <c r="L45" s="54">
        <f t="shared" si="7"/>
        <v>362090</v>
      </c>
      <c r="M45" s="54">
        <f t="shared" si="7"/>
        <v>365674</v>
      </c>
      <c r="N45" s="54">
        <f t="shared" si="7"/>
        <v>891261</v>
      </c>
      <c r="O45" s="54">
        <f t="shared" si="7"/>
        <v>386361</v>
      </c>
      <c r="P45" s="54">
        <f t="shared" si="7"/>
        <v>1444485</v>
      </c>
      <c r="Q45" s="54">
        <f t="shared" si="7"/>
        <v>-1515076</v>
      </c>
      <c r="R45" s="54">
        <f t="shared" si="7"/>
        <v>315770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1720435</v>
      </c>
      <c r="X45" s="54">
        <f t="shared" si="7"/>
        <v>0</v>
      </c>
      <c r="Y45" s="54">
        <f t="shared" si="7"/>
        <v>1720435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938570</v>
      </c>
      <c r="J48" s="54">
        <f t="shared" si="7"/>
        <v>938570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938570</v>
      </c>
      <c r="X48" s="54">
        <f t="shared" si="7"/>
        <v>0</v>
      </c>
      <c r="Y48" s="54">
        <f t="shared" si="7"/>
        <v>938570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16264646</v>
      </c>
      <c r="H49" s="220">
        <f t="shared" si="9"/>
        <v>42127784</v>
      </c>
      <c r="I49" s="220">
        <f t="shared" si="9"/>
        <v>21918200</v>
      </c>
      <c r="J49" s="220">
        <f t="shared" si="9"/>
        <v>80310630</v>
      </c>
      <c r="K49" s="220">
        <f t="shared" si="9"/>
        <v>35349001</v>
      </c>
      <c r="L49" s="220">
        <f t="shared" si="9"/>
        <v>41259698</v>
      </c>
      <c r="M49" s="220">
        <f t="shared" si="9"/>
        <v>50226429</v>
      </c>
      <c r="N49" s="220">
        <f t="shared" si="9"/>
        <v>126835128</v>
      </c>
      <c r="O49" s="220">
        <f t="shared" si="9"/>
        <v>50157152</v>
      </c>
      <c r="P49" s="220">
        <f t="shared" si="9"/>
        <v>52888731</v>
      </c>
      <c r="Q49" s="220">
        <f t="shared" si="9"/>
        <v>74149462</v>
      </c>
      <c r="R49" s="220">
        <f t="shared" si="9"/>
        <v>177195345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384341103</v>
      </c>
      <c r="X49" s="220">
        <f t="shared" si="9"/>
        <v>0</v>
      </c>
      <c r="Y49" s="220">
        <f t="shared" si="9"/>
        <v>384341103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-10427325</v>
      </c>
      <c r="H65" s="60">
        <v>-11251034</v>
      </c>
      <c r="I65" s="60">
        <v>-11311162</v>
      </c>
      <c r="J65" s="60">
        <v>-32989521</v>
      </c>
      <c r="K65" s="60">
        <v>-11410159</v>
      </c>
      <c r="L65" s="60">
        <v>-11396562</v>
      </c>
      <c r="M65" s="60">
        <v>-11560881</v>
      </c>
      <c r="N65" s="60">
        <v>-34367602</v>
      </c>
      <c r="O65" s="60">
        <v>-11560881</v>
      </c>
      <c r="P65" s="60"/>
      <c r="Q65" s="60"/>
      <c r="R65" s="60">
        <v>-11560881</v>
      </c>
      <c r="S65" s="60"/>
      <c r="T65" s="60"/>
      <c r="U65" s="60"/>
      <c r="V65" s="60"/>
      <c r="W65" s="60">
        <v>-78918004</v>
      </c>
      <c r="X65" s="60"/>
      <c r="Y65" s="60">
        <v>-78918004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>
        <v>-633653</v>
      </c>
      <c r="I67" s="60">
        <v>-633653</v>
      </c>
      <c r="J67" s="60">
        <v>-1267306</v>
      </c>
      <c r="K67" s="60">
        <v>-1212544</v>
      </c>
      <c r="L67" s="60">
        <v>-587454</v>
      </c>
      <c r="M67" s="60">
        <v>-698157</v>
      </c>
      <c r="N67" s="60">
        <v>-2498155</v>
      </c>
      <c r="O67" s="60">
        <v>-698157</v>
      </c>
      <c r="P67" s="60"/>
      <c r="Q67" s="60"/>
      <c r="R67" s="60">
        <v>-698157</v>
      </c>
      <c r="S67" s="60"/>
      <c r="T67" s="60"/>
      <c r="U67" s="60"/>
      <c r="V67" s="60"/>
      <c r="W67" s="60">
        <v>-4463618</v>
      </c>
      <c r="X67" s="60"/>
      <c r="Y67" s="60">
        <v>-4463618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43099984</v>
      </c>
      <c r="F68" s="60"/>
      <c r="G68" s="60">
        <v>-2555052</v>
      </c>
      <c r="H68" s="60">
        <v>-144355</v>
      </c>
      <c r="I68" s="60">
        <v>-12922712</v>
      </c>
      <c r="J68" s="60">
        <v>-15622119</v>
      </c>
      <c r="K68" s="60">
        <v>-10007271</v>
      </c>
      <c r="L68" s="60">
        <v>-6740655</v>
      </c>
      <c r="M68" s="60">
        <v>-6831461</v>
      </c>
      <c r="N68" s="60">
        <v>-23579387</v>
      </c>
      <c r="O68" s="60">
        <v>-6831461</v>
      </c>
      <c r="P68" s="60"/>
      <c r="Q68" s="60"/>
      <c r="R68" s="60">
        <v>-6831461</v>
      </c>
      <c r="S68" s="60"/>
      <c r="T68" s="60"/>
      <c r="U68" s="60"/>
      <c r="V68" s="60"/>
      <c r="W68" s="60">
        <v>-46032967</v>
      </c>
      <c r="X68" s="60"/>
      <c r="Y68" s="60">
        <v>-46032967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43099984</v>
      </c>
      <c r="F69" s="220">
        <f t="shared" si="12"/>
        <v>0</v>
      </c>
      <c r="G69" s="220">
        <f t="shared" si="12"/>
        <v>-12982377</v>
      </c>
      <c r="H69" s="220">
        <f t="shared" si="12"/>
        <v>-12029042</v>
      </c>
      <c r="I69" s="220">
        <f t="shared" si="12"/>
        <v>-24867527</v>
      </c>
      <c r="J69" s="220">
        <f t="shared" si="12"/>
        <v>-49878946</v>
      </c>
      <c r="K69" s="220">
        <f t="shared" si="12"/>
        <v>-22629974</v>
      </c>
      <c r="L69" s="220">
        <f t="shared" si="12"/>
        <v>-18724671</v>
      </c>
      <c r="M69" s="220">
        <f t="shared" si="12"/>
        <v>-19090499</v>
      </c>
      <c r="N69" s="220">
        <f t="shared" si="12"/>
        <v>-60445144</v>
      </c>
      <c r="O69" s="220">
        <f t="shared" si="12"/>
        <v>-19090499</v>
      </c>
      <c r="P69" s="220">
        <f t="shared" si="12"/>
        <v>0</v>
      </c>
      <c r="Q69" s="220">
        <f t="shared" si="12"/>
        <v>0</v>
      </c>
      <c r="R69" s="220">
        <f t="shared" si="12"/>
        <v>-19090499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-129414589</v>
      </c>
      <c r="X69" s="220">
        <f t="shared" si="12"/>
        <v>0</v>
      </c>
      <c r="Y69" s="220">
        <f t="shared" si="12"/>
        <v>-129414589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16264646</v>
      </c>
      <c r="H5" s="356">
        <f t="shared" si="0"/>
        <v>42096630</v>
      </c>
      <c r="I5" s="356">
        <f t="shared" si="0"/>
        <v>20497380</v>
      </c>
      <c r="J5" s="358">
        <f t="shared" si="0"/>
        <v>78858656</v>
      </c>
      <c r="K5" s="358">
        <f t="shared" si="0"/>
        <v>35185504</v>
      </c>
      <c r="L5" s="356">
        <f t="shared" si="0"/>
        <v>40897608</v>
      </c>
      <c r="M5" s="356">
        <f t="shared" si="0"/>
        <v>49860755</v>
      </c>
      <c r="N5" s="358">
        <f t="shared" si="0"/>
        <v>125943867</v>
      </c>
      <c r="O5" s="358">
        <f t="shared" si="0"/>
        <v>49770791</v>
      </c>
      <c r="P5" s="356">
        <f t="shared" si="0"/>
        <v>51444246</v>
      </c>
      <c r="Q5" s="356">
        <f t="shared" si="0"/>
        <v>75664538</v>
      </c>
      <c r="R5" s="358">
        <f t="shared" si="0"/>
        <v>176879575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381682098</v>
      </c>
      <c r="X5" s="356">
        <f t="shared" si="0"/>
        <v>0</v>
      </c>
      <c r="Y5" s="358">
        <f t="shared" si="0"/>
        <v>381682098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13886550</v>
      </c>
      <c r="H11" s="362">
        <f t="shared" si="3"/>
        <v>36275881</v>
      </c>
      <c r="I11" s="362">
        <f t="shared" si="3"/>
        <v>13806884</v>
      </c>
      <c r="J11" s="364">
        <f t="shared" si="3"/>
        <v>63969315</v>
      </c>
      <c r="K11" s="364">
        <f t="shared" si="3"/>
        <v>26623090</v>
      </c>
      <c r="L11" s="362">
        <f t="shared" si="3"/>
        <v>38319128</v>
      </c>
      <c r="M11" s="362">
        <f t="shared" si="3"/>
        <v>42496007</v>
      </c>
      <c r="N11" s="364">
        <f t="shared" si="3"/>
        <v>107438225</v>
      </c>
      <c r="O11" s="364">
        <f t="shared" si="3"/>
        <v>48054588</v>
      </c>
      <c r="P11" s="362">
        <f t="shared" si="3"/>
        <v>45908295</v>
      </c>
      <c r="Q11" s="362">
        <f t="shared" si="3"/>
        <v>68934718</v>
      </c>
      <c r="R11" s="364">
        <f t="shared" si="3"/>
        <v>162897601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334305141</v>
      </c>
      <c r="X11" s="362">
        <f t="shared" si="3"/>
        <v>0</v>
      </c>
      <c r="Y11" s="364">
        <f t="shared" si="3"/>
        <v>334305141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>
        <v>13886550</v>
      </c>
      <c r="H12" s="60">
        <v>36275881</v>
      </c>
      <c r="I12" s="60">
        <v>13806884</v>
      </c>
      <c r="J12" s="59">
        <v>63969315</v>
      </c>
      <c r="K12" s="59">
        <v>26623090</v>
      </c>
      <c r="L12" s="60">
        <v>38319128</v>
      </c>
      <c r="M12" s="60">
        <v>42496007</v>
      </c>
      <c r="N12" s="59">
        <v>107438225</v>
      </c>
      <c r="O12" s="59">
        <v>48054588</v>
      </c>
      <c r="P12" s="60">
        <v>45908295</v>
      </c>
      <c r="Q12" s="60">
        <v>68934718</v>
      </c>
      <c r="R12" s="59">
        <v>162897601</v>
      </c>
      <c r="S12" s="59"/>
      <c r="T12" s="60"/>
      <c r="U12" s="60"/>
      <c r="V12" s="59"/>
      <c r="W12" s="59">
        <v>334305141</v>
      </c>
      <c r="X12" s="60"/>
      <c r="Y12" s="59">
        <v>334305141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2378096</v>
      </c>
      <c r="H13" s="275">
        <f t="shared" si="4"/>
        <v>5820749</v>
      </c>
      <c r="I13" s="275">
        <f t="shared" si="4"/>
        <v>6690496</v>
      </c>
      <c r="J13" s="342">
        <f t="shared" si="4"/>
        <v>14889341</v>
      </c>
      <c r="K13" s="342">
        <f t="shared" si="4"/>
        <v>8562414</v>
      </c>
      <c r="L13" s="275">
        <f t="shared" si="4"/>
        <v>2578480</v>
      </c>
      <c r="M13" s="275">
        <f t="shared" si="4"/>
        <v>7364748</v>
      </c>
      <c r="N13" s="342">
        <f t="shared" si="4"/>
        <v>18505642</v>
      </c>
      <c r="O13" s="342">
        <f t="shared" si="4"/>
        <v>1716203</v>
      </c>
      <c r="P13" s="275">
        <f t="shared" si="4"/>
        <v>5535951</v>
      </c>
      <c r="Q13" s="275">
        <f t="shared" si="4"/>
        <v>4061532</v>
      </c>
      <c r="R13" s="342">
        <f t="shared" si="4"/>
        <v>11313686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44708669</v>
      </c>
      <c r="X13" s="275">
        <f t="shared" si="4"/>
        <v>0</v>
      </c>
      <c r="Y13" s="342">
        <f t="shared" si="4"/>
        <v>44708669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>
        <v>2378096</v>
      </c>
      <c r="H14" s="60">
        <v>5820749</v>
      </c>
      <c r="I14" s="60">
        <v>6690496</v>
      </c>
      <c r="J14" s="59">
        <v>14889341</v>
      </c>
      <c r="K14" s="59">
        <v>8562414</v>
      </c>
      <c r="L14" s="60">
        <v>2578480</v>
      </c>
      <c r="M14" s="60">
        <v>7364748</v>
      </c>
      <c r="N14" s="59">
        <v>18505642</v>
      </c>
      <c r="O14" s="59">
        <v>1716203</v>
      </c>
      <c r="P14" s="60">
        <v>5535951</v>
      </c>
      <c r="Q14" s="60">
        <v>4061532</v>
      </c>
      <c r="R14" s="59">
        <v>11313686</v>
      </c>
      <c r="S14" s="59"/>
      <c r="T14" s="60"/>
      <c r="U14" s="60"/>
      <c r="V14" s="59"/>
      <c r="W14" s="59">
        <v>44708669</v>
      </c>
      <c r="X14" s="60"/>
      <c r="Y14" s="59">
        <v>44708669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2668288</v>
      </c>
      <c r="R15" s="59">
        <f t="shared" si="5"/>
        <v>2668288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2668288</v>
      </c>
      <c r="X15" s="60">
        <f t="shared" si="5"/>
        <v>0</v>
      </c>
      <c r="Y15" s="59">
        <f t="shared" si="5"/>
        <v>2668288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2668288</v>
      </c>
      <c r="R20" s="59">
        <v>2668288</v>
      </c>
      <c r="S20" s="59"/>
      <c r="T20" s="60"/>
      <c r="U20" s="60"/>
      <c r="V20" s="59"/>
      <c r="W20" s="59">
        <v>2668288</v>
      </c>
      <c r="X20" s="60"/>
      <c r="Y20" s="59">
        <v>2668288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31154</v>
      </c>
      <c r="I40" s="343">
        <f t="shared" si="9"/>
        <v>482250</v>
      </c>
      <c r="J40" s="345">
        <f t="shared" si="9"/>
        <v>513404</v>
      </c>
      <c r="K40" s="345">
        <f t="shared" si="9"/>
        <v>163497</v>
      </c>
      <c r="L40" s="343">
        <f t="shared" si="9"/>
        <v>362090</v>
      </c>
      <c r="M40" s="343">
        <f t="shared" si="9"/>
        <v>365674</v>
      </c>
      <c r="N40" s="345">
        <f t="shared" si="9"/>
        <v>891261</v>
      </c>
      <c r="O40" s="345">
        <f t="shared" si="9"/>
        <v>386361</v>
      </c>
      <c r="P40" s="343">
        <f t="shared" si="9"/>
        <v>1444485</v>
      </c>
      <c r="Q40" s="343">
        <f t="shared" si="9"/>
        <v>-1515076</v>
      </c>
      <c r="R40" s="345">
        <f t="shared" si="9"/>
        <v>315770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1720435</v>
      </c>
      <c r="X40" s="343">
        <f t="shared" si="9"/>
        <v>0</v>
      </c>
      <c r="Y40" s="345">
        <f t="shared" si="9"/>
        <v>1720435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>
        <v>363509</v>
      </c>
      <c r="M41" s="362"/>
      <c r="N41" s="364">
        <v>363509</v>
      </c>
      <c r="O41" s="364">
        <v>363509</v>
      </c>
      <c r="P41" s="362"/>
      <c r="Q41" s="362"/>
      <c r="R41" s="364">
        <v>363509</v>
      </c>
      <c r="S41" s="364"/>
      <c r="T41" s="362"/>
      <c r="U41" s="362"/>
      <c r="V41" s="364"/>
      <c r="W41" s="364">
        <v>727018</v>
      </c>
      <c r="X41" s="362"/>
      <c r="Y41" s="364">
        <v>727018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1396406</v>
      </c>
      <c r="Q42" s="54">
        <f t="shared" si="10"/>
        <v>-2151692</v>
      </c>
      <c r="R42" s="53">
        <f t="shared" si="10"/>
        <v>-755286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-755286</v>
      </c>
      <c r="X42" s="54">
        <f t="shared" si="10"/>
        <v>0</v>
      </c>
      <c r="Y42" s="53">
        <f t="shared" si="10"/>
        <v>-755286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>
        <v>66445</v>
      </c>
      <c r="J43" s="370">
        <v>66445</v>
      </c>
      <c r="K43" s="370"/>
      <c r="L43" s="305"/>
      <c r="M43" s="305"/>
      <c r="N43" s="370"/>
      <c r="O43" s="370"/>
      <c r="P43" s="305">
        <v>26894</v>
      </c>
      <c r="Q43" s="305"/>
      <c r="R43" s="370">
        <v>26894</v>
      </c>
      <c r="S43" s="370"/>
      <c r="T43" s="305"/>
      <c r="U43" s="305"/>
      <c r="V43" s="370"/>
      <c r="W43" s="370">
        <v>93339</v>
      </c>
      <c r="X43" s="305"/>
      <c r="Y43" s="370">
        <v>93339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>
        <v>31154</v>
      </c>
      <c r="I44" s="54">
        <v>105305</v>
      </c>
      <c r="J44" s="53">
        <v>136459</v>
      </c>
      <c r="K44" s="53">
        <v>133452</v>
      </c>
      <c r="L44" s="54">
        <v>-1419</v>
      </c>
      <c r="M44" s="54">
        <v>212674</v>
      </c>
      <c r="N44" s="53">
        <v>344707</v>
      </c>
      <c r="O44" s="53">
        <v>22852</v>
      </c>
      <c r="P44" s="54">
        <v>21185</v>
      </c>
      <c r="Q44" s="54">
        <v>440229</v>
      </c>
      <c r="R44" s="53">
        <v>484266</v>
      </c>
      <c r="S44" s="53"/>
      <c r="T44" s="54"/>
      <c r="U44" s="54"/>
      <c r="V44" s="53"/>
      <c r="W44" s="53">
        <v>965432</v>
      </c>
      <c r="X44" s="54"/>
      <c r="Y44" s="53">
        <v>965432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>
        <v>310500</v>
      </c>
      <c r="J48" s="53">
        <v>310500</v>
      </c>
      <c r="K48" s="53">
        <v>30045</v>
      </c>
      <c r="L48" s="54"/>
      <c r="M48" s="54">
        <v>153000</v>
      </c>
      <c r="N48" s="53">
        <v>183045</v>
      </c>
      <c r="O48" s="53"/>
      <c r="P48" s="54"/>
      <c r="Q48" s="54"/>
      <c r="R48" s="53"/>
      <c r="S48" s="53"/>
      <c r="T48" s="54"/>
      <c r="U48" s="54"/>
      <c r="V48" s="53"/>
      <c r="W48" s="53">
        <v>493545</v>
      </c>
      <c r="X48" s="54"/>
      <c r="Y48" s="53">
        <v>493545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196387</v>
      </c>
      <c r="R49" s="53">
        <v>196387</v>
      </c>
      <c r="S49" s="53"/>
      <c r="T49" s="54"/>
      <c r="U49" s="54"/>
      <c r="V49" s="53"/>
      <c r="W49" s="53">
        <v>196387</v>
      </c>
      <c r="X49" s="54"/>
      <c r="Y49" s="53">
        <v>196387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938570</v>
      </c>
      <c r="J57" s="345">
        <f t="shared" si="13"/>
        <v>938570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938570</v>
      </c>
      <c r="X57" s="343">
        <f t="shared" si="13"/>
        <v>0</v>
      </c>
      <c r="Y57" s="345">
        <f t="shared" si="13"/>
        <v>938570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>
        <v>938570</v>
      </c>
      <c r="J58" s="59">
        <v>938570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938570</v>
      </c>
      <c r="X58" s="60"/>
      <c r="Y58" s="59">
        <v>938570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16264646</v>
      </c>
      <c r="H60" s="219">
        <f t="shared" si="14"/>
        <v>42127784</v>
      </c>
      <c r="I60" s="219">
        <f t="shared" si="14"/>
        <v>21918200</v>
      </c>
      <c r="J60" s="264">
        <f t="shared" si="14"/>
        <v>80310630</v>
      </c>
      <c r="K60" s="264">
        <f t="shared" si="14"/>
        <v>35349001</v>
      </c>
      <c r="L60" s="219">
        <f t="shared" si="14"/>
        <v>41259698</v>
      </c>
      <c r="M60" s="219">
        <f t="shared" si="14"/>
        <v>50226429</v>
      </c>
      <c r="N60" s="264">
        <f t="shared" si="14"/>
        <v>126835128</v>
      </c>
      <c r="O60" s="264">
        <f t="shared" si="14"/>
        <v>50157152</v>
      </c>
      <c r="P60" s="219">
        <f t="shared" si="14"/>
        <v>52888731</v>
      </c>
      <c r="Q60" s="219">
        <f t="shared" si="14"/>
        <v>74149462</v>
      </c>
      <c r="R60" s="264">
        <f t="shared" si="14"/>
        <v>177195345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384341103</v>
      </c>
      <c r="X60" s="219">
        <f t="shared" si="14"/>
        <v>0</v>
      </c>
      <c r="Y60" s="264">
        <f t="shared" si="14"/>
        <v>384341103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1396406</v>
      </c>
      <c r="Q62" s="347">
        <f t="shared" si="15"/>
        <v>-2151692</v>
      </c>
      <c r="R62" s="349">
        <f t="shared" si="15"/>
        <v>-755286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-755286</v>
      </c>
      <c r="X62" s="347">
        <f t="shared" si="15"/>
        <v>0</v>
      </c>
      <c r="Y62" s="349">
        <f t="shared" si="15"/>
        <v>-755286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>
        <v>1396406</v>
      </c>
      <c r="Q64" s="60">
        <v>-2151692</v>
      </c>
      <c r="R64" s="59">
        <v>-755286</v>
      </c>
      <c r="S64" s="59"/>
      <c r="T64" s="60"/>
      <c r="U64" s="60"/>
      <c r="V64" s="59"/>
      <c r="W64" s="59">
        <v>-755286</v>
      </c>
      <c r="X64" s="60"/>
      <c r="Y64" s="59">
        <v>-755286</v>
      </c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2015-05-11T08:25:04Z</dcterms:created>
  <dcterms:modified xsi:type="dcterms:W3CDTF">2015-05-11T08:25:09Z</dcterms:modified>
  <cp:category/>
  <cp:version/>
  <cp:contentType/>
  <cp:contentStatus/>
</cp:coreProperties>
</file>