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<sst xmlns="http://schemas.openxmlformats.org/spreadsheetml/2006/main" count="855" uniqueCount="302">
  <si>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West Rand(DC48)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</si>
  <si>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</si>
  <si>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</si>
  <si>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</si>
  <si>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</si>
  <si>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</si>
  <si>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</si>
  <si>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</si>
  <si>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</si>
  <si>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</si>
  <si>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</si>
  <si>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</si>
  <si>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</si>
  <si>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</si>
  <si>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</si>
  <si>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</si>
  <si>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</si>
  <si>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</si>
  <si>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</si>
  <si>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</si>
  <si>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</si>
  <si>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</si>
  <si>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</si>
  <si>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</si>
  <si>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</si>
  <si>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</si>
  <si>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</si>
  <si>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</si>
  <si>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</si>
  <si>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</si>
  <si>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</si>
  <si>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</si>
  <si>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</si>
  <si>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</si>
  <si>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</si>
  <si>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</si>
  <si>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</si>
  <si>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</si>
  <si>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</si>
  <si>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</si>
  <si>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</si>
  <si>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</si>
  <si>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</si>
  <si>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</si>
  <si>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</si>
  <si>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</si>
  <si>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</si>
  <si>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</si>
  <si>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</si>
  <si>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</si>
  <si>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</si>
  <si>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</si>
  <si>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</si>
  <si>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</si>
  <si>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</si>
  <si>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</si>
  <si>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</si>
  <si>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</si>
  <si>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</si>
  <si>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</si>
  <si>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</si>
  <si>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</si>
  <si>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</si>
  <si>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</si>
  <si>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</si>
  <si>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</si>
  <si>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</si>
  <si>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</si>
  <si>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</si>
  <si>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</si>
  <si>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West Rand(DC48)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</si>
  <si>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</si>
  <si>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</si>
  <si>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</si>
  <si>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</si>
  <si>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</si>
  <si>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</si>
  <si>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</si>
  <si>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</si>
  <si>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</si>
  <si>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</si>
  <si>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</si>
  <si>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</si>
  <si>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</si>
  <si>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</si>
  <si>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</si>
  <si>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</si>
  <si>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</si>
  <si>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</si>
  <si>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</si>
  <si>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</si>
  <si>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</si>
  <si>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</si>
  <si>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</si>
  <si>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</si>
  <si>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</si>
  <si>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</si>
  <si>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</si>
  <si>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</si>
  <si>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</si>
  <si>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West Rand(DC48)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</si>
  <si>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</si>
  <si>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</si>
  <si>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</si>
  <si>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</si>
  <si>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</si>
  <si>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</si>
  <si>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</si>
  <si>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</si>
  <si>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</si>
  <si>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</si>
  <si>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</si>
  <si>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</si>
  <si>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</si>
  <si>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</si>
  <si>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</si>
  <si>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</si>
  <si>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</si>
  <si>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</si>
  <si>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</si>
  <si>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</si>
  <si>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</si>
  <si>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</si>
  <si>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</si>
  <si>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</si>
  <si>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</si>
  <si>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</si>
  <si>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</si>
  <si>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</si>
  <si>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West Rand(DC48)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</si>
  <si>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</si>
  <si>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</si>
  <si>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</si>
  <si>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</si>
  <si>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</si>
  <si>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</si>
  <si>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</si>
  <si>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</si>
  <si>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</si>
  <si>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</si>
  <si>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West Rand(DC48)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</si>
  <si>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</si>
  <si>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</si>
  <si>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</si>
  <si>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</si>
  <si>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</si>
  <si>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</si>
  <si>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</si>
  <si>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</si>
  <si>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</si>
  <si>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</si>
  <si>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</si>
  <si>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</si>
  <si>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</si>
  <si>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</si>
  <si>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</si>
  <si>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</si>
  <si>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</si>
  <si>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</si>
  <si>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</si>
  <si>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</si>
  <si>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</si>
  <si>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</si>
  <si>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</si>
  <si>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</si>
  <si>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</si>
  <si>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</si>
  <si>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</si>
  <si>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</si>
  <si>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</si>
  <si>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</si>
  <si>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</si>
  <si>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</si>
  <si>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</si>
  <si>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West Rand(DC48)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</si>
  <si>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</si>
  <si>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</si>
  <si>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</si>
  <si>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</si>
  <si>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</si>
  <si>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</si>
  <si>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</si>
  <si>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</si>
  <si>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</si>
  <si>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</si>
  <si>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</si>
  <si>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</si>
  <si>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</si>
  <si>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</si>
  <si>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</si>
  <si>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</si>
  <si>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</si>
  <si>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</si>
  <si>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</si>
  <si>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</si>
  <si>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</si>
  <si>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</si>
  <si>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</si>
  <si>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</si>
  <si>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</si>
  <si>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</si>
  <si>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West Rand(DC48)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</si>
  <si>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</si>
  <si>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</si>
  <si>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</si>
  <si>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</si>
  <si>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</si>
  <si>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</si>
  <si>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</si>
  <si>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</si>
  <si>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</si>
  <si>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</si>
  <si>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</si>
  <si>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</si>
  <si>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</si>
  <si>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</si>
  <si>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</si>
  <si>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</si>
  <si>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</si>
  <si>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</si>
  <si>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</si>
  <si>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</si>
  <si>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</si>
  <si>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</si>
  <si>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</si>
  <si>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</si>
  <si>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West Rand(DC48)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</si>
  <si>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</si>
  <si>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</si>
  <si>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</si>
  <si>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</si>
  <si>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</si>
  <si>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</si>
  <si>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</si>
  <si>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</si>
  <si>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</si>
  <si>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</si>
  <si>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</si>
  <si>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</si>
  <si>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</si>
  <si>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</si>
  <si>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</si>
  <si>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</si>
  <si>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</si>
  <si>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</si>
  <si>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</si>
  <si>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</si>
  <si>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</si>
  <si>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</si>
  <si>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</si>
  <si>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</si>
  <si>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</si>
  <si>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</si>
  <si>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</si>
  <si>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</si>
  <si>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</si>
  <si>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</si>
  <si>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</si>
  <si>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</si>
  <si>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</si>
  <si>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</si>
  <si>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</si>
  <si>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West Rand(DC48)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</si>
  <si>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</si>
  <si>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</si>
  <si>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Gauteng: West Rand(DC48)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</si>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</sst>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2125467</v>
      </c>
      <c r="C6" s="19">
        <v>0</v>
      </c>
      <c r="D6" s="59">
        <v>4683021</v>
      </c>
      <c r="E6" s="60">
        <v>4683021</v>
      </c>
      <c r="F6" s="60">
        <v>67173</v>
      </c>
      <c r="G6" s="60">
        <v>60456</v>
      </c>
      <c r="H6" s="60">
        <v>82909</v>
      </c>
      <c r="I6" s="60">
        <v>210538</v>
      </c>
      <c r="J6" s="60">
        <v>129635</v>
      </c>
      <c r="K6" s="60">
        <v>9152</v>
      </c>
      <c r="L6" s="60">
        <v>0</v>
      </c>
      <c r="M6" s="60">
        <v>138787</v>
      </c>
      <c r="N6" s="60">
        <v>0</v>
      </c>
      <c r="O6" s="60">
        <v>50944</v>
      </c>
      <c r="P6" s="60">
        <v>49227</v>
      </c>
      <c r="Q6" s="60">
        <v>100171</v>
      </c>
      <c r="R6" s="60">
        <v>0</v>
      </c>
      <c r="S6" s="60">
        <v>0</v>
      </c>
      <c r="T6" s="60">
        <v>0</v>
      </c>
      <c r="U6" s="60">
        <v>0</v>
      </c>
      <c r="V6" s="60">
        <v>449496</v>
      </c>
      <c r="W6" s="60">
        <v>2735883</v>
      </c>
      <c r="X6" s="60">
        <v>-2286387</v>
      </c>
      <c r="Y6" s="61">
        <v>-83.57</v>
      </c>
      <c r="Z6" s="62">
        <v>4683021</v>
      </c>
    </row>
    <row r="7" spans="1:26" ht="13.5">
      <c r="A7" s="58" t="s">
        <v>33</v>
      </c>
      <c r="B7" s="19">
        <v>4127487</v>
      </c>
      <c r="C7" s="19">
        <v>0</v>
      </c>
      <c r="D7" s="59">
        <v>6193454</v>
      </c>
      <c r="E7" s="60">
        <v>6193454</v>
      </c>
      <c r="F7" s="60">
        <v>104798</v>
      </c>
      <c r="G7" s="60">
        <v>237138</v>
      </c>
      <c r="H7" s="60">
        <v>288108</v>
      </c>
      <c r="I7" s="60">
        <v>630044</v>
      </c>
      <c r="J7" s="60">
        <v>300322</v>
      </c>
      <c r="K7" s="60">
        <v>44608</v>
      </c>
      <c r="L7" s="60">
        <v>0</v>
      </c>
      <c r="M7" s="60">
        <v>344930</v>
      </c>
      <c r="N7" s="60">
        <v>0</v>
      </c>
      <c r="O7" s="60">
        <v>279120</v>
      </c>
      <c r="P7" s="60">
        <v>312965</v>
      </c>
      <c r="Q7" s="60">
        <v>592085</v>
      </c>
      <c r="R7" s="60">
        <v>0</v>
      </c>
      <c r="S7" s="60">
        <v>0</v>
      </c>
      <c r="T7" s="60">
        <v>0</v>
      </c>
      <c r="U7" s="60">
        <v>0</v>
      </c>
      <c r="V7" s="60">
        <v>1567059</v>
      </c>
      <c r="W7" s="60">
        <v>4626702</v>
      </c>
      <c r="X7" s="60">
        <v>-3059643</v>
      </c>
      <c r="Y7" s="61">
        <v>-66.13</v>
      </c>
      <c r="Z7" s="62">
        <v>6193454</v>
      </c>
    </row>
    <row r="8" spans="1:26" ht="13.5">
      <c r="A8" s="58" t="s">
        <v>34</v>
      </c>
      <c r="B8" s="19">
        <v>182259606</v>
      </c>
      <c r="C8" s="19">
        <v>0</v>
      </c>
      <c r="D8" s="59">
        <v>190259000</v>
      </c>
      <c r="E8" s="60">
        <v>190259000</v>
      </c>
      <c r="F8" s="60">
        <v>71844000</v>
      </c>
      <c r="G8" s="60">
        <v>5748304</v>
      </c>
      <c r="H8" s="60">
        <v>114702</v>
      </c>
      <c r="I8" s="60">
        <v>77707006</v>
      </c>
      <c r="J8" s="60">
        <v>0</v>
      </c>
      <c r="K8" s="60">
        <v>0</v>
      </c>
      <c r="L8" s="60">
        <v>921053</v>
      </c>
      <c r="M8" s="60">
        <v>921053</v>
      </c>
      <c r="N8" s="60">
        <v>0</v>
      </c>
      <c r="O8" s="60">
        <v>11723700</v>
      </c>
      <c r="P8" s="60">
        <v>48302000</v>
      </c>
      <c r="Q8" s="60">
        <v>60025700</v>
      </c>
      <c r="R8" s="60">
        <v>0</v>
      </c>
      <c r="S8" s="60">
        <v>0</v>
      </c>
      <c r="T8" s="60">
        <v>0</v>
      </c>
      <c r="U8" s="60">
        <v>0</v>
      </c>
      <c r="V8" s="60">
        <v>138653759</v>
      </c>
      <c r="W8" s="60">
        <v>142191747</v>
      </c>
      <c r="X8" s="60">
        <v>-3537988</v>
      </c>
      <c r="Y8" s="61">
        <v>-2.49</v>
      </c>
      <c r="Z8" s="62">
        <v>190259000</v>
      </c>
    </row>
    <row r="9" spans="1:26" ht="13.5">
      <c r="A9" s="58" t="s">
        <v>35</v>
      </c>
      <c r="B9" s="19">
        <v>45502404</v>
      </c>
      <c r="C9" s="19">
        <v>0</v>
      </c>
      <c r="D9" s="59">
        <v>86851526</v>
      </c>
      <c r="E9" s="60">
        <v>86851526</v>
      </c>
      <c r="F9" s="60">
        <v>393358</v>
      </c>
      <c r="G9" s="60">
        <v>308754</v>
      </c>
      <c r="H9" s="60">
        <v>3214879</v>
      </c>
      <c r="I9" s="60">
        <v>3916991</v>
      </c>
      <c r="J9" s="60">
        <v>18344521</v>
      </c>
      <c r="K9" s="60">
        <v>4954</v>
      </c>
      <c r="L9" s="60">
        <v>10543</v>
      </c>
      <c r="M9" s="60">
        <v>18360018</v>
      </c>
      <c r="N9" s="60">
        <v>0</v>
      </c>
      <c r="O9" s="60">
        <v>5565653</v>
      </c>
      <c r="P9" s="60">
        <v>291191</v>
      </c>
      <c r="Q9" s="60">
        <v>5856844</v>
      </c>
      <c r="R9" s="60">
        <v>0</v>
      </c>
      <c r="S9" s="60">
        <v>0</v>
      </c>
      <c r="T9" s="60">
        <v>0</v>
      </c>
      <c r="U9" s="60">
        <v>0</v>
      </c>
      <c r="V9" s="60">
        <v>28133853</v>
      </c>
      <c r="W9" s="60">
        <v>64264833</v>
      </c>
      <c r="X9" s="60">
        <v>-36130980</v>
      </c>
      <c r="Y9" s="61">
        <v>-56.22</v>
      </c>
      <c r="Z9" s="62">
        <v>86851526</v>
      </c>
    </row>
    <row r="10" spans="1:26" ht="25.5">
      <c r="A10" s="63" t="s">
        <v>277</v>
      </c>
      <c r="B10" s="64">
        <f>SUM(B5:B9)</f>
        <v>234014964</v>
      </c>
      <c r="C10" s="64">
        <f>SUM(C5:C9)</f>
        <v>0</v>
      </c>
      <c r="D10" s="65">
        <f aca="true" t="shared" si="0" ref="D10:Z10">SUM(D5:D9)</f>
        <v>287987001</v>
      </c>
      <c r="E10" s="66">
        <f t="shared" si="0"/>
        <v>287987001</v>
      </c>
      <c r="F10" s="66">
        <f t="shared" si="0"/>
        <v>72409329</v>
      </c>
      <c r="G10" s="66">
        <f t="shared" si="0"/>
        <v>6354652</v>
      </c>
      <c r="H10" s="66">
        <f t="shared" si="0"/>
        <v>3700598</v>
      </c>
      <c r="I10" s="66">
        <f t="shared" si="0"/>
        <v>82464579</v>
      </c>
      <c r="J10" s="66">
        <f t="shared" si="0"/>
        <v>18774478</v>
      </c>
      <c r="K10" s="66">
        <f t="shared" si="0"/>
        <v>58714</v>
      </c>
      <c r="L10" s="66">
        <f t="shared" si="0"/>
        <v>931596</v>
      </c>
      <c r="M10" s="66">
        <f t="shared" si="0"/>
        <v>19764788</v>
      </c>
      <c r="N10" s="66">
        <f t="shared" si="0"/>
        <v>0</v>
      </c>
      <c r="O10" s="66">
        <f t="shared" si="0"/>
        <v>17619417</v>
      </c>
      <c r="P10" s="66">
        <f t="shared" si="0"/>
        <v>48955383</v>
      </c>
      <c r="Q10" s="66">
        <f t="shared" si="0"/>
        <v>66574800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168804167</v>
      </c>
      <c r="W10" s="66">
        <f t="shared" si="0"/>
        <v>213819165</v>
      </c>
      <c r="X10" s="66">
        <f t="shared" si="0"/>
        <v>-45014998</v>
      </c>
      <c r="Y10" s="67">
        <f>+IF(W10&lt;&gt;0,(X10/W10)*100,0)</f>
        <v>-21.0528359326443</v>
      </c>
      <c r="Z10" s="68">
        <f t="shared" si="0"/>
        <v>287987001</v>
      </c>
    </row>
    <row r="11" spans="1:26" ht="13.5">
      <c r="A11" s="58" t="s">
        <v>37</v>
      </c>
      <c r="B11" s="19">
        <v>164260255</v>
      </c>
      <c r="C11" s="19">
        <v>0</v>
      </c>
      <c r="D11" s="59">
        <v>185702943</v>
      </c>
      <c r="E11" s="60">
        <v>185702943</v>
      </c>
      <c r="F11" s="60">
        <v>14620490</v>
      </c>
      <c r="G11" s="60">
        <v>14546045</v>
      </c>
      <c r="H11" s="60">
        <v>14091227</v>
      </c>
      <c r="I11" s="60">
        <v>43257762</v>
      </c>
      <c r="J11" s="60">
        <v>13827780</v>
      </c>
      <c r="K11" s="60">
        <v>0</v>
      </c>
      <c r="L11" s="60">
        <v>0</v>
      </c>
      <c r="M11" s="60">
        <v>13827780</v>
      </c>
      <c r="N11" s="60">
        <v>0</v>
      </c>
      <c r="O11" s="60">
        <v>13002403</v>
      </c>
      <c r="P11" s="60">
        <v>12837053</v>
      </c>
      <c r="Q11" s="60">
        <v>25839456</v>
      </c>
      <c r="R11" s="60">
        <v>0</v>
      </c>
      <c r="S11" s="60">
        <v>0</v>
      </c>
      <c r="T11" s="60">
        <v>0</v>
      </c>
      <c r="U11" s="60">
        <v>0</v>
      </c>
      <c r="V11" s="60">
        <v>82924998</v>
      </c>
      <c r="W11" s="60">
        <v>140148018</v>
      </c>
      <c r="X11" s="60">
        <v>-57223020</v>
      </c>
      <c r="Y11" s="61">
        <v>-40.83</v>
      </c>
      <c r="Z11" s="62">
        <v>185702943</v>
      </c>
    </row>
    <row r="12" spans="1:26" ht="13.5">
      <c r="A12" s="58" t="s">
        <v>38</v>
      </c>
      <c r="B12" s="19">
        <v>9508812</v>
      </c>
      <c r="C12" s="19">
        <v>0</v>
      </c>
      <c r="D12" s="59">
        <v>12106915</v>
      </c>
      <c r="E12" s="60">
        <v>12106915</v>
      </c>
      <c r="F12" s="60">
        <v>782198</v>
      </c>
      <c r="G12" s="60">
        <v>827430</v>
      </c>
      <c r="H12" s="60">
        <v>842444</v>
      </c>
      <c r="I12" s="60">
        <v>2452072</v>
      </c>
      <c r="J12" s="60">
        <v>841597</v>
      </c>
      <c r="K12" s="60">
        <v>0</v>
      </c>
      <c r="L12" s="60">
        <v>0</v>
      </c>
      <c r="M12" s="60">
        <v>841597</v>
      </c>
      <c r="N12" s="60">
        <v>0</v>
      </c>
      <c r="O12" s="60">
        <v>849120</v>
      </c>
      <c r="P12" s="60">
        <v>850129</v>
      </c>
      <c r="Q12" s="60">
        <v>1699249</v>
      </c>
      <c r="R12" s="60">
        <v>0</v>
      </c>
      <c r="S12" s="60">
        <v>0</v>
      </c>
      <c r="T12" s="60">
        <v>0</v>
      </c>
      <c r="U12" s="60">
        <v>0</v>
      </c>
      <c r="V12" s="60">
        <v>4992918</v>
      </c>
      <c r="W12" s="60">
        <v>9080190</v>
      </c>
      <c r="X12" s="60">
        <v>-4087272</v>
      </c>
      <c r="Y12" s="61">
        <v>-45.01</v>
      </c>
      <c r="Z12" s="62">
        <v>12106915</v>
      </c>
    </row>
    <row r="13" spans="1:26" ht="13.5">
      <c r="A13" s="58" t="s">
        <v>278</v>
      </c>
      <c r="B13" s="19">
        <v>13915495</v>
      </c>
      <c r="C13" s="19">
        <v>0</v>
      </c>
      <c r="D13" s="59">
        <v>9164764</v>
      </c>
      <c r="E13" s="60">
        <v>9164764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8987711</v>
      </c>
      <c r="P13" s="60">
        <v>1165423</v>
      </c>
      <c r="Q13" s="60">
        <v>10153134</v>
      </c>
      <c r="R13" s="60">
        <v>0</v>
      </c>
      <c r="S13" s="60">
        <v>0</v>
      </c>
      <c r="T13" s="60">
        <v>0</v>
      </c>
      <c r="U13" s="60">
        <v>0</v>
      </c>
      <c r="V13" s="60">
        <v>10153134</v>
      </c>
      <c r="W13" s="60">
        <v>6873570</v>
      </c>
      <c r="X13" s="60">
        <v>3279564</v>
      </c>
      <c r="Y13" s="61">
        <v>47.71</v>
      </c>
      <c r="Z13" s="62">
        <v>9164764</v>
      </c>
    </row>
    <row r="14" spans="1:26" ht="13.5">
      <c r="A14" s="58" t="s">
        <v>40</v>
      </c>
      <c r="B14" s="19">
        <v>738663</v>
      </c>
      <c r="C14" s="19">
        <v>0</v>
      </c>
      <c r="D14" s="59">
        <v>403036</v>
      </c>
      <c r="E14" s="60">
        <v>403036</v>
      </c>
      <c r="F14" s="60">
        <v>0</v>
      </c>
      <c r="G14" s="60">
        <v>0</v>
      </c>
      <c r="H14" s="60">
        <v>88214</v>
      </c>
      <c r="I14" s="60">
        <v>88214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88214</v>
      </c>
      <c r="W14" s="60">
        <v>300852</v>
      </c>
      <c r="X14" s="60">
        <v>-212638</v>
      </c>
      <c r="Y14" s="61">
        <v>-70.68</v>
      </c>
      <c r="Z14" s="62">
        <v>403036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4394200</v>
      </c>
      <c r="E16" s="60">
        <v>4394200</v>
      </c>
      <c r="F16" s="60">
        <v>0</v>
      </c>
      <c r="G16" s="60">
        <v>0</v>
      </c>
      <c r="H16" s="60">
        <v>0</v>
      </c>
      <c r="I16" s="60">
        <v>0</v>
      </c>
      <c r="J16" s="60">
        <v>1098550</v>
      </c>
      <c r="K16" s="60">
        <v>0</v>
      </c>
      <c r="L16" s="60">
        <v>0</v>
      </c>
      <c r="M16" s="60">
        <v>1098550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1098550</v>
      </c>
      <c r="W16" s="60"/>
      <c r="X16" s="60">
        <v>1098550</v>
      </c>
      <c r="Y16" s="61">
        <v>0</v>
      </c>
      <c r="Z16" s="62">
        <v>4394200</v>
      </c>
    </row>
    <row r="17" spans="1:26" ht="13.5">
      <c r="A17" s="58" t="s">
        <v>43</v>
      </c>
      <c r="B17" s="19">
        <v>105406491</v>
      </c>
      <c r="C17" s="19">
        <v>0</v>
      </c>
      <c r="D17" s="59">
        <v>71129339</v>
      </c>
      <c r="E17" s="60">
        <v>71129339</v>
      </c>
      <c r="F17" s="60">
        <v>5634171</v>
      </c>
      <c r="G17" s="60">
        <v>5990005</v>
      </c>
      <c r="H17" s="60">
        <v>10670216</v>
      </c>
      <c r="I17" s="60">
        <v>22294392</v>
      </c>
      <c r="J17" s="60">
        <v>5219857</v>
      </c>
      <c r="K17" s="60">
        <v>28296</v>
      </c>
      <c r="L17" s="60">
        <v>699645</v>
      </c>
      <c r="M17" s="60">
        <v>5947798</v>
      </c>
      <c r="N17" s="60">
        <v>0</v>
      </c>
      <c r="O17" s="60">
        <v>3944165</v>
      </c>
      <c r="P17" s="60">
        <v>3987129</v>
      </c>
      <c r="Q17" s="60">
        <v>7931294</v>
      </c>
      <c r="R17" s="60">
        <v>0</v>
      </c>
      <c r="S17" s="60">
        <v>0</v>
      </c>
      <c r="T17" s="60">
        <v>0</v>
      </c>
      <c r="U17" s="60">
        <v>0</v>
      </c>
      <c r="V17" s="60">
        <v>36173484</v>
      </c>
      <c r="W17" s="60">
        <v>54314712</v>
      </c>
      <c r="X17" s="60">
        <v>-18141228</v>
      </c>
      <c r="Y17" s="61">
        <v>-33.4</v>
      </c>
      <c r="Z17" s="62">
        <v>71129339</v>
      </c>
    </row>
    <row r="18" spans="1:26" ht="13.5">
      <c r="A18" s="70" t="s">
        <v>44</v>
      </c>
      <c r="B18" s="71">
        <f>SUM(B11:B17)</f>
        <v>293829716</v>
      </c>
      <c r="C18" s="71">
        <f>SUM(C11:C17)</f>
        <v>0</v>
      </c>
      <c r="D18" s="72">
        <f aca="true" t="shared" si="1" ref="D18:Z18">SUM(D11:D17)</f>
        <v>282901197</v>
      </c>
      <c r="E18" s="73">
        <f t="shared" si="1"/>
        <v>282901197</v>
      </c>
      <c r="F18" s="73">
        <f t="shared" si="1"/>
        <v>21036859</v>
      </c>
      <c r="G18" s="73">
        <f t="shared" si="1"/>
        <v>21363480</v>
      </c>
      <c r="H18" s="73">
        <f t="shared" si="1"/>
        <v>25692101</v>
      </c>
      <c r="I18" s="73">
        <f t="shared" si="1"/>
        <v>68092440</v>
      </c>
      <c r="J18" s="73">
        <f t="shared" si="1"/>
        <v>20987784</v>
      </c>
      <c r="K18" s="73">
        <f t="shared" si="1"/>
        <v>28296</v>
      </c>
      <c r="L18" s="73">
        <f t="shared" si="1"/>
        <v>699645</v>
      </c>
      <c r="M18" s="73">
        <f t="shared" si="1"/>
        <v>21715725</v>
      </c>
      <c r="N18" s="73">
        <f t="shared" si="1"/>
        <v>0</v>
      </c>
      <c r="O18" s="73">
        <f t="shared" si="1"/>
        <v>26783399</v>
      </c>
      <c r="P18" s="73">
        <f t="shared" si="1"/>
        <v>18839734</v>
      </c>
      <c r="Q18" s="73">
        <f t="shared" si="1"/>
        <v>45623133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135431298</v>
      </c>
      <c r="W18" s="73">
        <f t="shared" si="1"/>
        <v>210717342</v>
      </c>
      <c r="X18" s="73">
        <f t="shared" si="1"/>
        <v>-75286044</v>
      </c>
      <c r="Y18" s="67">
        <f>+IF(W18&lt;&gt;0,(X18/W18)*100,0)</f>
        <v>-35.72845181389959</v>
      </c>
      <c r="Z18" s="74">
        <f t="shared" si="1"/>
        <v>282901197</v>
      </c>
    </row>
    <row r="19" spans="1:26" ht="13.5">
      <c r="A19" s="70" t="s">
        <v>45</v>
      </c>
      <c r="B19" s="75">
        <f>+B10-B18</f>
        <v>-59814752</v>
      </c>
      <c r="C19" s="75">
        <f>+C10-C18</f>
        <v>0</v>
      </c>
      <c r="D19" s="76">
        <f aca="true" t="shared" si="2" ref="D19:Z19">+D10-D18</f>
        <v>5085804</v>
      </c>
      <c r="E19" s="77">
        <f t="shared" si="2"/>
        <v>5085804</v>
      </c>
      <c r="F19" s="77">
        <f t="shared" si="2"/>
        <v>51372470</v>
      </c>
      <c r="G19" s="77">
        <f t="shared" si="2"/>
        <v>-15008828</v>
      </c>
      <c r="H19" s="77">
        <f t="shared" si="2"/>
        <v>-21991503</v>
      </c>
      <c r="I19" s="77">
        <f t="shared" si="2"/>
        <v>14372139</v>
      </c>
      <c r="J19" s="77">
        <f t="shared" si="2"/>
        <v>-2213306</v>
      </c>
      <c r="K19" s="77">
        <f t="shared" si="2"/>
        <v>30418</v>
      </c>
      <c r="L19" s="77">
        <f t="shared" si="2"/>
        <v>231951</v>
      </c>
      <c r="M19" s="77">
        <f t="shared" si="2"/>
        <v>-1950937</v>
      </c>
      <c r="N19" s="77">
        <f t="shared" si="2"/>
        <v>0</v>
      </c>
      <c r="O19" s="77">
        <f t="shared" si="2"/>
        <v>-9163982</v>
      </c>
      <c r="P19" s="77">
        <f t="shared" si="2"/>
        <v>30115649</v>
      </c>
      <c r="Q19" s="77">
        <f t="shared" si="2"/>
        <v>20951667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33372869</v>
      </c>
      <c r="W19" s="77">
        <f>IF(E10=E18,0,W10-W18)</f>
        <v>3101823</v>
      </c>
      <c r="X19" s="77">
        <f t="shared" si="2"/>
        <v>30271046</v>
      </c>
      <c r="Y19" s="78">
        <f>+IF(W19&lt;&gt;0,(X19/W19)*100,0)</f>
        <v>975.9114559405871</v>
      </c>
      <c r="Z19" s="79">
        <f t="shared" si="2"/>
        <v>5085804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-59814752</v>
      </c>
      <c r="C22" s="86">
        <f>SUM(C19:C21)</f>
        <v>0</v>
      </c>
      <c r="D22" s="87">
        <f aca="true" t="shared" si="3" ref="D22:Z22">SUM(D19:D21)</f>
        <v>5085804</v>
      </c>
      <c r="E22" s="88">
        <f t="shared" si="3"/>
        <v>5085804</v>
      </c>
      <c r="F22" s="88">
        <f t="shared" si="3"/>
        <v>51372470</v>
      </c>
      <c r="G22" s="88">
        <f t="shared" si="3"/>
        <v>-15008828</v>
      </c>
      <c r="H22" s="88">
        <f t="shared" si="3"/>
        <v>-21991503</v>
      </c>
      <c r="I22" s="88">
        <f t="shared" si="3"/>
        <v>14372139</v>
      </c>
      <c r="J22" s="88">
        <f t="shared" si="3"/>
        <v>-2213306</v>
      </c>
      <c r="K22" s="88">
        <f t="shared" si="3"/>
        <v>30418</v>
      </c>
      <c r="L22" s="88">
        <f t="shared" si="3"/>
        <v>231951</v>
      </c>
      <c r="M22" s="88">
        <f t="shared" si="3"/>
        <v>-1950937</v>
      </c>
      <c r="N22" s="88">
        <f t="shared" si="3"/>
        <v>0</v>
      </c>
      <c r="O22" s="88">
        <f t="shared" si="3"/>
        <v>-9163982</v>
      </c>
      <c r="P22" s="88">
        <f t="shared" si="3"/>
        <v>30115649</v>
      </c>
      <c r="Q22" s="88">
        <f t="shared" si="3"/>
        <v>20951667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33372869</v>
      </c>
      <c r="W22" s="88">
        <f t="shared" si="3"/>
        <v>3101823</v>
      </c>
      <c r="X22" s="88">
        <f t="shared" si="3"/>
        <v>30271046</v>
      </c>
      <c r="Y22" s="89">
        <f>+IF(W22&lt;&gt;0,(X22/W22)*100,0)</f>
        <v>975.9114559405871</v>
      </c>
      <c r="Z22" s="90">
        <f t="shared" si="3"/>
        <v>5085804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-59814752</v>
      </c>
      <c r="C24" s="75">
        <f>SUM(C22:C23)</f>
        <v>0</v>
      </c>
      <c r="D24" s="76">
        <f aca="true" t="shared" si="4" ref="D24:Z24">SUM(D22:D23)</f>
        <v>5085804</v>
      </c>
      <c r="E24" s="77">
        <f t="shared" si="4"/>
        <v>5085804</v>
      </c>
      <c r="F24" s="77">
        <f t="shared" si="4"/>
        <v>51372470</v>
      </c>
      <c r="G24" s="77">
        <f t="shared" si="4"/>
        <v>-15008828</v>
      </c>
      <c r="H24" s="77">
        <f t="shared" si="4"/>
        <v>-21991503</v>
      </c>
      <c r="I24" s="77">
        <f t="shared" si="4"/>
        <v>14372139</v>
      </c>
      <c r="J24" s="77">
        <f t="shared" si="4"/>
        <v>-2213306</v>
      </c>
      <c r="K24" s="77">
        <f t="shared" si="4"/>
        <v>30418</v>
      </c>
      <c r="L24" s="77">
        <f t="shared" si="4"/>
        <v>231951</v>
      </c>
      <c r="M24" s="77">
        <f t="shared" si="4"/>
        <v>-1950937</v>
      </c>
      <c r="N24" s="77">
        <f t="shared" si="4"/>
        <v>0</v>
      </c>
      <c r="O24" s="77">
        <f t="shared" si="4"/>
        <v>-9163982</v>
      </c>
      <c r="P24" s="77">
        <f t="shared" si="4"/>
        <v>30115649</v>
      </c>
      <c r="Q24" s="77">
        <f t="shared" si="4"/>
        <v>20951667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33372869</v>
      </c>
      <c r="W24" s="77">
        <f t="shared" si="4"/>
        <v>3101823</v>
      </c>
      <c r="X24" s="77">
        <f t="shared" si="4"/>
        <v>30271046</v>
      </c>
      <c r="Y24" s="78">
        <f>+IF(W24&lt;&gt;0,(X24/W24)*100,0)</f>
        <v>975.9114559405871</v>
      </c>
      <c r="Z24" s="79">
        <f t="shared" si="4"/>
        <v>5085804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1259511</v>
      </c>
      <c r="C27" s="22">
        <v>0</v>
      </c>
      <c r="D27" s="99">
        <v>5085771</v>
      </c>
      <c r="E27" s="100">
        <v>5085771</v>
      </c>
      <c r="F27" s="100">
        <v>0</v>
      </c>
      <c r="G27" s="100">
        <v>22515</v>
      </c>
      <c r="H27" s="100">
        <v>0</v>
      </c>
      <c r="I27" s="100">
        <v>22515</v>
      </c>
      <c r="J27" s="100">
        <v>0</v>
      </c>
      <c r="K27" s="100">
        <v>0</v>
      </c>
      <c r="L27" s="100">
        <v>1014019</v>
      </c>
      <c r="M27" s="100">
        <v>1014019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1036534</v>
      </c>
      <c r="W27" s="100">
        <v>3814328</v>
      </c>
      <c r="X27" s="100">
        <v>-2777794</v>
      </c>
      <c r="Y27" s="101">
        <v>-72.83</v>
      </c>
      <c r="Z27" s="102">
        <v>5085771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1259511</v>
      </c>
      <c r="C31" s="19">
        <v>0</v>
      </c>
      <c r="D31" s="59">
        <v>5085771</v>
      </c>
      <c r="E31" s="60">
        <v>5085771</v>
      </c>
      <c r="F31" s="60">
        <v>0</v>
      </c>
      <c r="G31" s="60">
        <v>22515</v>
      </c>
      <c r="H31" s="60">
        <v>0</v>
      </c>
      <c r="I31" s="60">
        <v>22515</v>
      </c>
      <c r="J31" s="60">
        <v>0</v>
      </c>
      <c r="K31" s="60">
        <v>0</v>
      </c>
      <c r="L31" s="60">
        <v>1014019</v>
      </c>
      <c r="M31" s="60">
        <v>1014019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1036534</v>
      </c>
      <c r="W31" s="60">
        <v>3814328</v>
      </c>
      <c r="X31" s="60">
        <v>-2777794</v>
      </c>
      <c r="Y31" s="61">
        <v>-72.83</v>
      </c>
      <c r="Z31" s="62">
        <v>5085771</v>
      </c>
    </row>
    <row r="32" spans="1:26" ht="13.5">
      <c r="A32" s="70" t="s">
        <v>54</v>
      </c>
      <c r="B32" s="22">
        <f>SUM(B28:B31)</f>
        <v>1259511</v>
      </c>
      <c r="C32" s="22">
        <f>SUM(C28:C31)</f>
        <v>0</v>
      </c>
      <c r="D32" s="99">
        <f aca="true" t="shared" si="5" ref="D32:Z32">SUM(D28:D31)</f>
        <v>5085771</v>
      </c>
      <c r="E32" s="100">
        <f t="shared" si="5"/>
        <v>5085771</v>
      </c>
      <c r="F32" s="100">
        <f t="shared" si="5"/>
        <v>0</v>
      </c>
      <c r="G32" s="100">
        <f t="shared" si="5"/>
        <v>22515</v>
      </c>
      <c r="H32" s="100">
        <f t="shared" si="5"/>
        <v>0</v>
      </c>
      <c r="I32" s="100">
        <f t="shared" si="5"/>
        <v>22515</v>
      </c>
      <c r="J32" s="100">
        <f t="shared" si="5"/>
        <v>0</v>
      </c>
      <c r="K32" s="100">
        <f t="shared" si="5"/>
        <v>0</v>
      </c>
      <c r="L32" s="100">
        <f t="shared" si="5"/>
        <v>1014019</v>
      </c>
      <c r="M32" s="100">
        <f t="shared" si="5"/>
        <v>1014019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1036534</v>
      </c>
      <c r="W32" s="100">
        <f t="shared" si="5"/>
        <v>3814328</v>
      </c>
      <c r="X32" s="100">
        <f t="shared" si="5"/>
        <v>-2777794</v>
      </c>
      <c r="Y32" s="101">
        <f>+IF(W32&lt;&gt;0,(X32/W32)*100,0)</f>
        <v>-72.82525257397896</v>
      </c>
      <c r="Z32" s="102">
        <f t="shared" si="5"/>
        <v>5085771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44506638</v>
      </c>
      <c r="C35" s="19">
        <v>0</v>
      </c>
      <c r="D35" s="59">
        <v>102493985</v>
      </c>
      <c r="E35" s="60">
        <v>102493985</v>
      </c>
      <c r="F35" s="60">
        <v>103069520</v>
      </c>
      <c r="G35" s="60">
        <v>88776273</v>
      </c>
      <c r="H35" s="60">
        <v>65558382</v>
      </c>
      <c r="I35" s="60">
        <v>65558382</v>
      </c>
      <c r="J35" s="60">
        <v>59194894</v>
      </c>
      <c r="K35" s="60">
        <v>101425234</v>
      </c>
      <c r="L35" s="60">
        <v>83794334</v>
      </c>
      <c r="M35" s="60">
        <v>83794334</v>
      </c>
      <c r="N35" s="60">
        <v>66972850</v>
      </c>
      <c r="O35" s="60">
        <v>63203594</v>
      </c>
      <c r="P35" s="60">
        <v>92876195</v>
      </c>
      <c r="Q35" s="60">
        <v>92876195</v>
      </c>
      <c r="R35" s="60">
        <v>0</v>
      </c>
      <c r="S35" s="60">
        <v>0</v>
      </c>
      <c r="T35" s="60">
        <v>0</v>
      </c>
      <c r="U35" s="60">
        <v>0</v>
      </c>
      <c r="V35" s="60">
        <v>92876195</v>
      </c>
      <c r="W35" s="60">
        <v>76870489</v>
      </c>
      <c r="X35" s="60">
        <v>16005706</v>
      </c>
      <c r="Y35" s="61">
        <v>20.82</v>
      </c>
      <c r="Z35" s="62">
        <v>102493985</v>
      </c>
    </row>
    <row r="36" spans="1:26" ht="13.5">
      <c r="A36" s="58" t="s">
        <v>57</v>
      </c>
      <c r="B36" s="19">
        <v>87801834</v>
      </c>
      <c r="C36" s="19">
        <v>0</v>
      </c>
      <c r="D36" s="59">
        <v>88053586</v>
      </c>
      <c r="E36" s="60">
        <v>88053586</v>
      </c>
      <c r="F36" s="60">
        <v>77032478</v>
      </c>
      <c r="G36" s="60">
        <v>75131416</v>
      </c>
      <c r="H36" s="60">
        <v>73241395</v>
      </c>
      <c r="I36" s="60">
        <v>73241395</v>
      </c>
      <c r="J36" s="60">
        <v>73241395</v>
      </c>
      <c r="K36" s="60">
        <v>15776037</v>
      </c>
      <c r="L36" s="60">
        <v>15776421</v>
      </c>
      <c r="M36" s="60">
        <v>15776421</v>
      </c>
      <c r="N36" s="60">
        <v>15776417</v>
      </c>
      <c r="O36" s="60">
        <v>18736846</v>
      </c>
      <c r="P36" s="60">
        <v>17793961</v>
      </c>
      <c r="Q36" s="60">
        <v>17793961</v>
      </c>
      <c r="R36" s="60">
        <v>0</v>
      </c>
      <c r="S36" s="60">
        <v>0</v>
      </c>
      <c r="T36" s="60">
        <v>0</v>
      </c>
      <c r="U36" s="60">
        <v>0</v>
      </c>
      <c r="V36" s="60">
        <v>17793961</v>
      </c>
      <c r="W36" s="60">
        <v>66040190</v>
      </c>
      <c r="X36" s="60">
        <v>-48246229</v>
      </c>
      <c r="Y36" s="61">
        <v>-73.06</v>
      </c>
      <c r="Z36" s="62">
        <v>88053586</v>
      </c>
    </row>
    <row r="37" spans="1:26" ht="13.5">
      <c r="A37" s="58" t="s">
        <v>58</v>
      </c>
      <c r="B37" s="19">
        <v>30145220</v>
      </c>
      <c r="C37" s="19">
        <v>0</v>
      </c>
      <c r="D37" s="59">
        <v>29369106</v>
      </c>
      <c r="E37" s="60">
        <v>29369106</v>
      </c>
      <c r="F37" s="60">
        <v>20480878</v>
      </c>
      <c r="G37" s="60">
        <v>20072848</v>
      </c>
      <c r="H37" s="60">
        <v>20304239</v>
      </c>
      <c r="I37" s="60">
        <v>20304239</v>
      </c>
      <c r="J37" s="60">
        <v>19676349</v>
      </c>
      <c r="K37" s="60">
        <v>-52300604</v>
      </c>
      <c r="L37" s="60">
        <v>-49749262</v>
      </c>
      <c r="M37" s="60">
        <v>-49749262</v>
      </c>
      <c r="N37" s="60">
        <v>-49972871</v>
      </c>
      <c r="O37" s="60">
        <v>-41758769</v>
      </c>
      <c r="P37" s="60">
        <v>-43114144</v>
      </c>
      <c r="Q37" s="60">
        <v>-43114144</v>
      </c>
      <c r="R37" s="60">
        <v>0</v>
      </c>
      <c r="S37" s="60">
        <v>0</v>
      </c>
      <c r="T37" s="60">
        <v>0</v>
      </c>
      <c r="U37" s="60">
        <v>0</v>
      </c>
      <c r="V37" s="60">
        <v>-43114144</v>
      </c>
      <c r="W37" s="60">
        <v>22026830</v>
      </c>
      <c r="X37" s="60">
        <v>-65140974</v>
      </c>
      <c r="Y37" s="61">
        <v>-295.73</v>
      </c>
      <c r="Z37" s="62">
        <v>29369106</v>
      </c>
    </row>
    <row r="38" spans="1:26" ht="13.5">
      <c r="A38" s="58" t="s">
        <v>59</v>
      </c>
      <c r="B38" s="19">
        <v>63314145</v>
      </c>
      <c r="C38" s="19">
        <v>0</v>
      </c>
      <c r="D38" s="59">
        <v>54839017</v>
      </c>
      <c r="E38" s="60">
        <v>54839017</v>
      </c>
      <c r="F38" s="60">
        <v>69877172</v>
      </c>
      <c r="G38" s="60">
        <v>69877483</v>
      </c>
      <c r="H38" s="60">
        <v>66232253</v>
      </c>
      <c r="I38" s="60">
        <v>66232253</v>
      </c>
      <c r="J38" s="60">
        <v>66232253</v>
      </c>
      <c r="K38" s="60">
        <v>66232253</v>
      </c>
      <c r="L38" s="60">
        <v>66232253</v>
      </c>
      <c r="M38" s="60">
        <v>66232253</v>
      </c>
      <c r="N38" s="60">
        <v>66232253</v>
      </c>
      <c r="O38" s="60">
        <v>66232253</v>
      </c>
      <c r="P38" s="60">
        <v>66232253</v>
      </c>
      <c r="Q38" s="60">
        <v>66232253</v>
      </c>
      <c r="R38" s="60">
        <v>0</v>
      </c>
      <c r="S38" s="60">
        <v>0</v>
      </c>
      <c r="T38" s="60">
        <v>0</v>
      </c>
      <c r="U38" s="60">
        <v>0</v>
      </c>
      <c r="V38" s="60">
        <v>66232253</v>
      </c>
      <c r="W38" s="60">
        <v>41129263</v>
      </c>
      <c r="X38" s="60">
        <v>25102990</v>
      </c>
      <c r="Y38" s="61">
        <v>61.03</v>
      </c>
      <c r="Z38" s="62">
        <v>54839017</v>
      </c>
    </row>
    <row r="39" spans="1:26" ht="13.5">
      <c r="A39" s="58" t="s">
        <v>60</v>
      </c>
      <c r="B39" s="19">
        <v>38849107</v>
      </c>
      <c r="C39" s="19">
        <v>0</v>
      </c>
      <c r="D39" s="59">
        <v>106339448</v>
      </c>
      <c r="E39" s="60">
        <v>106339448</v>
      </c>
      <c r="F39" s="60">
        <v>89743948</v>
      </c>
      <c r="G39" s="60">
        <v>73957358</v>
      </c>
      <c r="H39" s="60">
        <v>52263285</v>
      </c>
      <c r="I39" s="60">
        <v>52263285</v>
      </c>
      <c r="J39" s="60">
        <v>46527687</v>
      </c>
      <c r="K39" s="60">
        <v>103269622</v>
      </c>
      <c r="L39" s="60">
        <v>83087764</v>
      </c>
      <c r="M39" s="60">
        <v>83087764</v>
      </c>
      <c r="N39" s="60">
        <v>66489885</v>
      </c>
      <c r="O39" s="60">
        <v>57466956</v>
      </c>
      <c r="P39" s="60">
        <v>87552047</v>
      </c>
      <c r="Q39" s="60">
        <v>87552047</v>
      </c>
      <c r="R39" s="60">
        <v>0</v>
      </c>
      <c r="S39" s="60">
        <v>0</v>
      </c>
      <c r="T39" s="60">
        <v>0</v>
      </c>
      <c r="U39" s="60">
        <v>0</v>
      </c>
      <c r="V39" s="60">
        <v>87552047</v>
      </c>
      <c r="W39" s="60">
        <v>79754586</v>
      </c>
      <c r="X39" s="60">
        <v>7797461</v>
      </c>
      <c r="Y39" s="61">
        <v>9.78</v>
      </c>
      <c r="Z39" s="62">
        <v>106339448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-37995949</v>
      </c>
      <c r="C42" s="19">
        <v>0</v>
      </c>
      <c r="D42" s="59">
        <v>14250526</v>
      </c>
      <c r="E42" s="60">
        <v>14250526</v>
      </c>
      <c r="F42" s="60">
        <v>53493377</v>
      </c>
      <c r="G42" s="60">
        <v>-16531721</v>
      </c>
      <c r="H42" s="60">
        <v>-25391485</v>
      </c>
      <c r="I42" s="60">
        <v>11570171</v>
      </c>
      <c r="J42" s="60">
        <v>-4041021</v>
      </c>
      <c r="K42" s="60">
        <v>56735138</v>
      </c>
      <c r="L42" s="60">
        <v>-20089802</v>
      </c>
      <c r="M42" s="60">
        <v>32604315</v>
      </c>
      <c r="N42" s="60">
        <v>-16581722</v>
      </c>
      <c r="O42" s="60">
        <v>-180643</v>
      </c>
      <c r="P42" s="60">
        <v>31295540</v>
      </c>
      <c r="Q42" s="60">
        <v>14533175</v>
      </c>
      <c r="R42" s="60">
        <v>0</v>
      </c>
      <c r="S42" s="60">
        <v>0</v>
      </c>
      <c r="T42" s="60">
        <v>0</v>
      </c>
      <c r="U42" s="60">
        <v>0</v>
      </c>
      <c r="V42" s="60">
        <v>58707661</v>
      </c>
      <c r="W42" s="60">
        <v>-44091614</v>
      </c>
      <c r="X42" s="60">
        <v>102799275</v>
      </c>
      <c r="Y42" s="61">
        <v>-233.15</v>
      </c>
      <c r="Z42" s="62">
        <v>14250526</v>
      </c>
    </row>
    <row r="43" spans="1:26" ht="13.5">
      <c r="A43" s="58" t="s">
        <v>63</v>
      </c>
      <c r="B43" s="19">
        <v>-1259511</v>
      </c>
      <c r="C43" s="19">
        <v>0</v>
      </c>
      <c r="D43" s="59">
        <v>-5085771</v>
      </c>
      <c r="E43" s="60">
        <v>-5085771</v>
      </c>
      <c r="F43" s="60">
        <v>0</v>
      </c>
      <c r="G43" s="60">
        <v>22515</v>
      </c>
      <c r="H43" s="60">
        <v>4250</v>
      </c>
      <c r="I43" s="60">
        <v>26765</v>
      </c>
      <c r="J43" s="60">
        <v>0</v>
      </c>
      <c r="K43" s="60">
        <v>0</v>
      </c>
      <c r="L43" s="60">
        <v>-380</v>
      </c>
      <c r="M43" s="60">
        <v>-380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26385</v>
      </c>
      <c r="W43" s="60">
        <v>-5085771</v>
      </c>
      <c r="X43" s="60">
        <v>5112156</v>
      </c>
      <c r="Y43" s="61">
        <v>-100.52</v>
      </c>
      <c r="Z43" s="62">
        <v>-5085771</v>
      </c>
    </row>
    <row r="44" spans="1:26" ht="13.5">
      <c r="A44" s="58" t="s">
        <v>64</v>
      </c>
      <c r="B44" s="19">
        <v>-1910261</v>
      </c>
      <c r="C44" s="19">
        <v>0</v>
      </c>
      <c r="D44" s="59">
        <v>-1020000</v>
      </c>
      <c r="E44" s="60">
        <v>-1020000</v>
      </c>
      <c r="F44" s="60">
        <v>0</v>
      </c>
      <c r="G44" s="60">
        <v>1885771</v>
      </c>
      <c r="H44" s="60">
        <v>1759771</v>
      </c>
      <c r="I44" s="60">
        <v>3645542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3645542</v>
      </c>
      <c r="W44" s="60">
        <v>-1020000</v>
      </c>
      <c r="X44" s="60">
        <v>4665542</v>
      </c>
      <c r="Y44" s="61">
        <v>-457.41</v>
      </c>
      <c r="Z44" s="62">
        <v>-1020000</v>
      </c>
    </row>
    <row r="45" spans="1:26" ht="13.5">
      <c r="A45" s="70" t="s">
        <v>65</v>
      </c>
      <c r="B45" s="22">
        <v>41790452</v>
      </c>
      <c r="C45" s="22">
        <v>0</v>
      </c>
      <c r="D45" s="99">
        <v>90797756</v>
      </c>
      <c r="E45" s="100">
        <v>90797756</v>
      </c>
      <c r="F45" s="100">
        <v>89990387</v>
      </c>
      <c r="G45" s="100">
        <v>75366952</v>
      </c>
      <c r="H45" s="100">
        <v>51739488</v>
      </c>
      <c r="I45" s="100">
        <v>51739488</v>
      </c>
      <c r="J45" s="100">
        <v>47698467</v>
      </c>
      <c r="K45" s="100">
        <v>104433605</v>
      </c>
      <c r="L45" s="100">
        <v>84343423</v>
      </c>
      <c r="M45" s="100">
        <v>84343423</v>
      </c>
      <c r="N45" s="100">
        <v>67761701</v>
      </c>
      <c r="O45" s="100">
        <v>67581058</v>
      </c>
      <c r="P45" s="100">
        <v>98876598</v>
      </c>
      <c r="Q45" s="100">
        <v>98876598</v>
      </c>
      <c r="R45" s="100">
        <v>0</v>
      </c>
      <c r="S45" s="100">
        <v>0</v>
      </c>
      <c r="T45" s="100">
        <v>0</v>
      </c>
      <c r="U45" s="100">
        <v>0</v>
      </c>
      <c r="V45" s="100">
        <v>98876598</v>
      </c>
      <c r="W45" s="100">
        <v>32455616</v>
      </c>
      <c r="X45" s="100">
        <v>66420982</v>
      </c>
      <c r="Y45" s="101">
        <v>204.65</v>
      </c>
      <c r="Z45" s="102">
        <v>90797756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5130</v>
      </c>
      <c r="F49" s="54">
        <v>0</v>
      </c>
      <c r="G49" s="54">
        <v>0</v>
      </c>
      <c r="H49" s="54">
        <v>0</v>
      </c>
      <c r="I49" s="54">
        <v>98760</v>
      </c>
      <c r="J49" s="54">
        <v>0</v>
      </c>
      <c r="K49" s="54">
        <v>0</v>
      </c>
      <c r="L49" s="54">
        <v>0</v>
      </c>
      <c r="M49" s="54">
        <v>57542</v>
      </c>
      <c r="N49" s="54">
        <v>0</v>
      </c>
      <c r="O49" s="54">
        <v>0</v>
      </c>
      <c r="P49" s="54">
        <v>0</v>
      </c>
      <c r="Q49" s="54">
        <v>989414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1150846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499564</v>
      </c>
      <c r="C51" s="52">
        <v>0</v>
      </c>
      <c r="D51" s="129">
        <v>34755</v>
      </c>
      <c r="E51" s="54">
        <v>6293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106320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646932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99.99989323131372</v>
      </c>
      <c r="E58" s="7">
        <f t="shared" si="6"/>
        <v>99.99989323131372</v>
      </c>
      <c r="F58" s="7">
        <f t="shared" si="6"/>
        <v>100</v>
      </c>
      <c r="G58" s="7">
        <f t="shared" si="6"/>
        <v>100.00165409554056</v>
      </c>
      <c r="H58" s="7">
        <f t="shared" si="6"/>
        <v>100</v>
      </c>
      <c r="I58" s="7">
        <f t="shared" si="6"/>
        <v>100.00047497363896</v>
      </c>
      <c r="J58" s="7">
        <f t="shared" si="6"/>
        <v>100</v>
      </c>
      <c r="K58" s="7">
        <f t="shared" si="6"/>
        <v>1472.770979020979</v>
      </c>
      <c r="L58" s="7">
        <f t="shared" si="6"/>
        <v>0</v>
      </c>
      <c r="M58" s="7">
        <f t="shared" si="6"/>
        <v>257.70064919625037</v>
      </c>
      <c r="N58" s="7">
        <f t="shared" si="6"/>
        <v>0</v>
      </c>
      <c r="O58" s="7">
        <f t="shared" si="6"/>
        <v>100</v>
      </c>
      <c r="P58" s="7">
        <f t="shared" si="6"/>
        <v>100</v>
      </c>
      <c r="Q58" s="7">
        <f t="shared" si="6"/>
        <v>210.67574447694443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173.3563813693559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99.99989323131372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99.99989323131372</v>
      </c>
      <c r="E60" s="13">
        <f t="shared" si="7"/>
        <v>99.99989323131372</v>
      </c>
      <c r="F60" s="13">
        <f t="shared" si="7"/>
        <v>100</v>
      </c>
      <c r="G60" s="13">
        <f t="shared" si="7"/>
        <v>100.00165409554056</v>
      </c>
      <c r="H60" s="13">
        <f t="shared" si="7"/>
        <v>100</v>
      </c>
      <c r="I60" s="13">
        <f t="shared" si="7"/>
        <v>100.00047497363896</v>
      </c>
      <c r="J60" s="13">
        <f t="shared" si="7"/>
        <v>100</v>
      </c>
      <c r="K60" s="13">
        <f t="shared" si="7"/>
        <v>1472.770979020979</v>
      </c>
      <c r="L60" s="13">
        <f t="shared" si="7"/>
        <v>0</v>
      </c>
      <c r="M60" s="13">
        <f t="shared" si="7"/>
        <v>257.70064919625037</v>
      </c>
      <c r="N60" s="13">
        <f t="shared" si="7"/>
        <v>0</v>
      </c>
      <c r="O60" s="13">
        <f t="shared" si="7"/>
        <v>100</v>
      </c>
      <c r="P60" s="13">
        <f t="shared" si="7"/>
        <v>100</v>
      </c>
      <c r="Q60" s="13">
        <f t="shared" si="7"/>
        <v>210.67574447694443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173.3563813693559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99.99989323131372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99.99989323131372</v>
      </c>
      <c r="E65" s="13">
        <f t="shared" si="7"/>
        <v>99.99989323131372</v>
      </c>
      <c r="F65" s="13">
        <f t="shared" si="7"/>
        <v>100</v>
      </c>
      <c r="G65" s="13">
        <f t="shared" si="7"/>
        <v>100.00165409554056</v>
      </c>
      <c r="H65" s="13">
        <f t="shared" si="7"/>
        <v>100</v>
      </c>
      <c r="I65" s="13">
        <f t="shared" si="7"/>
        <v>100.00047497363896</v>
      </c>
      <c r="J65" s="13">
        <f t="shared" si="7"/>
        <v>100</v>
      </c>
      <c r="K65" s="13">
        <f t="shared" si="7"/>
        <v>1472.770979020979</v>
      </c>
      <c r="L65" s="13">
        <f t="shared" si="7"/>
        <v>0</v>
      </c>
      <c r="M65" s="13">
        <f t="shared" si="7"/>
        <v>257.70064919625037</v>
      </c>
      <c r="N65" s="13">
        <f t="shared" si="7"/>
        <v>0</v>
      </c>
      <c r="O65" s="13">
        <f t="shared" si="7"/>
        <v>100</v>
      </c>
      <c r="P65" s="13">
        <f t="shared" si="7"/>
        <v>100</v>
      </c>
      <c r="Q65" s="13">
        <f t="shared" si="7"/>
        <v>210.67574447694443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173.3563813693559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99.99989323131372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2278064</v>
      </c>
      <c r="C67" s="24"/>
      <c r="D67" s="25">
        <v>4683021</v>
      </c>
      <c r="E67" s="26">
        <v>4683021</v>
      </c>
      <c r="F67" s="26">
        <v>67173</v>
      </c>
      <c r="G67" s="26">
        <v>60456</v>
      </c>
      <c r="H67" s="26">
        <v>82909</v>
      </c>
      <c r="I67" s="26">
        <v>210538</v>
      </c>
      <c r="J67" s="26">
        <v>129635</v>
      </c>
      <c r="K67" s="26">
        <v>9152</v>
      </c>
      <c r="L67" s="26"/>
      <c r="M67" s="26">
        <v>138787</v>
      </c>
      <c r="N67" s="26"/>
      <c r="O67" s="26">
        <v>50944</v>
      </c>
      <c r="P67" s="26">
        <v>49227</v>
      </c>
      <c r="Q67" s="26">
        <v>100171</v>
      </c>
      <c r="R67" s="26"/>
      <c r="S67" s="26"/>
      <c r="T67" s="26"/>
      <c r="U67" s="26"/>
      <c r="V67" s="26">
        <v>449496</v>
      </c>
      <c r="W67" s="26">
        <v>2735883</v>
      </c>
      <c r="X67" s="26"/>
      <c r="Y67" s="25"/>
      <c r="Z67" s="27">
        <v>4683021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2125467</v>
      </c>
      <c r="C69" s="19"/>
      <c r="D69" s="20">
        <v>4683021</v>
      </c>
      <c r="E69" s="21">
        <v>4683021</v>
      </c>
      <c r="F69" s="21">
        <v>67173</v>
      </c>
      <c r="G69" s="21">
        <v>60456</v>
      </c>
      <c r="H69" s="21">
        <v>82909</v>
      </c>
      <c r="I69" s="21">
        <v>210538</v>
      </c>
      <c r="J69" s="21">
        <v>129635</v>
      </c>
      <c r="K69" s="21">
        <v>9152</v>
      </c>
      <c r="L69" s="21"/>
      <c r="M69" s="21">
        <v>138787</v>
      </c>
      <c r="N69" s="21"/>
      <c r="O69" s="21">
        <v>50944</v>
      </c>
      <c r="P69" s="21">
        <v>49227</v>
      </c>
      <c r="Q69" s="21">
        <v>100171</v>
      </c>
      <c r="R69" s="21"/>
      <c r="S69" s="21"/>
      <c r="T69" s="21"/>
      <c r="U69" s="21"/>
      <c r="V69" s="21">
        <v>449496</v>
      </c>
      <c r="W69" s="21">
        <v>2735883</v>
      </c>
      <c r="X69" s="21"/>
      <c r="Y69" s="20"/>
      <c r="Z69" s="23">
        <v>4683021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2125467</v>
      </c>
      <c r="C74" s="19"/>
      <c r="D74" s="20">
        <v>4683021</v>
      </c>
      <c r="E74" s="21">
        <v>4683021</v>
      </c>
      <c r="F74" s="21">
        <v>67173</v>
      </c>
      <c r="G74" s="21">
        <v>60456</v>
      </c>
      <c r="H74" s="21">
        <v>82909</v>
      </c>
      <c r="I74" s="21">
        <v>210538</v>
      </c>
      <c r="J74" s="21">
        <v>129635</v>
      </c>
      <c r="K74" s="21">
        <v>9152</v>
      </c>
      <c r="L74" s="21"/>
      <c r="M74" s="21">
        <v>138787</v>
      </c>
      <c r="N74" s="21"/>
      <c r="O74" s="21">
        <v>50944</v>
      </c>
      <c r="P74" s="21">
        <v>49227</v>
      </c>
      <c r="Q74" s="21">
        <v>100171</v>
      </c>
      <c r="R74" s="21"/>
      <c r="S74" s="21"/>
      <c r="T74" s="21"/>
      <c r="U74" s="21"/>
      <c r="V74" s="21">
        <v>449496</v>
      </c>
      <c r="W74" s="21">
        <v>2735883</v>
      </c>
      <c r="X74" s="21"/>
      <c r="Y74" s="20"/>
      <c r="Z74" s="23">
        <v>4683021</v>
      </c>
    </row>
    <row r="75" spans="1:26" ht="13.5" hidden="1">
      <c r="A75" s="40" t="s">
        <v>110</v>
      </c>
      <c r="B75" s="28">
        <v>152597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4683016</v>
      </c>
      <c r="E76" s="34">
        <v>4683016</v>
      </c>
      <c r="F76" s="34">
        <v>67173</v>
      </c>
      <c r="G76" s="34">
        <v>60457</v>
      </c>
      <c r="H76" s="34">
        <v>82909</v>
      </c>
      <c r="I76" s="34">
        <v>210539</v>
      </c>
      <c r="J76" s="34">
        <v>129635</v>
      </c>
      <c r="K76" s="34">
        <v>134788</v>
      </c>
      <c r="L76" s="34">
        <v>93232</v>
      </c>
      <c r="M76" s="34">
        <v>357655</v>
      </c>
      <c r="N76" s="34">
        <v>110865</v>
      </c>
      <c r="O76" s="34">
        <v>50944</v>
      </c>
      <c r="P76" s="34">
        <v>49227</v>
      </c>
      <c r="Q76" s="34">
        <v>211036</v>
      </c>
      <c r="R76" s="34"/>
      <c r="S76" s="34"/>
      <c r="T76" s="34"/>
      <c r="U76" s="34"/>
      <c r="V76" s="34">
        <v>779230</v>
      </c>
      <c r="W76" s="34">
        <v>2735883</v>
      </c>
      <c r="X76" s="34"/>
      <c r="Y76" s="33"/>
      <c r="Z76" s="35">
        <v>4683016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4683016</v>
      </c>
      <c r="E78" s="21">
        <v>4683016</v>
      </c>
      <c r="F78" s="21">
        <v>67173</v>
      </c>
      <c r="G78" s="21">
        <v>60457</v>
      </c>
      <c r="H78" s="21">
        <v>82909</v>
      </c>
      <c r="I78" s="21">
        <v>210539</v>
      </c>
      <c r="J78" s="21">
        <v>129635</v>
      </c>
      <c r="K78" s="21">
        <v>134788</v>
      </c>
      <c r="L78" s="21">
        <v>93232</v>
      </c>
      <c r="M78" s="21">
        <v>357655</v>
      </c>
      <c r="N78" s="21">
        <v>110865</v>
      </c>
      <c r="O78" s="21">
        <v>50944</v>
      </c>
      <c r="P78" s="21">
        <v>49227</v>
      </c>
      <c r="Q78" s="21">
        <v>211036</v>
      </c>
      <c r="R78" s="21"/>
      <c r="S78" s="21"/>
      <c r="T78" s="21"/>
      <c r="U78" s="21"/>
      <c r="V78" s="21">
        <v>779230</v>
      </c>
      <c r="W78" s="21">
        <v>2735883</v>
      </c>
      <c r="X78" s="21"/>
      <c r="Y78" s="20"/>
      <c r="Z78" s="23">
        <v>4683016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4683016</v>
      </c>
      <c r="E83" s="21">
        <v>4683016</v>
      </c>
      <c r="F83" s="21">
        <v>67173</v>
      </c>
      <c r="G83" s="21">
        <v>60457</v>
      </c>
      <c r="H83" s="21">
        <v>82909</v>
      </c>
      <c r="I83" s="21">
        <v>210539</v>
      </c>
      <c r="J83" s="21">
        <v>129635</v>
      </c>
      <c r="K83" s="21">
        <v>134788</v>
      </c>
      <c r="L83" s="21">
        <v>93232</v>
      </c>
      <c r="M83" s="21">
        <v>357655</v>
      </c>
      <c r="N83" s="21">
        <v>110865</v>
      </c>
      <c r="O83" s="21">
        <v>50944</v>
      </c>
      <c r="P83" s="21">
        <v>49227</v>
      </c>
      <c r="Q83" s="21">
        <v>211036</v>
      </c>
      <c r="R83" s="21"/>
      <c r="S83" s="21"/>
      <c r="T83" s="21"/>
      <c r="U83" s="21"/>
      <c r="V83" s="21">
        <v>779230</v>
      </c>
      <c r="W83" s="21">
        <v>2735883</v>
      </c>
      <c r="X83" s="21"/>
      <c r="Y83" s="20"/>
      <c r="Z83" s="23">
        <v>4683016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2486589</v>
      </c>
      <c r="F40" s="345">
        <f t="shared" si="9"/>
        <v>2486589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1864942</v>
      </c>
      <c r="Y40" s="345">
        <f t="shared" si="9"/>
        <v>-1864942</v>
      </c>
      <c r="Z40" s="336">
        <f>+IF(X40&lt;&gt;0,+(Y40/X40)*100,0)</f>
        <v>-100</v>
      </c>
      <c r="AA40" s="350">
        <f>SUM(AA41:AA49)</f>
        <v>2486589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2486589</v>
      </c>
      <c r="F49" s="53">
        <v>2486589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1864942</v>
      </c>
      <c r="Y49" s="53">
        <v>-1864942</v>
      </c>
      <c r="Z49" s="94">
        <v>-100</v>
      </c>
      <c r="AA49" s="95">
        <v>2486589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2486589</v>
      </c>
      <c r="F60" s="264">
        <f t="shared" si="14"/>
        <v>2486589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1864942</v>
      </c>
      <c r="Y60" s="264">
        <f t="shared" si="14"/>
        <v>-1864942</v>
      </c>
      <c r="Z60" s="337">
        <f>+IF(X60&lt;&gt;0,+(Y60/X60)*100,0)</f>
        <v>-100</v>
      </c>
      <c r="AA60" s="232">
        <f>+AA57+AA54+AA51+AA40+AA37+AA34+AA22+AA5</f>
        <v>2486589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234014964</v>
      </c>
      <c r="D5" s="153">
        <f>SUM(D6:D8)</f>
        <v>0</v>
      </c>
      <c r="E5" s="154">
        <f t="shared" si="0"/>
        <v>222989027</v>
      </c>
      <c r="F5" s="100">
        <f t="shared" si="0"/>
        <v>222989027</v>
      </c>
      <c r="G5" s="100">
        <f t="shared" si="0"/>
        <v>72148939</v>
      </c>
      <c r="H5" s="100">
        <f t="shared" si="0"/>
        <v>1329024</v>
      </c>
      <c r="I5" s="100">
        <f t="shared" si="0"/>
        <v>3528978</v>
      </c>
      <c r="J5" s="100">
        <f t="shared" si="0"/>
        <v>77006941</v>
      </c>
      <c r="K5" s="100">
        <f t="shared" si="0"/>
        <v>2396990</v>
      </c>
      <c r="L5" s="100">
        <f t="shared" si="0"/>
        <v>46450</v>
      </c>
      <c r="M5" s="100">
        <f t="shared" si="0"/>
        <v>500000</v>
      </c>
      <c r="N5" s="100">
        <f t="shared" si="0"/>
        <v>2943440</v>
      </c>
      <c r="O5" s="100">
        <f t="shared" si="0"/>
        <v>0</v>
      </c>
      <c r="P5" s="100">
        <f t="shared" si="0"/>
        <v>5855465</v>
      </c>
      <c r="Q5" s="100">
        <f t="shared" si="0"/>
        <v>48847335</v>
      </c>
      <c r="R5" s="100">
        <f t="shared" si="0"/>
        <v>54702800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134653181</v>
      </c>
      <c r="X5" s="100">
        <f t="shared" si="0"/>
        <v>166372272</v>
      </c>
      <c r="Y5" s="100">
        <f t="shared" si="0"/>
        <v>-31719091</v>
      </c>
      <c r="Z5" s="137">
        <f>+IF(X5&lt;&gt;0,+(Y5/X5)*100,0)</f>
        <v>-19.065130636672436</v>
      </c>
      <c r="AA5" s="153">
        <f>SUM(AA6:AA8)</f>
        <v>222989027</v>
      </c>
    </row>
    <row r="6" spans="1:27" ht="13.5">
      <c r="A6" s="138" t="s">
        <v>75</v>
      </c>
      <c r="B6" s="136"/>
      <c r="C6" s="155"/>
      <c r="D6" s="155"/>
      <c r="E6" s="156">
        <v>20934000</v>
      </c>
      <c r="F6" s="60">
        <v>20934000</v>
      </c>
      <c r="G6" s="60"/>
      <c r="H6" s="60"/>
      <c r="I6" s="60">
        <v>114702</v>
      </c>
      <c r="J6" s="60">
        <v>114702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114702</v>
      </c>
      <c r="X6" s="60">
        <v>15700500</v>
      </c>
      <c r="Y6" s="60">
        <v>-15585798</v>
      </c>
      <c r="Z6" s="140">
        <v>-99.27</v>
      </c>
      <c r="AA6" s="155">
        <v>20934000</v>
      </c>
    </row>
    <row r="7" spans="1:27" ht="13.5">
      <c r="A7" s="138" t="s">
        <v>76</v>
      </c>
      <c r="B7" s="136"/>
      <c r="C7" s="157">
        <v>234014964</v>
      </c>
      <c r="D7" s="157"/>
      <c r="E7" s="158">
        <v>198837454</v>
      </c>
      <c r="F7" s="159">
        <v>198837454</v>
      </c>
      <c r="G7" s="159">
        <v>71991612</v>
      </c>
      <c r="H7" s="159">
        <v>276798</v>
      </c>
      <c r="I7" s="159">
        <v>3254800</v>
      </c>
      <c r="J7" s="159">
        <v>75523210</v>
      </c>
      <c r="K7" s="159">
        <v>2234927</v>
      </c>
      <c r="L7" s="159">
        <v>46450</v>
      </c>
      <c r="M7" s="159"/>
      <c r="N7" s="159">
        <v>2281377</v>
      </c>
      <c r="O7" s="159"/>
      <c r="P7" s="159">
        <v>5694406</v>
      </c>
      <c r="Q7" s="159">
        <v>48634646</v>
      </c>
      <c r="R7" s="159">
        <v>54329052</v>
      </c>
      <c r="S7" s="159"/>
      <c r="T7" s="159"/>
      <c r="U7" s="159"/>
      <c r="V7" s="159"/>
      <c r="W7" s="159">
        <v>132133639</v>
      </c>
      <c r="X7" s="159">
        <v>148339053</v>
      </c>
      <c r="Y7" s="159">
        <v>-16205414</v>
      </c>
      <c r="Z7" s="141">
        <v>-10.92</v>
      </c>
      <c r="AA7" s="157">
        <v>198837454</v>
      </c>
    </row>
    <row r="8" spans="1:27" ht="13.5">
      <c r="A8" s="138" t="s">
        <v>77</v>
      </c>
      <c r="B8" s="136"/>
      <c r="C8" s="155"/>
      <c r="D8" s="155"/>
      <c r="E8" s="156">
        <v>3217573</v>
      </c>
      <c r="F8" s="60">
        <v>3217573</v>
      </c>
      <c r="G8" s="60">
        <v>157327</v>
      </c>
      <c r="H8" s="60">
        <v>1052226</v>
      </c>
      <c r="I8" s="60">
        <v>159476</v>
      </c>
      <c r="J8" s="60">
        <v>1369029</v>
      </c>
      <c r="K8" s="60">
        <v>162063</v>
      </c>
      <c r="L8" s="60"/>
      <c r="M8" s="60">
        <v>500000</v>
      </c>
      <c r="N8" s="60">
        <v>662063</v>
      </c>
      <c r="O8" s="60"/>
      <c r="P8" s="60">
        <v>161059</v>
      </c>
      <c r="Q8" s="60">
        <v>212689</v>
      </c>
      <c r="R8" s="60">
        <v>373748</v>
      </c>
      <c r="S8" s="60"/>
      <c r="T8" s="60"/>
      <c r="U8" s="60"/>
      <c r="V8" s="60"/>
      <c r="W8" s="60">
        <v>2404840</v>
      </c>
      <c r="X8" s="60">
        <v>2332719</v>
      </c>
      <c r="Y8" s="60">
        <v>72121</v>
      </c>
      <c r="Z8" s="140">
        <v>3.09</v>
      </c>
      <c r="AA8" s="155">
        <v>3217573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48781774</v>
      </c>
      <c r="F9" s="100">
        <f t="shared" si="1"/>
        <v>48781774</v>
      </c>
      <c r="G9" s="100">
        <f t="shared" si="1"/>
        <v>55054</v>
      </c>
      <c r="H9" s="100">
        <f t="shared" si="1"/>
        <v>3860745</v>
      </c>
      <c r="I9" s="100">
        <f t="shared" si="1"/>
        <v>60503</v>
      </c>
      <c r="J9" s="100">
        <f t="shared" si="1"/>
        <v>3976302</v>
      </c>
      <c r="K9" s="100">
        <f t="shared" si="1"/>
        <v>15220270</v>
      </c>
      <c r="L9" s="100">
        <f t="shared" si="1"/>
        <v>12264</v>
      </c>
      <c r="M9" s="100">
        <f t="shared" si="1"/>
        <v>10543</v>
      </c>
      <c r="N9" s="100">
        <f t="shared" si="1"/>
        <v>15243077</v>
      </c>
      <c r="O9" s="100">
        <f t="shared" si="1"/>
        <v>0</v>
      </c>
      <c r="P9" s="100">
        <f t="shared" si="1"/>
        <v>11367275</v>
      </c>
      <c r="Q9" s="100">
        <f t="shared" si="1"/>
        <v>40812</v>
      </c>
      <c r="R9" s="100">
        <f t="shared" si="1"/>
        <v>11408087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30627466</v>
      </c>
      <c r="X9" s="100">
        <f t="shared" si="1"/>
        <v>35787249</v>
      </c>
      <c r="Y9" s="100">
        <f t="shared" si="1"/>
        <v>-5159783</v>
      </c>
      <c r="Z9" s="137">
        <f>+IF(X9&lt;&gt;0,+(Y9/X9)*100,0)</f>
        <v>-14.417936958496028</v>
      </c>
      <c r="AA9" s="153">
        <f>SUM(AA10:AA14)</f>
        <v>48781774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2266440</v>
      </c>
      <c r="F12" s="60">
        <v>2266440</v>
      </c>
      <c r="G12" s="60">
        <v>55053</v>
      </c>
      <c r="H12" s="60">
        <v>35145</v>
      </c>
      <c r="I12" s="60">
        <v>57113</v>
      </c>
      <c r="J12" s="60">
        <v>147311</v>
      </c>
      <c r="K12" s="60">
        <v>86894</v>
      </c>
      <c r="L12" s="60">
        <v>8484</v>
      </c>
      <c r="M12" s="60">
        <v>10543</v>
      </c>
      <c r="N12" s="60">
        <v>105921</v>
      </c>
      <c r="O12" s="60"/>
      <c r="P12" s="60">
        <v>11367275</v>
      </c>
      <c r="Q12" s="60">
        <v>40812</v>
      </c>
      <c r="R12" s="60">
        <v>11408087</v>
      </c>
      <c r="S12" s="60"/>
      <c r="T12" s="60"/>
      <c r="U12" s="60"/>
      <c r="V12" s="60"/>
      <c r="W12" s="60">
        <v>11661319</v>
      </c>
      <c r="X12" s="60">
        <v>1694601</v>
      </c>
      <c r="Y12" s="60">
        <v>9966718</v>
      </c>
      <c r="Z12" s="140">
        <v>588.15</v>
      </c>
      <c r="AA12" s="155">
        <v>2266440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>
        <v>46515334</v>
      </c>
      <c r="F14" s="159">
        <v>46515334</v>
      </c>
      <c r="G14" s="159">
        <v>1</v>
      </c>
      <c r="H14" s="159">
        <v>3825600</v>
      </c>
      <c r="I14" s="159">
        <v>3390</v>
      </c>
      <c r="J14" s="159">
        <v>3828991</v>
      </c>
      <c r="K14" s="159">
        <v>15133376</v>
      </c>
      <c r="L14" s="159">
        <v>3780</v>
      </c>
      <c r="M14" s="159"/>
      <c r="N14" s="159">
        <v>15137156</v>
      </c>
      <c r="O14" s="159"/>
      <c r="P14" s="159"/>
      <c r="Q14" s="159"/>
      <c r="R14" s="159"/>
      <c r="S14" s="159"/>
      <c r="T14" s="159"/>
      <c r="U14" s="159"/>
      <c r="V14" s="159"/>
      <c r="W14" s="159">
        <v>18966147</v>
      </c>
      <c r="X14" s="159">
        <v>34092648</v>
      </c>
      <c r="Y14" s="159">
        <v>-15126501</v>
      </c>
      <c r="Z14" s="141">
        <v>-44.37</v>
      </c>
      <c r="AA14" s="157">
        <v>46515334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16216200</v>
      </c>
      <c r="F15" s="100">
        <f t="shared" si="2"/>
        <v>16216200</v>
      </c>
      <c r="G15" s="100">
        <f t="shared" si="2"/>
        <v>205336</v>
      </c>
      <c r="H15" s="100">
        <f t="shared" si="2"/>
        <v>1164883</v>
      </c>
      <c r="I15" s="100">
        <f t="shared" si="2"/>
        <v>111117</v>
      </c>
      <c r="J15" s="100">
        <f t="shared" si="2"/>
        <v>1481336</v>
      </c>
      <c r="K15" s="100">
        <f t="shared" si="2"/>
        <v>1157218</v>
      </c>
      <c r="L15" s="100">
        <f t="shared" si="2"/>
        <v>0</v>
      </c>
      <c r="M15" s="100">
        <f t="shared" si="2"/>
        <v>421053</v>
      </c>
      <c r="N15" s="100">
        <f t="shared" si="2"/>
        <v>1578271</v>
      </c>
      <c r="O15" s="100">
        <f t="shared" si="2"/>
        <v>0</v>
      </c>
      <c r="P15" s="100">
        <f t="shared" si="2"/>
        <v>396677</v>
      </c>
      <c r="Q15" s="100">
        <f t="shared" si="2"/>
        <v>67236</v>
      </c>
      <c r="R15" s="100">
        <f t="shared" si="2"/>
        <v>463913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3523520</v>
      </c>
      <c r="X15" s="100">
        <f t="shared" si="2"/>
        <v>11659653</v>
      </c>
      <c r="Y15" s="100">
        <f t="shared" si="2"/>
        <v>-8136133</v>
      </c>
      <c r="Z15" s="137">
        <f>+IF(X15&lt;&gt;0,+(Y15/X15)*100,0)</f>
        <v>-69.78023273934481</v>
      </c>
      <c r="AA15" s="153">
        <f>SUM(AA16:AA18)</f>
        <v>16216200</v>
      </c>
    </row>
    <row r="16" spans="1:27" ht="13.5">
      <c r="A16" s="138" t="s">
        <v>85</v>
      </c>
      <c r="B16" s="136"/>
      <c r="C16" s="155"/>
      <c r="D16" s="155"/>
      <c r="E16" s="156">
        <v>16216200</v>
      </c>
      <c r="F16" s="60">
        <v>16216200</v>
      </c>
      <c r="G16" s="60">
        <v>205336</v>
      </c>
      <c r="H16" s="60">
        <v>1164883</v>
      </c>
      <c r="I16" s="60">
        <v>111117</v>
      </c>
      <c r="J16" s="60">
        <v>1481336</v>
      </c>
      <c r="K16" s="60">
        <v>1157218</v>
      </c>
      <c r="L16" s="60"/>
      <c r="M16" s="60">
        <v>421053</v>
      </c>
      <c r="N16" s="60">
        <v>1578271</v>
      </c>
      <c r="O16" s="60"/>
      <c r="P16" s="60">
        <v>396677</v>
      </c>
      <c r="Q16" s="60">
        <v>67236</v>
      </c>
      <c r="R16" s="60">
        <v>463913</v>
      </c>
      <c r="S16" s="60"/>
      <c r="T16" s="60"/>
      <c r="U16" s="60"/>
      <c r="V16" s="60"/>
      <c r="W16" s="60">
        <v>3523520</v>
      </c>
      <c r="X16" s="60">
        <v>11659653</v>
      </c>
      <c r="Y16" s="60">
        <v>-8136133</v>
      </c>
      <c r="Z16" s="140">
        <v>-69.78</v>
      </c>
      <c r="AA16" s="155">
        <v>16216200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234014964</v>
      </c>
      <c r="D25" s="168">
        <f>+D5+D9+D15+D19+D24</f>
        <v>0</v>
      </c>
      <c r="E25" s="169">
        <f t="shared" si="4"/>
        <v>287987001</v>
      </c>
      <c r="F25" s="73">
        <f t="shared" si="4"/>
        <v>287987001</v>
      </c>
      <c r="G25" s="73">
        <f t="shared" si="4"/>
        <v>72409329</v>
      </c>
      <c r="H25" s="73">
        <f t="shared" si="4"/>
        <v>6354652</v>
      </c>
      <c r="I25" s="73">
        <f t="shared" si="4"/>
        <v>3700598</v>
      </c>
      <c r="J25" s="73">
        <f t="shared" si="4"/>
        <v>82464579</v>
      </c>
      <c r="K25" s="73">
        <f t="shared" si="4"/>
        <v>18774478</v>
      </c>
      <c r="L25" s="73">
        <f t="shared" si="4"/>
        <v>58714</v>
      </c>
      <c r="M25" s="73">
        <f t="shared" si="4"/>
        <v>931596</v>
      </c>
      <c r="N25" s="73">
        <f t="shared" si="4"/>
        <v>19764788</v>
      </c>
      <c r="O25" s="73">
        <f t="shared" si="4"/>
        <v>0</v>
      </c>
      <c r="P25" s="73">
        <f t="shared" si="4"/>
        <v>17619417</v>
      </c>
      <c r="Q25" s="73">
        <f t="shared" si="4"/>
        <v>48955383</v>
      </c>
      <c r="R25" s="73">
        <f t="shared" si="4"/>
        <v>66574800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168804167</v>
      </c>
      <c r="X25" s="73">
        <f t="shared" si="4"/>
        <v>213819174</v>
      </c>
      <c r="Y25" s="73">
        <f t="shared" si="4"/>
        <v>-45015007</v>
      </c>
      <c r="Z25" s="170">
        <f>+IF(X25&lt;&gt;0,+(Y25/X25)*100,0)</f>
        <v>-21.052839255660018</v>
      </c>
      <c r="AA25" s="168">
        <f>+AA5+AA9+AA15+AA19+AA24</f>
        <v>287987001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293829716</v>
      </c>
      <c r="D28" s="153">
        <f>SUM(D29:D31)</f>
        <v>0</v>
      </c>
      <c r="E28" s="154">
        <f t="shared" si="5"/>
        <v>105676850</v>
      </c>
      <c r="F28" s="100">
        <f t="shared" si="5"/>
        <v>105676850</v>
      </c>
      <c r="G28" s="100">
        <f t="shared" si="5"/>
        <v>5691052</v>
      </c>
      <c r="H28" s="100">
        <f t="shared" si="5"/>
        <v>6640160</v>
      </c>
      <c r="I28" s="100">
        <f t="shared" si="5"/>
        <v>8343265</v>
      </c>
      <c r="J28" s="100">
        <f t="shared" si="5"/>
        <v>20674477</v>
      </c>
      <c r="K28" s="100">
        <f t="shared" si="5"/>
        <v>8645852</v>
      </c>
      <c r="L28" s="100">
        <f t="shared" si="5"/>
        <v>26502</v>
      </c>
      <c r="M28" s="100">
        <f t="shared" si="5"/>
        <v>0</v>
      </c>
      <c r="N28" s="100">
        <f t="shared" si="5"/>
        <v>8672354</v>
      </c>
      <c r="O28" s="100">
        <f t="shared" si="5"/>
        <v>0</v>
      </c>
      <c r="P28" s="100">
        <f t="shared" si="5"/>
        <v>12534066</v>
      </c>
      <c r="Q28" s="100">
        <f t="shared" si="5"/>
        <v>7086255</v>
      </c>
      <c r="R28" s="100">
        <f t="shared" si="5"/>
        <v>19620321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48967152</v>
      </c>
      <c r="X28" s="100">
        <f t="shared" si="5"/>
        <v>76754952</v>
      </c>
      <c r="Y28" s="100">
        <f t="shared" si="5"/>
        <v>-27787800</v>
      </c>
      <c r="Z28" s="137">
        <f>+IF(X28&lt;&gt;0,+(Y28/X28)*100,0)</f>
        <v>-36.20326672864052</v>
      </c>
      <c r="AA28" s="153">
        <f>SUM(AA29:AA31)</f>
        <v>105676850</v>
      </c>
    </row>
    <row r="29" spans="1:27" ht="13.5">
      <c r="A29" s="138" t="s">
        <v>75</v>
      </c>
      <c r="B29" s="136"/>
      <c r="C29" s="155"/>
      <c r="D29" s="155"/>
      <c r="E29" s="156">
        <v>43829342</v>
      </c>
      <c r="F29" s="60">
        <v>43829342</v>
      </c>
      <c r="G29" s="60">
        <v>2655994</v>
      </c>
      <c r="H29" s="60">
        <v>2875972</v>
      </c>
      <c r="I29" s="60">
        <v>2773748</v>
      </c>
      <c r="J29" s="60">
        <v>8305714</v>
      </c>
      <c r="K29" s="60">
        <v>3973067</v>
      </c>
      <c r="L29" s="60">
        <v>21750</v>
      </c>
      <c r="M29" s="60"/>
      <c r="N29" s="60">
        <v>3994817</v>
      </c>
      <c r="O29" s="60"/>
      <c r="P29" s="60">
        <v>7246969</v>
      </c>
      <c r="Q29" s="60">
        <v>3586862</v>
      </c>
      <c r="R29" s="60">
        <v>10833831</v>
      </c>
      <c r="S29" s="60"/>
      <c r="T29" s="60"/>
      <c r="U29" s="60"/>
      <c r="V29" s="60"/>
      <c r="W29" s="60">
        <v>23134362</v>
      </c>
      <c r="X29" s="60">
        <v>30144141</v>
      </c>
      <c r="Y29" s="60">
        <v>-7009779</v>
      </c>
      <c r="Z29" s="140">
        <v>-23.25</v>
      </c>
      <c r="AA29" s="155">
        <v>43829342</v>
      </c>
    </row>
    <row r="30" spans="1:27" ht="13.5">
      <c r="A30" s="138" t="s">
        <v>76</v>
      </c>
      <c r="B30" s="136"/>
      <c r="C30" s="157">
        <v>293829716</v>
      </c>
      <c r="D30" s="157"/>
      <c r="E30" s="158">
        <v>22533754</v>
      </c>
      <c r="F30" s="159">
        <v>22533754</v>
      </c>
      <c r="G30" s="159">
        <v>1143086</v>
      </c>
      <c r="H30" s="159">
        <v>1151845</v>
      </c>
      <c r="I30" s="159">
        <v>3164600</v>
      </c>
      <c r="J30" s="159">
        <v>5459531</v>
      </c>
      <c r="K30" s="159">
        <v>1395051</v>
      </c>
      <c r="L30" s="159"/>
      <c r="M30" s="159"/>
      <c r="N30" s="159">
        <v>1395051</v>
      </c>
      <c r="O30" s="159"/>
      <c r="P30" s="159">
        <v>2809177</v>
      </c>
      <c r="Q30" s="159">
        <v>1301339</v>
      </c>
      <c r="R30" s="159">
        <v>4110516</v>
      </c>
      <c r="S30" s="159"/>
      <c r="T30" s="159"/>
      <c r="U30" s="159"/>
      <c r="V30" s="159"/>
      <c r="W30" s="159">
        <v>10965098</v>
      </c>
      <c r="X30" s="159">
        <v>16497657</v>
      </c>
      <c r="Y30" s="159">
        <v>-5532559</v>
      </c>
      <c r="Z30" s="141">
        <v>-33.54</v>
      </c>
      <c r="AA30" s="157">
        <v>22533754</v>
      </c>
    </row>
    <row r="31" spans="1:27" ht="13.5">
      <c r="A31" s="138" t="s">
        <v>77</v>
      </c>
      <c r="B31" s="136"/>
      <c r="C31" s="155"/>
      <c r="D31" s="155"/>
      <c r="E31" s="156">
        <v>39313754</v>
      </c>
      <c r="F31" s="60">
        <v>39313754</v>
      </c>
      <c r="G31" s="60">
        <v>1891972</v>
      </c>
      <c r="H31" s="60">
        <v>2612343</v>
      </c>
      <c r="I31" s="60">
        <v>2404917</v>
      </c>
      <c r="J31" s="60">
        <v>6909232</v>
      </c>
      <c r="K31" s="60">
        <v>3277734</v>
      </c>
      <c r="L31" s="60">
        <v>4752</v>
      </c>
      <c r="M31" s="60"/>
      <c r="N31" s="60">
        <v>3282486</v>
      </c>
      <c r="O31" s="60"/>
      <c r="P31" s="60">
        <v>2477920</v>
      </c>
      <c r="Q31" s="60">
        <v>2198054</v>
      </c>
      <c r="R31" s="60">
        <v>4675974</v>
      </c>
      <c r="S31" s="60"/>
      <c r="T31" s="60"/>
      <c r="U31" s="60"/>
      <c r="V31" s="60"/>
      <c r="W31" s="60">
        <v>14867692</v>
      </c>
      <c r="X31" s="60">
        <v>30113154</v>
      </c>
      <c r="Y31" s="60">
        <v>-15245462</v>
      </c>
      <c r="Z31" s="140">
        <v>-50.63</v>
      </c>
      <c r="AA31" s="155">
        <v>39313754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147225087</v>
      </c>
      <c r="F32" s="100">
        <f t="shared" si="6"/>
        <v>147225087</v>
      </c>
      <c r="G32" s="100">
        <f t="shared" si="6"/>
        <v>14086515</v>
      </c>
      <c r="H32" s="100">
        <f t="shared" si="6"/>
        <v>12993441</v>
      </c>
      <c r="I32" s="100">
        <f t="shared" si="6"/>
        <v>15321986</v>
      </c>
      <c r="J32" s="100">
        <f t="shared" si="6"/>
        <v>42401942</v>
      </c>
      <c r="K32" s="100">
        <f t="shared" si="6"/>
        <v>10800145</v>
      </c>
      <c r="L32" s="100">
        <f t="shared" si="6"/>
        <v>1794</v>
      </c>
      <c r="M32" s="100">
        <f t="shared" si="6"/>
        <v>0</v>
      </c>
      <c r="N32" s="100">
        <f t="shared" si="6"/>
        <v>10801939</v>
      </c>
      <c r="O32" s="100">
        <f t="shared" si="6"/>
        <v>0</v>
      </c>
      <c r="P32" s="100">
        <f t="shared" si="6"/>
        <v>11414606</v>
      </c>
      <c r="Q32" s="100">
        <f t="shared" si="6"/>
        <v>9408512</v>
      </c>
      <c r="R32" s="100">
        <f t="shared" si="6"/>
        <v>20823118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74026999</v>
      </c>
      <c r="X32" s="100">
        <f t="shared" si="6"/>
        <v>111378888</v>
      </c>
      <c r="Y32" s="100">
        <f t="shared" si="6"/>
        <v>-37351889</v>
      </c>
      <c r="Z32" s="137">
        <f>+IF(X32&lt;&gt;0,+(Y32/X32)*100,0)</f>
        <v>-33.5358789001377</v>
      </c>
      <c r="AA32" s="153">
        <f>SUM(AA33:AA37)</f>
        <v>147225087</v>
      </c>
    </row>
    <row r="33" spans="1:27" ht="13.5">
      <c r="A33" s="138" t="s">
        <v>79</v>
      </c>
      <c r="B33" s="136"/>
      <c r="C33" s="155"/>
      <c r="D33" s="155"/>
      <c r="E33" s="156">
        <v>27789821</v>
      </c>
      <c r="F33" s="60">
        <v>27789821</v>
      </c>
      <c r="G33" s="60">
        <v>1916408</v>
      </c>
      <c r="H33" s="60">
        <v>2056679</v>
      </c>
      <c r="I33" s="60">
        <v>1074828</v>
      </c>
      <c r="J33" s="60">
        <v>5047915</v>
      </c>
      <c r="K33" s="60">
        <v>1527954</v>
      </c>
      <c r="L33" s="60">
        <v>1794</v>
      </c>
      <c r="M33" s="60"/>
      <c r="N33" s="60">
        <v>1529748</v>
      </c>
      <c r="O33" s="60"/>
      <c r="P33" s="60">
        <v>1719221</v>
      </c>
      <c r="Q33" s="60">
        <v>1361029</v>
      </c>
      <c r="R33" s="60">
        <v>3080250</v>
      </c>
      <c r="S33" s="60"/>
      <c r="T33" s="60"/>
      <c r="U33" s="60"/>
      <c r="V33" s="60"/>
      <c r="W33" s="60">
        <v>9657913</v>
      </c>
      <c r="X33" s="60">
        <v>20798127</v>
      </c>
      <c r="Y33" s="60">
        <v>-11140214</v>
      </c>
      <c r="Z33" s="140">
        <v>-53.56</v>
      </c>
      <c r="AA33" s="155">
        <v>27789821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83877040</v>
      </c>
      <c r="F35" s="60">
        <v>83877040</v>
      </c>
      <c r="G35" s="60">
        <v>7384002</v>
      </c>
      <c r="H35" s="60">
        <v>7218750</v>
      </c>
      <c r="I35" s="60">
        <v>6637463</v>
      </c>
      <c r="J35" s="60">
        <v>21240215</v>
      </c>
      <c r="K35" s="60">
        <v>7061864</v>
      </c>
      <c r="L35" s="60"/>
      <c r="M35" s="60"/>
      <c r="N35" s="60">
        <v>7061864</v>
      </c>
      <c r="O35" s="60"/>
      <c r="P35" s="60">
        <v>7935920</v>
      </c>
      <c r="Q35" s="60">
        <v>6259880</v>
      </c>
      <c r="R35" s="60">
        <v>14195800</v>
      </c>
      <c r="S35" s="60"/>
      <c r="T35" s="60"/>
      <c r="U35" s="60"/>
      <c r="V35" s="60"/>
      <c r="W35" s="60">
        <v>42497879</v>
      </c>
      <c r="X35" s="60">
        <v>63355068</v>
      </c>
      <c r="Y35" s="60">
        <v>-20857189</v>
      </c>
      <c r="Z35" s="140">
        <v>-32.92</v>
      </c>
      <c r="AA35" s="155">
        <v>83877040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35558226</v>
      </c>
      <c r="F37" s="159">
        <v>35558226</v>
      </c>
      <c r="G37" s="159">
        <v>4786105</v>
      </c>
      <c r="H37" s="159">
        <v>3718012</v>
      </c>
      <c r="I37" s="159">
        <v>7609695</v>
      </c>
      <c r="J37" s="159">
        <v>16113812</v>
      </c>
      <c r="K37" s="159">
        <v>2210327</v>
      </c>
      <c r="L37" s="159"/>
      <c r="M37" s="159"/>
      <c r="N37" s="159">
        <v>2210327</v>
      </c>
      <c r="O37" s="159"/>
      <c r="P37" s="159">
        <v>1759465</v>
      </c>
      <c r="Q37" s="159">
        <v>1787603</v>
      </c>
      <c r="R37" s="159">
        <v>3547068</v>
      </c>
      <c r="S37" s="159"/>
      <c r="T37" s="159"/>
      <c r="U37" s="159"/>
      <c r="V37" s="159"/>
      <c r="W37" s="159">
        <v>21871207</v>
      </c>
      <c r="X37" s="159">
        <v>27225693</v>
      </c>
      <c r="Y37" s="159">
        <v>-5354486</v>
      </c>
      <c r="Z37" s="141">
        <v>-19.67</v>
      </c>
      <c r="AA37" s="157">
        <v>35558226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29999260</v>
      </c>
      <c r="F38" s="100">
        <f t="shared" si="7"/>
        <v>29999260</v>
      </c>
      <c r="G38" s="100">
        <f t="shared" si="7"/>
        <v>1259292</v>
      </c>
      <c r="H38" s="100">
        <f t="shared" si="7"/>
        <v>1729879</v>
      </c>
      <c r="I38" s="100">
        <f t="shared" si="7"/>
        <v>2026850</v>
      </c>
      <c r="J38" s="100">
        <f t="shared" si="7"/>
        <v>5016021</v>
      </c>
      <c r="K38" s="100">
        <f t="shared" si="7"/>
        <v>1541787</v>
      </c>
      <c r="L38" s="100">
        <f t="shared" si="7"/>
        <v>0</v>
      </c>
      <c r="M38" s="100">
        <f t="shared" si="7"/>
        <v>699645</v>
      </c>
      <c r="N38" s="100">
        <f t="shared" si="7"/>
        <v>2241432</v>
      </c>
      <c r="O38" s="100">
        <f t="shared" si="7"/>
        <v>0</v>
      </c>
      <c r="P38" s="100">
        <f t="shared" si="7"/>
        <v>2834727</v>
      </c>
      <c r="Q38" s="100">
        <f t="shared" si="7"/>
        <v>2344967</v>
      </c>
      <c r="R38" s="100">
        <f t="shared" si="7"/>
        <v>5179694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12437147</v>
      </c>
      <c r="X38" s="100">
        <f t="shared" si="7"/>
        <v>22583484</v>
      </c>
      <c r="Y38" s="100">
        <f t="shared" si="7"/>
        <v>-10146337</v>
      </c>
      <c r="Z38" s="137">
        <f>+IF(X38&lt;&gt;0,+(Y38/X38)*100,0)</f>
        <v>-44.928129778381404</v>
      </c>
      <c r="AA38" s="153">
        <f>SUM(AA39:AA41)</f>
        <v>29999260</v>
      </c>
    </row>
    <row r="39" spans="1:27" ht="13.5">
      <c r="A39" s="138" t="s">
        <v>85</v>
      </c>
      <c r="B39" s="136"/>
      <c r="C39" s="155"/>
      <c r="D39" s="155"/>
      <c r="E39" s="156">
        <v>29999260</v>
      </c>
      <c r="F39" s="60">
        <v>29999260</v>
      </c>
      <c r="G39" s="60">
        <v>1259292</v>
      </c>
      <c r="H39" s="60">
        <v>1729879</v>
      </c>
      <c r="I39" s="60">
        <v>2026850</v>
      </c>
      <c r="J39" s="60">
        <v>5016021</v>
      </c>
      <c r="K39" s="60">
        <v>1541787</v>
      </c>
      <c r="L39" s="60"/>
      <c r="M39" s="60">
        <v>699645</v>
      </c>
      <c r="N39" s="60">
        <v>2241432</v>
      </c>
      <c r="O39" s="60"/>
      <c r="P39" s="60">
        <v>2834727</v>
      </c>
      <c r="Q39" s="60">
        <v>2344967</v>
      </c>
      <c r="R39" s="60">
        <v>5179694</v>
      </c>
      <c r="S39" s="60"/>
      <c r="T39" s="60"/>
      <c r="U39" s="60"/>
      <c r="V39" s="60"/>
      <c r="W39" s="60">
        <v>12437147</v>
      </c>
      <c r="X39" s="60">
        <v>22583484</v>
      </c>
      <c r="Y39" s="60">
        <v>-10146337</v>
      </c>
      <c r="Z39" s="140">
        <v>-44.93</v>
      </c>
      <c r="AA39" s="155">
        <v>29999260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293829716</v>
      </c>
      <c r="D48" s="168">
        <f>+D28+D32+D38+D42+D47</f>
        <v>0</v>
      </c>
      <c r="E48" s="169">
        <f t="shared" si="9"/>
        <v>282901197</v>
      </c>
      <c r="F48" s="73">
        <f t="shared" si="9"/>
        <v>282901197</v>
      </c>
      <c r="G48" s="73">
        <f t="shared" si="9"/>
        <v>21036859</v>
      </c>
      <c r="H48" s="73">
        <f t="shared" si="9"/>
        <v>21363480</v>
      </c>
      <c r="I48" s="73">
        <f t="shared" si="9"/>
        <v>25692101</v>
      </c>
      <c r="J48" s="73">
        <f t="shared" si="9"/>
        <v>68092440</v>
      </c>
      <c r="K48" s="73">
        <f t="shared" si="9"/>
        <v>20987784</v>
      </c>
      <c r="L48" s="73">
        <f t="shared" si="9"/>
        <v>28296</v>
      </c>
      <c r="M48" s="73">
        <f t="shared" si="9"/>
        <v>699645</v>
      </c>
      <c r="N48" s="73">
        <f t="shared" si="9"/>
        <v>21715725</v>
      </c>
      <c r="O48" s="73">
        <f t="shared" si="9"/>
        <v>0</v>
      </c>
      <c r="P48" s="73">
        <f t="shared" si="9"/>
        <v>26783399</v>
      </c>
      <c r="Q48" s="73">
        <f t="shared" si="9"/>
        <v>18839734</v>
      </c>
      <c r="R48" s="73">
        <f t="shared" si="9"/>
        <v>45623133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135431298</v>
      </c>
      <c r="X48" s="73">
        <f t="shared" si="9"/>
        <v>210717324</v>
      </c>
      <c r="Y48" s="73">
        <f t="shared" si="9"/>
        <v>-75286026</v>
      </c>
      <c r="Z48" s="170">
        <f>+IF(X48&lt;&gt;0,+(Y48/X48)*100,0)</f>
        <v>-35.72844632366345</v>
      </c>
      <c r="AA48" s="168">
        <f>+AA28+AA32+AA38+AA42+AA47</f>
        <v>282901197</v>
      </c>
    </row>
    <row r="49" spans="1:27" ht="13.5">
      <c r="A49" s="148" t="s">
        <v>49</v>
      </c>
      <c r="B49" s="149"/>
      <c r="C49" s="171">
        <f aca="true" t="shared" si="10" ref="C49:Y49">+C25-C48</f>
        <v>-59814752</v>
      </c>
      <c r="D49" s="171">
        <f>+D25-D48</f>
        <v>0</v>
      </c>
      <c r="E49" s="172">
        <f t="shared" si="10"/>
        <v>5085804</v>
      </c>
      <c r="F49" s="173">
        <f t="shared" si="10"/>
        <v>5085804</v>
      </c>
      <c r="G49" s="173">
        <f t="shared" si="10"/>
        <v>51372470</v>
      </c>
      <c r="H49" s="173">
        <f t="shared" si="10"/>
        <v>-15008828</v>
      </c>
      <c r="I49" s="173">
        <f t="shared" si="10"/>
        <v>-21991503</v>
      </c>
      <c r="J49" s="173">
        <f t="shared" si="10"/>
        <v>14372139</v>
      </c>
      <c r="K49" s="173">
        <f t="shared" si="10"/>
        <v>-2213306</v>
      </c>
      <c r="L49" s="173">
        <f t="shared" si="10"/>
        <v>30418</v>
      </c>
      <c r="M49" s="173">
        <f t="shared" si="10"/>
        <v>231951</v>
      </c>
      <c r="N49" s="173">
        <f t="shared" si="10"/>
        <v>-1950937</v>
      </c>
      <c r="O49" s="173">
        <f t="shared" si="10"/>
        <v>0</v>
      </c>
      <c r="P49" s="173">
        <f t="shared" si="10"/>
        <v>-9163982</v>
      </c>
      <c r="Q49" s="173">
        <f t="shared" si="10"/>
        <v>30115649</v>
      </c>
      <c r="R49" s="173">
        <f t="shared" si="10"/>
        <v>20951667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33372869</v>
      </c>
      <c r="X49" s="173">
        <f>IF(F25=F48,0,X25-X48)</f>
        <v>3101850</v>
      </c>
      <c r="Y49" s="173">
        <f t="shared" si="10"/>
        <v>30271019</v>
      </c>
      <c r="Z49" s="174">
        <f>+IF(X49&lt;&gt;0,+(Y49/X49)*100,0)</f>
        <v>975.9020906878153</v>
      </c>
      <c r="AA49" s="171">
        <f>+AA25-AA48</f>
        <v>5085804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2125467</v>
      </c>
      <c r="D11" s="155">
        <v>0</v>
      </c>
      <c r="E11" s="156">
        <v>4683021</v>
      </c>
      <c r="F11" s="60">
        <v>4683021</v>
      </c>
      <c r="G11" s="60">
        <v>67173</v>
      </c>
      <c r="H11" s="60">
        <v>60456</v>
      </c>
      <c r="I11" s="60">
        <v>82909</v>
      </c>
      <c r="J11" s="60">
        <v>210538</v>
      </c>
      <c r="K11" s="60">
        <v>129635</v>
      </c>
      <c r="L11" s="60">
        <v>9152</v>
      </c>
      <c r="M11" s="60">
        <v>0</v>
      </c>
      <c r="N11" s="60">
        <v>138787</v>
      </c>
      <c r="O11" s="60">
        <v>0</v>
      </c>
      <c r="P11" s="60">
        <v>50944</v>
      </c>
      <c r="Q11" s="60">
        <v>49227</v>
      </c>
      <c r="R11" s="60">
        <v>100171</v>
      </c>
      <c r="S11" s="60">
        <v>0</v>
      </c>
      <c r="T11" s="60">
        <v>0</v>
      </c>
      <c r="U11" s="60">
        <v>0</v>
      </c>
      <c r="V11" s="60">
        <v>0</v>
      </c>
      <c r="W11" s="60">
        <v>449496</v>
      </c>
      <c r="X11" s="60">
        <v>2735883</v>
      </c>
      <c r="Y11" s="60">
        <v>-2286387</v>
      </c>
      <c r="Z11" s="140">
        <v>-83.57</v>
      </c>
      <c r="AA11" s="155">
        <v>4683021</v>
      </c>
    </row>
    <row r="12" spans="1:27" ht="13.5">
      <c r="A12" s="183" t="s">
        <v>108</v>
      </c>
      <c r="B12" s="185"/>
      <c r="C12" s="155">
        <v>1765574</v>
      </c>
      <c r="D12" s="155">
        <v>0</v>
      </c>
      <c r="E12" s="156">
        <v>1783431</v>
      </c>
      <c r="F12" s="60">
        <v>1783431</v>
      </c>
      <c r="G12" s="60">
        <v>127312</v>
      </c>
      <c r="H12" s="60">
        <v>182509</v>
      </c>
      <c r="I12" s="60">
        <v>176410</v>
      </c>
      <c r="J12" s="60">
        <v>486231</v>
      </c>
      <c r="K12" s="60">
        <v>159585</v>
      </c>
      <c r="L12" s="60">
        <v>0</v>
      </c>
      <c r="M12" s="60">
        <v>0</v>
      </c>
      <c r="N12" s="60">
        <v>159585</v>
      </c>
      <c r="O12" s="60">
        <v>0</v>
      </c>
      <c r="P12" s="60">
        <v>128910</v>
      </c>
      <c r="Q12" s="60">
        <v>128910</v>
      </c>
      <c r="R12" s="60">
        <v>257820</v>
      </c>
      <c r="S12" s="60">
        <v>0</v>
      </c>
      <c r="T12" s="60">
        <v>0</v>
      </c>
      <c r="U12" s="60">
        <v>0</v>
      </c>
      <c r="V12" s="60">
        <v>0</v>
      </c>
      <c r="W12" s="60">
        <v>903636</v>
      </c>
      <c r="X12" s="60">
        <v>1333719</v>
      </c>
      <c r="Y12" s="60">
        <v>-430083</v>
      </c>
      <c r="Z12" s="140">
        <v>-32.25</v>
      </c>
      <c r="AA12" s="155">
        <v>1783431</v>
      </c>
    </row>
    <row r="13" spans="1:27" ht="13.5">
      <c r="A13" s="181" t="s">
        <v>109</v>
      </c>
      <c r="B13" s="185"/>
      <c r="C13" s="155">
        <v>4127487</v>
      </c>
      <c r="D13" s="155">
        <v>0</v>
      </c>
      <c r="E13" s="156">
        <v>6193454</v>
      </c>
      <c r="F13" s="60">
        <v>6193454</v>
      </c>
      <c r="G13" s="60">
        <v>104798</v>
      </c>
      <c r="H13" s="60">
        <v>237138</v>
      </c>
      <c r="I13" s="60">
        <v>288108</v>
      </c>
      <c r="J13" s="60">
        <v>630044</v>
      </c>
      <c r="K13" s="60">
        <v>300322</v>
      </c>
      <c r="L13" s="60">
        <v>44608</v>
      </c>
      <c r="M13" s="60">
        <v>0</v>
      </c>
      <c r="N13" s="60">
        <v>344930</v>
      </c>
      <c r="O13" s="60">
        <v>0</v>
      </c>
      <c r="P13" s="60">
        <v>279120</v>
      </c>
      <c r="Q13" s="60">
        <v>312965</v>
      </c>
      <c r="R13" s="60">
        <v>592085</v>
      </c>
      <c r="S13" s="60">
        <v>0</v>
      </c>
      <c r="T13" s="60">
        <v>0</v>
      </c>
      <c r="U13" s="60">
        <v>0</v>
      </c>
      <c r="V13" s="60">
        <v>0</v>
      </c>
      <c r="W13" s="60">
        <v>1567059</v>
      </c>
      <c r="X13" s="60">
        <v>4626702</v>
      </c>
      <c r="Y13" s="60">
        <v>-3059643</v>
      </c>
      <c r="Z13" s="140">
        <v>-66.13</v>
      </c>
      <c r="AA13" s="155">
        <v>6193454</v>
      </c>
    </row>
    <row r="14" spans="1:27" ht="13.5">
      <c r="A14" s="181" t="s">
        <v>110</v>
      </c>
      <c r="B14" s="185"/>
      <c r="C14" s="155">
        <v>152597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175238</v>
      </c>
      <c r="D17" s="155">
        <v>0</v>
      </c>
      <c r="E17" s="156">
        <v>158876</v>
      </c>
      <c r="F17" s="60">
        <v>158876</v>
      </c>
      <c r="G17" s="60">
        <v>16150</v>
      </c>
      <c r="H17" s="60">
        <v>9629</v>
      </c>
      <c r="I17" s="60">
        <v>15284</v>
      </c>
      <c r="J17" s="60">
        <v>41063</v>
      </c>
      <c r="K17" s="60">
        <v>21050</v>
      </c>
      <c r="L17" s="60">
        <v>4954</v>
      </c>
      <c r="M17" s="60">
        <v>10543</v>
      </c>
      <c r="N17" s="60">
        <v>36547</v>
      </c>
      <c r="O17" s="60">
        <v>0</v>
      </c>
      <c r="P17" s="60">
        <v>10353</v>
      </c>
      <c r="Q17" s="60">
        <v>22614</v>
      </c>
      <c r="R17" s="60">
        <v>32967</v>
      </c>
      <c r="S17" s="60">
        <v>0</v>
      </c>
      <c r="T17" s="60">
        <v>0</v>
      </c>
      <c r="U17" s="60">
        <v>0</v>
      </c>
      <c r="V17" s="60">
        <v>0</v>
      </c>
      <c r="W17" s="60">
        <v>110577</v>
      </c>
      <c r="X17" s="60">
        <v>118593</v>
      </c>
      <c r="Y17" s="60">
        <v>-8016</v>
      </c>
      <c r="Z17" s="140">
        <v>-6.76</v>
      </c>
      <c r="AA17" s="155">
        <v>158876</v>
      </c>
    </row>
    <row r="18" spans="1:27" ht="13.5">
      <c r="A18" s="183" t="s">
        <v>114</v>
      </c>
      <c r="B18" s="182"/>
      <c r="C18" s="155">
        <v>35834000</v>
      </c>
      <c r="D18" s="155">
        <v>0</v>
      </c>
      <c r="E18" s="156">
        <v>37789000</v>
      </c>
      <c r="F18" s="60">
        <v>37789000</v>
      </c>
      <c r="G18" s="60">
        <v>0</v>
      </c>
      <c r="H18" s="60">
        <v>0</v>
      </c>
      <c r="I18" s="60">
        <v>0</v>
      </c>
      <c r="J18" s="60">
        <v>0</v>
      </c>
      <c r="K18" s="60">
        <v>15115600</v>
      </c>
      <c r="L18" s="60">
        <v>0</v>
      </c>
      <c r="M18" s="60">
        <v>0</v>
      </c>
      <c r="N18" s="60">
        <v>15115600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15115600</v>
      </c>
      <c r="X18" s="60">
        <v>28341747</v>
      </c>
      <c r="Y18" s="60">
        <v>-13226147</v>
      </c>
      <c r="Z18" s="140">
        <v>-46.67</v>
      </c>
      <c r="AA18" s="155">
        <v>37789000</v>
      </c>
    </row>
    <row r="19" spans="1:27" ht="13.5">
      <c r="A19" s="181" t="s">
        <v>34</v>
      </c>
      <c r="B19" s="185"/>
      <c r="C19" s="155">
        <v>182259606</v>
      </c>
      <c r="D19" s="155">
        <v>0</v>
      </c>
      <c r="E19" s="156">
        <v>190259000</v>
      </c>
      <c r="F19" s="60">
        <v>190259000</v>
      </c>
      <c r="G19" s="60">
        <v>71844000</v>
      </c>
      <c r="H19" s="60">
        <v>5748304</v>
      </c>
      <c r="I19" s="60">
        <v>114702</v>
      </c>
      <c r="J19" s="60">
        <v>77707006</v>
      </c>
      <c r="K19" s="60">
        <v>0</v>
      </c>
      <c r="L19" s="60">
        <v>0</v>
      </c>
      <c r="M19" s="60">
        <v>921053</v>
      </c>
      <c r="N19" s="60">
        <v>921053</v>
      </c>
      <c r="O19" s="60">
        <v>0</v>
      </c>
      <c r="P19" s="60">
        <v>11723700</v>
      </c>
      <c r="Q19" s="60">
        <v>48302000</v>
      </c>
      <c r="R19" s="60">
        <v>60025700</v>
      </c>
      <c r="S19" s="60">
        <v>0</v>
      </c>
      <c r="T19" s="60">
        <v>0</v>
      </c>
      <c r="U19" s="60">
        <v>0</v>
      </c>
      <c r="V19" s="60">
        <v>0</v>
      </c>
      <c r="W19" s="60">
        <v>138653759</v>
      </c>
      <c r="X19" s="60">
        <v>142191747</v>
      </c>
      <c r="Y19" s="60">
        <v>-3537988</v>
      </c>
      <c r="Z19" s="140">
        <v>-2.49</v>
      </c>
      <c r="AA19" s="155">
        <v>190259000</v>
      </c>
    </row>
    <row r="20" spans="1:27" ht="13.5">
      <c r="A20" s="181" t="s">
        <v>35</v>
      </c>
      <c r="B20" s="185"/>
      <c r="C20" s="155">
        <v>7574995</v>
      </c>
      <c r="D20" s="155">
        <v>0</v>
      </c>
      <c r="E20" s="156">
        <v>47120219</v>
      </c>
      <c r="F20" s="54">
        <v>47120219</v>
      </c>
      <c r="G20" s="54">
        <v>249896</v>
      </c>
      <c r="H20" s="54">
        <v>116616</v>
      </c>
      <c r="I20" s="54">
        <v>3023185</v>
      </c>
      <c r="J20" s="54">
        <v>3389697</v>
      </c>
      <c r="K20" s="54">
        <v>3048286</v>
      </c>
      <c r="L20" s="54">
        <v>0</v>
      </c>
      <c r="M20" s="54">
        <v>0</v>
      </c>
      <c r="N20" s="54">
        <v>3048286</v>
      </c>
      <c r="O20" s="54">
        <v>0</v>
      </c>
      <c r="P20" s="54">
        <v>5426390</v>
      </c>
      <c r="Q20" s="54">
        <v>139667</v>
      </c>
      <c r="R20" s="54">
        <v>5566057</v>
      </c>
      <c r="S20" s="54">
        <v>0</v>
      </c>
      <c r="T20" s="54">
        <v>0</v>
      </c>
      <c r="U20" s="54">
        <v>0</v>
      </c>
      <c r="V20" s="54">
        <v>0</v>
      </c>
      <c r="W20" s="54">
        <v>12004040</v>
      </c>
      <c r="X20" s="54">
        <v>34470774</v>
      </c>
      <c r="Y20" s="54">
        <v>-22466734</v>
      </c>
      <c r="Z20" s="184">
        <v>-65.18</v>
      </c>
      <c r="AA20" s="130">
        <v>47120219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234014964</v>
      </c>
      <c r="D22" s="188">
        <f>SUM(D5:D21)</f>
        <v>0</v>
      </c>
      <c r="E22" s="189">
        <f t="shared" si="0"/>
        <v>287987001</v>
      </c>
      <c r="F22" s="190">
        <f t="shared" si="0"/>
        <v>287987001</v>
      </c>
      <c r="G22" s="190">
        <f t="shared" si="0"/>
        <v>72409329</v>
      </c>
      <c r="H22" s="190">
        <f t="shared" si="0"/>
        <v>6354652</v>
      </c>
      <c r="I22" s="190">
        <f t="shared" si="0"/>
        <v>3700598</v>
      </c>
      <c r="J22" s="190">
        <f t="shared" si="0"/>
        <v>82464579</v>
      </c>
      <c r="K22" s="190">
        <f t="shared" si="0"/>
        <v>18774478</v>
      </c>
      <c r="L22" s="190">
        <f t="shared" si="0"/>
        <v>58714</v>
      </c>
      <c r="M22" s="190">
        <f t="shared" si="0"/>
        <v>931596</v>
      </c>
      <c r="N22" s="190">
        <f t="shared" si="0"/>
        <v>19764788</v>
      </c>
      <c r="O22" s="190">
        <f t="shared" si="0"/>
        <v>0</v>
      </c>
      <c r="P22" s="190">
        <f t="shared" si="0"/>
        <v>17619417</v>
      </c>
      <c r="Q22" s="190">
        <f t="shared" si="0"/>
        <v>48955383</v>
      </c>
      <c r="R22" s="190">
        <f t="shared" si="0"/>
        <v>66574800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168804167</v>
      </c>
      <c r="X22" s="190">
        <f t="shared" si="0"/>
        <v>213819165</v>
      </c>
      <c r="Y22" s="190">
        <f t="shared" si="0"/>
        <v>-45014998</v>
      </c>
      <c r="Z22" s="191">
        <f>+IF(X22&lt;&gt;0,+(Y22/X22)*100,0)</f>
        <v>-21.0528359326443</v>
      </c>
      <c r="AA22" s="188">
        <f>SUM(AA5:AA21)</f>
        <v>287987001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164260255</v>
      </c>
      <c r="D25" s="155">
        <v>0</v>
      </c>
      <c r="E25" s="156">
        <v>185702943</v>
      </c>
      <c r="F25" s="60">
        <v>185702943</v>
      </c>
      <c r="G25" s="60">
        <v>14620490</v>
      </c>
      <c r="H25" s="60">
        <v>14546045</v>
      </c>
      <c r="I25" s="60">
        <v>14091227</v>
      </c>
      <c r="J25" s="60">
        <v>43257762</v>
      </c>
      <c r="K25" s="60">
        <v>13827780</v>
      </c>
      <c r="L25" s="60">
        <v>0</v>
      </c>
      <c r="M25" s="60">
        <v>0</v>
      </c>
      <c r="N25" s="60">
        <v>13827780</v>
      </c>
      <c r="O25" s="60">
        <v>0</v>
      </c>
      <c r="P25" s="60">
        <v>13002403</v>
      </c>
      <c r="Q25" s="60">
        <v>12837053</v>
      </c>
      <c r="R25" s="60">
        <v>25839456</v>
      </c>
      <c r="S25" s="60">
        <v>0</v>
      </c>
      <c r="T25" s="60">
        <v>0</v>
      </c>
      <c r="U25" s="60">
        <v>0</v>
      </c>
      <c r="V25" s="60">
        <v>0</v>
      </c>
      <c r="W25" s="60">
        <v>82924998</v>
      </c>
      <c r="X25" s="60">
        <v>140148018</v>
      </c>
      <c r="Y25" s="60">
        <v>-57223020</v>
      </c>
      <c r="Z25" s="140">
        <v>-40.83</v>
      </c>
      <c r="AA25" s="155">
        <v>185702943</v>
      </c>
    </row>
    <row r="26" spans="1:27" ht="13.5">
      <c r="A26" s="183" t="s">
        <v>38</v>
      </c>
      <c r="B26" s="182"/>
      <c r="C26" s="155">
        <v>9508812</v>
      </c>
      <c r="D26" s="155">
        <v>0</v>
      </c>
      <c r="E26" s="156">
        <v>12106915</v>
      </c>
      <c r="F26" s="60">
        <v>12106915</v>
      </c>
      <c r="G26" s="60">
        <v>782198</v>
      </c>
      <c r="H26" s="60">
        <v>827430</v>
      </c>
      <c r="I26" s="60">
        <v>842444</v>
      </c>
      <c r="J26" s="60">
        <v>2452072</v>
      </c>
      <c r="K26" s="60">
        <v>841597</v>
      </c>
      <c r="L26" s="60">
        <v>0</v>
      </c>
      <c r="M26" s="60">
        <v>0</v>
      </c>
      <c r="N26" s="60">
        <v>841597</v>
      </c>
      <c r="O26" s="60">
        <v>0</v>
      </c>
      <c r="P26" s="60">
        <v>849120</v>
      </c>
      <c r="Q26" s="60">
        <v>850129</v>
      </c>
      <c r="R26" s="60">
        <v>1699249</v>
      </c>
      <c r="S26" s="60">
        <v>0</v>
      </c>
      <c r="T26" s="60">
        <v>0</v>
      </c>
      <c r="U26" s="60">
        <v>0</v>
      </c>
      <c r="V26" s="60">
        <v>0</v>
      </c>
      <c r="W26" s="60">
        <v>4992918</v>
      </c>
      <c r="X26" s="60">
        <v>9080190</v>
      </c>
      <c r="Y26" s="60">
        <v>-4087272</v>
      </c>
      <c r="Z26" s="140">
        <v>-45.01</v>
      </c>
      <c r="AA26" s="155">
        <v>12106915</v>
      </c>
    </row>
    <row r="27" spans="1:27" ht="13.5">
      <c r="A27" s="183" t="s">
        <v>118</v>
      </c>
      <c r="B27" s="182"/>
      <c r="C27" s="155">
        <v>4417976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13915495</v>
      </c>
      <c r="D28" s="155">
        <v>0</v>
      </c>
      <c r="E28" s="156">
        <v>9164764</v>
      </c>
      <c r="F28" s="60">
        <v>9164764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8987711</v>
      </c>
      <c r="Q28" s="60">
        <v>1165423</v>
      </c>
      <c r="R28" s="60">
        <v>10153134</v>
      </c>
      <c r="S28" s="60">
        <v>0</v>
      </c>
      <c r="T28" s="60">
        <v>0</v>
      </c>
      <c r="U28" s="60">
        <v>0</v>
      </c>
      <c r="V28" s="60">
        <v>0</v>
      </c>
      <c r="W28" s="60">
        <v>10153134</v>
      </c>
      <c r="X28" s="60">
        <v>6873570</v>
      </c>
      <c r="Y28" s="60">
        <v>3279564</v>
      </c>
      <c r="Z28" s="140">
        <v>47.71</v>
      </c>
      <c r="AA28" s="155">
        <v>9164764</v>
      </c>
    </row>
    <row r="29" spans="1:27" ht="13.5">
      <c r="A29" s="183" t="s">
        <v>40</v>
      </c>
      <c r="B29" s="182"/>
      <c r="C29" s="155">
        <v>738663</v>
      </c>
      <c r="D29" s="155">
        <v>0</v>
      </c>
      <c r="E29" s="156">
        <v>403036</v>
      </c>
      <c r="F29" s="60">
        <v>403036</v>
      </c>
      <c r="G29" s="60">
        <v>0</v>
      </c>
      <c r="H29" s="60">
        <v>0</v>
      </c>
      <c r="I29" s="60">
        <v>88214</v>
      </c>
      <c r="J29" s="60">
        <v>88214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88214</v>
      </c>
      <c r="X29" s="60">
        <v>300852</v>
      </c>
      <c r="Y29" s="60">
        <v>-212638</v>
      </c>
      <c r="Z29" s="140">
        <v>-70.68</v>
      </c>
      <c r="AA29" s="155">
        <v>403036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4394200</v>
      </c>
      <c r="F33" s="60">
        <v>4394200</v>
      </c>
      <c r="G33" s="60">
        <v>0</v>
      </c>
      <c r="H33" s="60">
        <v>0</v>
      </c>
      <c r="I33" s="60">
        <v>0</v>
      </c>
      <c r="J33" s="60">
        <v>0</v>
      </c>
      <c r="K33" s="60">
        <v>1098550</v>
      </c>
      <c r="L33" s="60">
        <v>0</v>
      </c>
      <c r="M33" s="60">
        <v>0</v>
      </c>
      <c r="N33" s="60">
        <v>1098550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1098550</v>
      </c>
      <c r="X33" s="60"/>
      <c r="Y33" s="60">
        <v>1098550</v>
      </c>
      <c r="Z33" s="140">
        <v>0</v>
      </c>
      <c r="AA33" s="155">
        <v>4394200</v>
      </c>
    </row>
    <row r="34" spans="1:27" ht="13.5">
      <c r="A34" s="183" t="s">
        <v>43</v>
      </c>
      <c r="B34" s="182"/>
      <c r="C34" s="155">
        <v>100955214</v>
      </c>
      <c r="D34" s="155">
        <v>0</v>
      </c>
      <c r="E34" s="156">
        <v>71129339</v>
      </c>
      <c r="F34" s="60">
        <v>71129339</v>
      </c>
      <c r="G34" s="60">
        <v>5634171</v>
      </c>
      <c r="H34" s="60">
        <v>5990005</v>
      </c>
      <c r="I34" s="60">
        <v>10670216</v>
      </c>
      <c r="J34" s="60">
        <v>22294392</v>
      </c>
      <c r="K34" s="60">
        <v>5219857</v>
      </c>
      <c r="L34" s="60">
        <v>28296</v>
      </c>
      <c r="M34" s="60">
        <v>699645</v>
      </c>
      <c r="N34" s="60">
        <v>5947798</v>
      </c>
      <c r="O34" s="60">
        <v>0</v>
      </c>
      <c r="P34" s="60">
        <v>3944165</v>
      </c>
      <c r="Q34" s="60">
        <v>3987129</v>
      </c>
      <c r="R34" s="60">
        <v>7931294</v>
      </c>
      <c r="S34" s="60">
        <v>0</v>
      </c>
      <c r="T34" s="60">
        <v>0</v>
      </c>
      <c r="U34" s="60">
        <v>0</v>
      </c>
      <c r="V34" s="60">
        <v>0</v>
      </c>
      <c r="W34" s="60">
        <v>36173484</v>
      </c>
      <c r="X34" s="60">
        <v>54314712</v>
      </c>
      <c r="Y34" s="60">
        <v>-18141228</v>
      </c>
      <c r="Z34" s="140">
        <v>-33.4</v>
      </c>
      <c r="AA34" s="155">
        <v>71129339</v>
      </c>
    </row>
    <row r="35" spans="1:27" ht="13.5">
      <c r="A35" s="181" t="s">
        <v>122</v>
      </c>
      <c r="B35" s="185"/>
      <c r="C35" s="155">
        <v>33301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293829716</v>
      </c>
      <c r="D36" s="188">
        <f>SUM(D25:D35)</f>
        <v>0</v>
      </c>
      <c r="E36" s="189">
        <f t="shared" si="1"/>
        <v>282901197</v>
      </c>
      <c r="F36" s="190">
        <f t="shared" si="1"/>
        <v>282901197</v>
      </c>
      <c r="G36" s="190">
        <f t="shared" si="1"/>
        <v>21036859</v>
      </c>
      <c r="H36" s="190">
        <f t="shared" si="1"/>
        <v>21363480</v>
      </c>
      <c r="I36" s="190">
        <f t="shared" si="1"/>
        <v>25692101</v>
      </c>
      <c r="J36" s="190">
        <f t="shared" si="1"/>
        <v>68092440</v>
      </c>
      <c r="K36" s="190">
        <f t="shared" si="1"/>
        <v>20987784</v>
      </c>
      <c r="L36" s="190">
        <f t="shared" si="1"/>
        <v>28296</v>
      </c>
      <c r="M36" s="190">
        <f t="shared" si="1"/>
        <v>699645</v>
      </c>
      <c r="N36" s="190">
        <f t="shared" si="1"/>
        <v>21715725</v>
      </c>
      <c r="O36" s="190">
        <f t="shared" si="1"/>
        <v>0</v>
      </c>
      <c r="P36" s="190">
        <f t="shared" si="1"/>
        <v>26783399</v>
      </c>
      <c r="Q36" s="190">
        <f t="shared" si="1"/>
        <v>18839734</v>
      </c>
      <c r="R36" s="190">
        <f t="shared" si="1"/>
        <v>45623133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135431298</v>
      </c>
      <c r="X36" s="190">
        <f t="shared" si="1"/>
        <v>210717342</v>
      </c>
      <c r="Y36" s="190">
        <f t="shared" si="1"/>
        <v>-75286044</v>
      </c>
      <c r="Z36" s="191">
        <f>+IF(X36&lt;&gt;0,+(Y36/X36)*100,0)</f>
        <v>-35.72845181389959</v>
      </c>
      <c r="AA36" s="188">
        <f>SUM(AA25:AA35)</f>
        <v>282901197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-59814752</v>
      </c>
      <c r="D38" s="199">
        <f>+D22-D36</f>
        <v>0</v>
      </c>
      <c r="E38" s="200">
        <f t="shared" si="2"/>
        <v>5085804</v>
      </c>
      <c r="F38" s="106">
        <f t="shared" si="2"/>
        <v>5085804</v>
      </c>
      <c r="G38" s="106">
        <f t="shared" si="2"/>
        <v>51372470</v>
      </c>
      <c r="H38" s="106">
        <f t="shared" si="2"/>
        <v>-15008828</v>
      </c>
      <c r="I38" s="106">
        <f t="shared" si="2"/>
        <v>-21991503</v>
      </c>
      <c r="J38" s="106">
        <f t="shared" si="2"/>
        <v>14372139</v>
      </c>
      <c r="K38" s="106">
        <f t="shared" si="2"/>
        <v>-2213306</v>
      </c>
      <c r="L38" s="106">
        <f t="shared" si="2"/>
        <v>30418</v>
      </c>
      <c r="M38" s="106">
        <f t="shared" si="2"/>
        <v>231951</v>
      </c>
      <c r="N38" s="106">
        <f t="shared" si="2"/>
        <v>-1950937</v>
      </c>
      <c r="O38" s="106">
        <f t="shared" si="2"/>
        <v>0</v>
      </c>
      <c r="P38" s="106">
        <f t="shared" si="2"/>
        <v>-9163982</v>
      </c>
      <c r="Q38" s="106">
        <f t="shared" si="2"/>
        <v>30115649</v>
      </c>
      <c r="R38" s="106">
        <f t="shared" si="2"/>
        <v>20951667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33372869</v>
      </c>
      <c r="X38" s="106">
        <f>IF(F22=F36,0,X22-X36)</f>
        <v>3101823</v>
      </c>
      <c r="Y38" s="106">
        <f t="shared" si="2"/>
        <v>30271046</v>
      </c>
      <c r="Z38" s="201">
        <f>+IF(X38&lt;&gt;0,+(Y38/X38)*100,0)</f>
        <v>975.9114559405871</v>
      </c>
      <c r="AA38" s="199">
        <f>+AA22-AA36</f>
        <v>5085804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-59814752</v>
      </c>
      <c r="D42" s="206">
        <f>SUM(D38:D41)</f>
        <v>0</v>
      </c>
      <c r="E42" s="207">
        <f t="shared" si="3"/>
        <v>5085804</v>
      </c>
      <c r="F42" s="88">
        <f t="shared" si="3"/>
        <v>5085804</v>
      </c>
      <c r="G42" s="88">
        <f t="shared" si="3"/>
        <v>51372470</v>
      </c>
      <c r="H42" s="88">
        <f t="shared" si="3"/>
        <v>-15008828</v>
      </c>
      <c r="I42" s="88">
        <f t="shared" si="3"/>
        <v>-21991503</v>
      </c>
      <c r="J42" s="88">
        <f t="shared" si="3"/>
        <v>14372139</v>
      </c>
      <c r="K42" s="88">
        <f t="shared" si="3"/>
        <v>-2213306</v>
      </c>
      <c r="L42" s="88">
        <f t="shared" si="3"/>
        <v>30418</v>
      </c>
      <c r="M42" s="88">
        <f t="shared" si="3"/>
        <v>231951</v>
      </c>
      <c r="N42" s="88">
        <f t="shared" si="3"/>
        <v>-1950937</v>
      </c>
      <c r="O42" s="88">
        <f t="shared" si="3"/>
        <v>0</v>
      </c>
      <c r="P42" s="88">
        <f t="shared" si="3"/>
        <v>-9163982</v>
      </c>
      <c r="Q42" s="88">
        <f t="shared" si="3"/>
        <v>30115649</v>
      </c>
      <c r="R42" s="88">
        <f t="shared" si="3"/>
        <v>20951667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33372869</v>
      </c>
      <c r="X42" s="88">
        <f t="shared" si="3"/>
        <v>3101823</v>
      </c>
      <c r="Y42" s="88">
        <f t="shared" si="3"/>
        <v>30271046</v>
      </c>
      <c r="Z42" s="208">
        <f>+IF(X42&lt;&gt;0,+(Y42/X42)*100,0)</f>
        <v>975.9114559405871</v>
      </c>
      <c r="AA42" s="206">
        <f>SUM(AA38:AA41)</f>
        <v>5085804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-59814752</v>
      </c>
      <c r="D44" s="210">
        <f>+D42-D43</f>
        <v>0</v>
      </c>
      <c r="E44" s="211">
        <f t="shared" si="4"/>
        <v>5085804</v>
      </c>
      <c r="F44" s="77">
        <f t="shared" si="4"/>
        <v>5085804</v>
      </c>
      <c r="G44" s="77">
        <f t="shared" si="4"/>
        <v>51372470</v>
      </c>
      <c r="H44" s="77">
        <f t="shared" si="4"/>
        <v>-15008828</v>
      </c>
      <c r="I44" s="77">
        <f t="shared" si="4"/>
        <v>-21991503</v>
      </c>
      <c r="J44" s="77">
        <f t="shared" si="4"/>
        <v>14372139</v>
      </c>
      <c r="K44" s="77">
        <f t="shared" si="4"/>
        <v>-2213306</v>
      </c>
      <c r="L44" s="77">
        <f t="shared" si="4"/>
        <v>30418</v>
      </c>
      <c r="M44" s="77">
        <f t="shared" si="4"/>
        <v>231951</v>
      </c>
      <c r="N44" s="77">
        <f t="shared" si="4"/>
        <v>-1950937</v>
      </c>
      <c r="O44" s="77">
        <f t="shared" si="4"/>
        <v>0</v>
      </c>
      <c r="P44" s="77">
        <f t="shared" si="4"/>
        <v>-9163982</v>
      </c>
      <c r="Q44" s="77">
        <f t="shared" si="4"/>
        <v>30115649</v>
      </c>
      <c r="R44" s="77">
        <f t="shared" si="4"/>
        <v>20951667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33372869</v>
      </c>
      <c r="X44" s="77">
        <f t="shared" si="4"/>
        <v>3101823</v>
      </c>
      <c r="Y44" s="77">
        <f t="shared" si="4"/>
        <v>30271046</v>
      </c>
      <c r="Z44" s="212">
        <f>+IF(X44&lt;&gt;0,+(Y44/X44)*100,0)</f>
        <v>975.9114559405871</v>
      </c>
      <c r="AA44" s="210">
        <f>+AA42-AA43</f>
        <v>5085804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-59814752</v>
      </c>
      <c r="D46" s="206">
        <f>SUM(D44:D45)</f>
        <v>0</v>
      </c>
      <c r="E46" s="207">
        <f t="shared" si="5"/>
        <v>5085804</v>
      </c>
      <c r="F46" s="88">
        <f t="shared" si="5"/>
        <v>5085804</v>
      </c>
      <c r="G46" s="88">
        <f t="shared" si="5"/>
        <v>51372470</v>
      </c>
      <c r="H46" s="88">
        <f t="shared" si="5"/>
        <v>-15008828</v>
      </c>
      <c r="I46" s="88">
        <f t="shared" si="5"/>
        <v>-21991503</v>
      </c>
      <c r="J46" s="88">
        <f t="shared" si="5"/>
        <v>14372139</v>
      </c>
      <c r="K46" s="88">
        <f t="shared" si="5"/>
        <v>-2213306</v>
      </c>
      <c r="L46" s="88">
        <f t="shared" si="5"/>
        <v>30418</v>
      </c>
      <c r="M46" s="88">
        <f t="shared" si="5"/>
        <v>231951</v>
      </c>
      <c r="N46" s="88">
        <f t="shared" si="5"/>
        <v>-1950937</v>
      </c>
      <c r="O46" s="88">
        <f t="shared" si="5"/>
        <v>0</v>
      </c>
      <c r="P46" s="88">
        <f t="shared" si="5"/>
        <v>-9163982</v>
      </c>
      <c r="Q46" s="88">
        <f t="shared" si="5"/>
        <v>30115649</v>
      </c>
      <c r="R46" s="88">
        <f t="shared" si="5"/>
        <v>20951667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33372869</v>
      </c>
      <c r="X46" s="88">
        <f t="shared" si="5"/>
        <v>3101823</v>
      </c>
      <c r="Y46" s="88">
        <f t="shared" si="5"/>
        <v>30271046</v>
      </c>
      <c r="Z46" s="208">
        <f>+IF(X46&lt;&gt;0,+(Y46/X46)*100,0)</f>
        <v>975.9114559405871</v>
      </c>
      <c r="AA46" s="206">
        <f>SUM(AA44:AA45)</f>
        <v>5085804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-59814752</v>
      </c>
      <c r="D48" s="217">
        <f>SUM(D46:D47)</f>
        <v>0</v>
      </c>
      <c r="E48" s="218">
        <f t="shared" si="6"/>
        <v>5085804</v>
      </c>
      <c r="F48" s="219">
        <f t="shared" si="6"/>
        <v>5085804</v>
      </c>
      <c r="G48" s="219">
        <f t="shared" si="6"/>
        <v>51372470</v>
      </c>
      <c r="H48" s="220">
        <f t="shared" si="6"/>
        <v>-15008828</v>
      </c>
      <c r="I48" s="220">
        <f t="shared" si="6"/>
        <v>-21991503</v>
      </c>
      <c r="J48" s="220">
        <f t="shared" si="6"/>
        <v>14372139</v>
      </c>
      <c r="K48" s="220">
        <f t="shared" si="6"/>
        <v>-2213306</v>
      </c>
      <c r="L48" s="220">
        <f t="shared" si="6"/>
        <v>30418</v>
      </c>
      <c r="M48" s="219">
        <f t="shared" si="6"/>
        <v>231951</v>
      </c>
      <c r="N48" s="219">
        <f t="shared" si="6"/>
        <v>-1950937</v>
      </c>
      <c r="O48" s="220">
        <f t="shared" si="6"/>
        <v>0</v>
      </c>
      <c r="P48" s="220">
        <f t="shared" si="6"/>
        <v>-9163982</v>
      </c>
      <c r="Q48" s="220">
        <f t="shared" si="6"/>
        <v>30115649</v>
      </c>
      <c r="R48" s="220">
        <f t="shared" si="6"/>
        <v>20951667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33372869</v>
      </c>
      <c r="X48" s="220">
        <f t="shared" si="6"/>
        <v>3101823</v>
      </c>
      <c r="Y48" s="220">
        <f t="shared" si="6"/>
        <v>30271046</v>
      </c>
      <c r="Z48" s="221">
        <f>+IF(X48&lt;&gt;0,+(Y48/X48)*100,0)</f>
        <v>975.9114559405871</v>
      </c>
      <c r="AA48" s="222">
        <f>SUM(AA46:AA47)</f>
        <v>5085804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1079164</v>
      </c>
      <c r="D5" s="153">
        <f>SUM(D6:D8)</f>
        <v>0</v>
      </c>
      <c r="E5" s="154">
        <f t="shared" si="0"/>
        <v>1200000</v>
      </c>
      <c r="F5" s="100">
        <f t="shared" si="0"/>
        <v>1200000</v>
      </c>
      <c r="G5" s="100">
        <f t="shared" si="0"/>
        <v>0</v>
      </c>
      <c r="H5" s="100">
        <f t="shared" si="0"/>
        <v>22515</v>
      </c>
      <c r="I5" s="100">
        <f t="shared" si="0"/>
        <v>0</v>
      </c>
      <c r="J5" s="100">
        <f t="shared" si="0"/>
        <v>22515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22515</v>
      </c>
      <c r="X5" s="100">
        <f t="shared" si="0"/>
        <v>250000</v>
      </c>
      <c r="Y5" s="100">
        <f t="shared" si="0"/>
        <v>-227485</v>
      </c>
      <c r="Z5" s="137">
        <f>+IF(X5&lt;&gt;0,+(Y5/X5)*100,0)</f>
        <v>-90.994</v>
      </c>
      <c r="AA5" s="153">
        <f>SUM(AA6:AA8)</f>
        <v>1200000</v>
      </c>
    </row>
    <row r="6" spans="1:27" ht="13.5">
      <c r="A6" s="138" t="s">
        <v>75</v>
      </c>
      <c r="B6" s="136"/>
      <c r="C6" s="155">
        <v>160141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919023</v>
      </c>
      <c r="D8" s="155"/>
      <c r="E8" s="156">
        <v>1200000</v>
      </c>
      <c r="F8" s="60">
        <v>1200000</v>
      </c>
      <c r="G8" s="60"/>
      <c r="H8" s="60">
        <v>22515</v>
      </c>
      <c r="I8" s="60"/>
      <c r="J8" s="60">
        <v>22515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22515</v>
      </c>
      <c r="X8" s="60">
        <v>250000</v>
      </c>
      <c r="Y8" s="60">
        <v>-227485</v>
      </c>
      <c r="Z8" s="140">
        <v>-90.99</v>
      </c>
      <c r="AA8" s="62">
        <v>1200000</v>
      </c>
    </row>
    <row r="9" spans="1:27" ht="13.5">
      <c r="A9" s="135" t="s">
        <v>78</v>
      </c>
      <c r="B9" s="136"/>
      <c r="C9" s="153">
        <f aca="true" t="shared" si="1" ref="C9:Y9">SUM(C10:C14)</f>
        <v>180347</v>
      </c>
      <c r="D9" s="153">
        <f>SUM(D10:D14)</f>
        <v>0</v>
      </c>
      <c r="E9" s="154">
        <f t="shared" si="1"/>
        <v>3885771</v>
      </c>
      <c r="F9" s="100">
        <f t="shared" si="1"/>
        <v>3885771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3885771</v>
      </c>
      <c r="Y9" s="100">
        <f t="shared" si="1"/>
        <v>-3885771</v>
      </c>
      <c r="Z9" s="137">
        <f>+IF(X9&lt;&gt;0,+(Y9/X9)*100,0)</f>
        <v>-100</v>
      </c>
      <c r="AA9" s="102">
        <f>SUM(AA10:AA14)</f>
        <v>3885771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180347</v>
      </c>
      <c r="D12" s="155"/>
      <c r="E12" s="156">
        <v>3885771</v>
      </c>
      <c r="F12" s="60">
        <v>3885771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3885771</v>
      </c>
      <c r="Y12" s="60">
        <v>-3885771</v>
      </c>
      <c r="Z12" s="140">
        <v>-100</v>
      </c>
      <c r="AA12" s="62">
        <v>3885771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1014019</v>
      </c>
      <c r="N15" s="100">
        <f t="shared" si="2"/>
        <v>1014019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1014019</v>
      </c>
      <c r="X15" s="100">
        <f t="shared" si="2"/>
        <v>0</v>
      </c>
      <c r="Y15" s="100">
        <f t="shared" si="2"/>
        <v>1014019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>
        <v>1014019</v>
      </c>
      <c r="N17" s="60">
        <v>1014019</v>
      </c>
      <c r="O17" s="60"/>
      <c r="P17" s="60"/>
      <c r="Q17" s="60"/>
      <c r="R17" s="60"/>
      <c r="S17" s="60"/>
      <c r="T17" s="60"/>
      <c r="U17" s="60"/>
      <c r="V17" s="60"/>
      <c r="W17" s="60">
        <v>1014019</v>
      </c>
      <c r="X17" s="60"/>
      <c r="Y17" s="60">
        <v>1014019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1259511</v>
      </c>
      <c r="D25" s="217">
        <f>+D5+D9+D15+D19+D24</f>
        <v>0</v>
      </c>
      <c r="E25" s="230">
        <f t="shared" si="4"/>
        <v>5085771</v>
      </c>
      <c r="F25" s="219">
        <f t="shared" si="4"/>
        <v>5085771</v>
      </c>
      <c r="G25" s="219">
        <f t="shared" si="4"/>
        <v>0</v>
      </c>
      <c r="H25" s="219">
        <f t="shared" si="4"/>
        <v>22515</v>
      </c>
      <c r="I25" s="219">
        <f t="shared" si="4"/>
        <v>0</v>
      </c>
      <c r="J25" s="219">
        <f t="shared" si="4"/>
        <v>22515</v>
      </c>
      <c r="K25" s="219">
        <f t="shared" si="4"/>
        <v>0</v>
      </c>
      <c r="L25" s="219">
        <f t="shared" si="4"/>
        <v>0</v>
      </c>
      <c r="M25" s="219">
        <f t="shared" si="4"/>
        <v>1014019</v>
      </c>
      <c r="N25" s="219">
        <f t="shared" si="4"/>
        <v>1014019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1036534</v>
      </c>
      <c r="X25" s="219">
        <f t="shared" si="4"/>
        <v>4135771</v>
      </c>
      <c r="Y25" s="219">
        <f t="shared" si="4"/>
        <v>-3099237</v>
      </c>
      <c r="Z25" s="231">
        <f>+IF(X25&lt;&gt;0,+(Y25/X25)*100,0)</f>
        <v>-74.93734541878648</v>
      </c>
      <c r="AA25" s="232">
        <f>+AA5+AA9+AA15+AA19+AA24</f>
        <v>5085771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1259511</v>
      </c>
      <c r="D35" s="155"/>
      <c r="E35" s="156">
        <v>5085771</v>
      </c>
      <c r="F35" s="60">
        <v>5085771</v>
      </c>
      <c r="G35" s="60"/>
      <c r="H35" s="60">
        <v>22515</v>
      </c>
      <c r="I35" s="60"/>
      <c r="J35" s="60">
        <v>22515</v>
      </c>
      <c r="K35" s="60"/>
      <c r="L35" s="60"/>
      <c r="M35" s="60">
        <v>1014019</v>
      </c>
      <c r="N35" s="60">
        <v>1014019</v>
      </c>
      <c r="O35" s="60"/>
      <c r="P35" s="60"/>
      <c r="Q35" s="60"/>
      <c r="R35" s="60"/>
      <c r="S35" s="60"/>
      <c r="T35" s="60"/>
      <c r="U35" s="60"/>
      <c r="V35" s="60"/>
      <c r="W35" s="60">
        <v>1036534</v>
      </c>
      <c r="X35" s="60"/>
      <c r="Y35" s="60">
        <v>1036534</v>
      </c>
      <c r="Z35" s="140"/>
      <c r="AA35" s="62">
        <v>5085771</v>
      </c>
    </row>
    <row r="36" spans="1:27" ht="13.5">
      <c r="A36" s="238" t="s">
        <v>139</v>
      </c>
      <c r="B36" s="149"/>
      <c r="C36" s="222">
        <f aca="true" t="shared" si="6" ref="C36:Y36">SUM(C32:C35)</f>
        <v>1259511</v>
      </c>
      <c r="D36" s="222">
        <f>SUM(D32:D35)</f>
        <v>0</v>
      </c>
      <c r="E36" s="218">
        <f t="shared" si="6"/>
        <v>5085771</v>
      </c>
      <c r="F36" s="220">
        <f t="shared" si="6"/>
        <v>5085771</v>
      </c>
      <c r="G36" s="220">
        <f t="shared" si="6"/>
        <v>0</v>
      </c>
      <c r="H36" s="220">
        <f t="shared" si="6"/>
        <v>22515</v>
      </c>
      <c r="I36" s="220">
        <f t="shared" si="6"/>
        <v>0</v>
      </c>
      <c r="J36" s="220">
        <f t="shared" si="6"/>
        <v>22515</v>
      </c>
      <c r="K36" s="220">
        <f t="shared" si="6"/>
        <v>0</v>
      </c>
      <c r="L36" s="220">
        <f t="shared" si="6"/>
        <v>0</v>
      </c>
      <c r="M36" s="220">
        <f t="shared" si="6"/>
        <v>1014019</v>
      </c>
      <c r="N36" s="220">
        <f t="shared" si="6"/>
        <v>1014019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1036534</v>
      </c>
      <c r="X36" s="220">
        <f t="shared" si="6"/>
        <v>0</v>
      </c>
      <c r="Y36" s="220">
        <f t="shared" si="6"/>
        <v>1036534</v>
      </c>
      <c r="Z36" s="221">
        <f>+IF(X36&lt;&gt;0,+(Y36/X36)*100,0)</f>
        <v>0</v>
      </c>
      <c r="AA36" s="239">
        <f>SUM(AA32:AA35)</f>
        <v>5085771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42100478</v>
      </c>
      <c r="D6" s="155"/>
      <c r="E6" s="59">
        <v>90797402</v>
      </c>
      <c r="F6" s="60">
        <v>90797402</v>
      </c>
      <c r="G6" s="60">
        <v>89990999</v>
      </c>
      <c r="H6" s="60">
        <v>75367357</v>
      </c>
      <c r="I6" s="60">
        <v>51739488</v>
      </c>
      <c r="J6" s="60">
        <v>51739488</v>
      </c>
      <c r="K6" s="60">
        <v>45081833</v>
      </c>
      <c r="L6" s="60">
        <v>99550982</v>
      </c>
      <c r="M6" s="60">
        <v>82078292</v>
      </c>
      <c r="N6" s="60">
        <v>82078292</v>
      </c>
      <c r="O6" s="60">
        <v>65292536</v>
      </c>
      <c r="P6" s="60">
        <v>61164429</v>
      </c>
      <c r="Q6" s="60">
        <v>90857705</v>
      </c>
      <c r="R6" s="60">
        <v>90857705</v>
      </c>
      <c r="S6" s="60"/>
      <c r="T6" s="60"/>
      <c r="U6" s="60"/>
      <c r="V6" s="60"/>
      <c r="W6" s="60">
        <v>90857705</v>
      </c>
      <c r="X6" s="60">
        <v>68098052</v>
      </c>
      <c r="Y6" s="60">
        <v>22759653</v>
      </c>
      <c r="Z6" s="140">
        <v>33.42</v>
      </c>
      <c r="AA6" s="62">
        <v>90797402</v>
      </c>
    </row>
    <row r="7" spans="1:27" ht="13.5">
      <c r="A7" s="249" t="s">
        <v>144</v>
      </c>
      <c r="B7" s="182"/>
      <c r="C7" s="155"/>
      <c r="D7" s="155"/>
      <c r="E7" s="59">
        <v>295143</v>
      </c>
      <c r="F7" s="60">
        <v>295143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221357</v>
      </c>
      <c r="Y7" s="60">
        <v>-221357</v>
      </c>
      <c r="Z7" s="140">
        <v>-100</v>
      </c>
      <c r="AA7" s="62">
        <v>295143</v>
      </c>
    </row>
    <row r="8" spans="1:27" ht="13.5">
      <c r="A8" s="249" t="s">
        <v>145</v>
      </c>
      <c r="B8" s="182"/>
      <c r="C8" s="155">
        <v>1703236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>
        <v>10751709</v>
      </c>
      <c r="F9" s="60">
        <v>10751709</v>
      </c>
      <c r="G9" s="60">
        <v>12539214</v>
      </c>
      <c r="H9" s="60">
        <v>12924096</v>
      </c>
      <c r="I9" s="60">
        <v>13386623</v>
      </c>
      <c r="J9" s="60">
        <v>13386623</v>
      </c>
      <c r="K9" s="60">
        <v>13680790</v>
      </c>
      <c r="L9" s="60">
        <v>1404770</v>
      </c>
      <c r="M9" s="60">
        <v>1338621</v>
      </c>
      <c r="N9" s="60">
        <v>1338621</v>
      </c>
      <c r="O9" s="60">
        <v>1319052</v>
      </c>
      <c r="P9" s="60">
        <v>1681085</v>
      </c>
      <c r="Q9" s="60">
        <v>1674885</v>
      </c>
      <c r="R9" s="60">
        <v>1674885</v>
      </c>
      <c r="S9" s="60"/>
      <c r="T9" s="60"/>
      <c r="U9" s="60"/>
      <c r="V9" s="60"/>
      <c r="W9" s="60">
        <v>1674885</v>
      </c>
      <c r="X9" s="60">
        <v>8063782</v>
      </c>
      <c r="Y9" s="60">
        <v>-6388897</v>
      </c>
      <c r="Z9" s="140">
        <v>-79.23</v>
      </c>
      <c r="AA9" s="62">
        <v>10751709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702924</v>
      </c>
      <c r="D11" s="155"/>
      <c r="E11" s="59">
        <v>649731</v>
      </c>
      <c r="F11" s="60">
        <v>649731</v>
      </c>
      <c r="G11" s="60">
        <v>539307</v>
      </c>
      <c r="H11" s="60">
        <v>484820</v>
      </c>
      <c r="I11" s="60">
        <v>432271</v>
      </c>
      <c r="J11" s="60">
        <v>432271</v>
      </c>
      <c r="K11" s="60">
        <v>432271</v>
      </c>
      <c r="L11" s="60">
        <v>469482</v>
      </c>
      <c r="M11" s="60">
        <v>377421</v>
      </c>
      <c r="N11" s="60">
        <v>377421</v>
      </c>
      <c r="O11" s="60">
        <v>361262</v>
      </c>
      <c r="P11" s="60">
        <v>358080</v>
      </c>
      <c r="Q11" s="60">
        <v>343605</v>
      </c>
      <c r="R11" s="60">
        <v>343605</v>
      </c>
      <c r="S11" s="60"/>
      <c r="T11" s="60"/>
      <c r="U11" s="60"/>
      <c r="V11" s="60"/>
      <c r="W11" s="60">
        <v>343605</v>
      </c>
      <c r="X11" s="60">
        <v>487298</v>
      </c>
      <c r="Y11" s="60">
        <v>-143693</v>
      </c>
      <c r="Z11" s="140">
        <v>-29.49</v>
      </c>
      <c r="AA11" s="62">
        <v>649731</v>
      </c>
    </row>
    <row r="12" spans="1:27" ht="13.5">
      <c r="A12" s="250" t="s">
        <v>56</v>
      </c>
      <c r="B12" s="251"/>
      <c r="C12" s="168">
        <f aca="true" t="shared" si="0" ref="C12:Y12">SUM(C6:C11)</f>
        <v>44506638</v>
      </c>
      <c r="D12" s="168">
        <f>SUM(D6:D11)</f>
        <v>0</v>
      </c>
      <c r="E12" s="72">
        <f t="shared" si="0"/>
        <v>102493985</v>
      </c>
      <c r="F12" s="73">
        <f t="shared" si="0"/>
        <v>102493985</v>
      </c>
      <c r="G12" s="73">
        <f t="shared" si="0"/>
        <v>103069520</v>
      </c>
      <c r="H12" s="73">
        <f t="shared" si="0"/>
        <v>88776273</v>
      </c>
      <c r="I12" s="73">
        <f t="shared" si="0"/>
        <v>65558382</v>
      </c>
      <c r="J12" s="73">
        <f t="shared" si="0"/>
        <v>65558382</v>
      </c>
      <c r="K12" s="73">
        <f t="shared" si="0"/>
        <v>59194894</v>
      </c>
      <c r="L12" s="73">
        <f t="shared" si="0"/>
        <v>101425234</v>
      </c>
      <c r="M12" s="73">
        <f t="shared" si="0"/>
        <v>83794334</v>
      </c>
      <c r="N12" s="73">
        <f t="shared" si="0"/>
        <v>83794334</v>
      </c>
      <c r="O12" s="73">
        <f t="shared" si="0"/>
        <v>66972850</v>
      </c>
      <c r="P12" s="73">
        <f t="shared" si="0"/>
        <v>63203594</v>
      </c>
      <c r="Q12" s="73">
        <f t="shared" si="0"/>
        <v>92876195</v>
      </c>
      <c r="R12" s="73">
        <f t="shared" si="0"/>
        <v>92876195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92876195</v>
      </c>
      <c r="X12" s="73">
        <f t="shared" si="0"/>
        <v>76870489</v>
      </c>
      <c r="Y12" s="73">
        <f t="shared" si="0"/>
        <v>16005706</v>
      </c>
      <c r="Z12" s="170">
        <f>+IF(X12&lt;&gt;0,+(Y12/X12)*100,0)</f>
        <v>20.821652376895898</v>
      </c>
      <c r="AA12" s="74">
        <f>SUM(AA6:AA11)</f>
        <v>102493985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927059</v>
      </c>
      <c r="D15" s="155"/>
      <c r="E15" s="59">
        <v>840824</v>
      </c>
      <c r="F15" s="60">
        <v>840824</v>
      </c>
      <c r="G15" s="60">
        <v>927059</v>
      </c>
      <c r="H15" s="60">
        <v>927059</v>
      </c>
      <c r="I15" s="60">
        <v>922809</v>
      </c>
      <c r="J15" s="60">
        <v>922809</v>
      </c>
      <c r="K15" s="60">
        <v>922809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630618</v>
      </c>
      <c r="Y15" s="60">
        <v>-630618</v>
      </c>
      <c r="Z15" s="140">
        <v>-100</v>
      </c>
      <c r="AA15" s="62">
        <v>840824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14578528</v>
      </c>
      <c r="H16" s="159">
        <v>14578528</v>
      </c>
      <c r="I16" s="159">
        <v>14578528</v>
      </c>
      <c r="J16" s="60">
        <v>14578528</v>
      </c>
      <c r="K16" s="159">
        <v>14578528</v>
      </c>
      <c r="L16" s="159">
        <v>14578528</v>
      </c>
      <c r="M16" s="60">
        <v>14578528</v>
      </c>
      <c r="N16" s="159">
        <v>14578528</v>
      </c>
      <c r="O16" s="159">
        <v>14578528</v>
      </c>
      <c r="P16" s="159">
        <v>14578528</v>
      </c>
      <c r="Q16" s="60">
        <v>14578528</v>
      </c>
      <c r="R16" s="159">
        <v>14578528</v>
      </c>
      <c r="S16" s="159"/>
      <c r="T16" s="60"/>
      <c r="U16" s="159"/>
      <c r="V16" s="159"/>
      <c r="W16" s="159">
        <v>14578528</v>
      </c>
      <c r="X16" s="60"/>
      <c r="Y16" s="159">
        <v>14578528</v>
      </c>
      <c r="Z16" s="141"/>
      <c r="AA16" s="225"/>
    </row>
    <row r="17" spans="1:27" ht="13.5">
      <c r="A17" s="249" t="s">
        <v>152</v>
      </c>
      <c r="B17" s="182"/>
      <c r="C17" s="155">
        <v>3582000</v>
      </c>
      <c r="D17" s="155"/>
      <c r="E17" s="59">
        <v>3400000</v>
      </c>
      <c r="F17" s="60">
        <v>3400000</v>
      </c>
      <c r="G17" s="60">
        <v>3400000</v>
      </c>
      <c r="H17" s="60">
        <v>3400000</v>
      </c>
      <c r="I17" s="60">
        <v>3400000</v>
      </c>
      <c r="J17" s="60">
        <v>3400000</v>
      </c>
      <c r="K17" s="60">
        <v>3400000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2550000</v>
      </c>
      <c r="Y17" s="60">
        <v>-2550000</v>
      </c>
      <c r="Z17" s="140">
        <v>-100</v>
      </c>
      <c r="AA17" s="62">
        <v>3400000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76271859</v>
      </c>
      <c r="D19" s="155"/>
      <c r="E19" s="59">
        <v>82505282</v>
      </c>
      <c r="F19" s="60">
        <v>82505282</v>
      </c>
      <c r="G19" s="60">
        <v>56060136</v>
      </c>
      <c r="H19" s="60">
        <v>54191854</v>
      </c>
      <c r="I19" s="60">
        <v>52306083</v>
      </c>
      <c r="J19" s="60">
        <v>52306083</v>
      </c>
      <c r="K19" s="60">
        <v>52306083</v>
      </c>
      <c r="L19" s="60"/>
      <c r="M19" s="60"/>
      <c r="N19" s="60"/>
      <c r="O19" s="60"/>
      <c r="P19" s="60">
        <v>2960429</v>
      </c>
      <c r="Q19" s="60">
        <v>2017544</v>
      </c>
      <c r="R19" s="60">
        <v>2017544</v>
      </c>
      <c r="S19" s="60"/>
      <c r="T19" s="60"/>
      <c r="U19" s="60"/>
      <c r="V19" s="60"/>
      <c r="W19" s="60">
        <v>2017544</v>
      </c>
      <c r="X19" s="60">
        <v>61878962</v>
      </c>
      <c r="Y19" s="60">
        <v>-59861418</v>
      </c>
      <c r="Z19" s="140">
        <v>-96.74</v>
      </c>
      <c r="AA19" s="62">
        <v>82505282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>
        <v>307480</v>
      </c>
      <c r="H20" s="60">
        <v>274700</v>
      </c>
      <c r="I20" s="60">
        <v>274700</v>
      </c>
      <c r="J20" s="60">
        <v>274700</v>
      </c>
      <c r="K20" s="60">
        <v>274700</v>
      </c>
      <c r="L20" s="60">
        <v>274700</v>
      </c>
      <c r="M20" s="60">
        <v>274700</v>
      </c>
      <c r="N20" s="60">
        <v>274700</v>
      </c>
      <c r="O20" s="60">
        <v>274700</v>
      </c>
      <c r="P20" s="60">
        <v>274700</v>
      </c>
      <c r="Q20" s="60">
        <v>274700</v>
      </c>
      <c r="R20" s="60">
        <v>274700</v>
      </c>
      <c r="S20" s="60"/>
      <c r="T20" s="60"/>
      <c r="U20" s="60"/>
      <c r="V20" s="60"/>
      <c r="W20" s="60">
        <v>274700</v>
      </c>
      <c r="X20" s="60"/>
      <c r="Y20" s="60">
        <v>274700</v>
      </c>
      <c r="Z20" s="140"/>
      <c r="AA20" s="62"/>
    </row>
    <row r="21" spans="1:27" ht="13.5">
      <c r="A21" s="249" t="s">
        <v>156</v>
      </c>
      <c r="B21" s="182"/>
      <c r="C21" s="155">
        <v>274700</v>
      </c>
      <c r="D21" s="155"/>
      <c r="E21" s="59">
        <v>307480</v>
      </c>
      <c r="F21" s="60">
        <v>307480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230610</v>
      </c>
      <c r="Y21" s="60">
        <v>-230610</v>
      </c>
      <c r="Z21" s="140">
        <v>-100</v>
      </c>
      <c r="AA21" s="62">
        <v>307480</v>
      </c>
    </row>
    <row r="22" spans="1:27" ht="13.5">
      <c r="A22" s="249" t="s">
        <v>157</v>
      </c>
      <c r="B22" s="182"/>
      <c r="C22" s="155">
        <v>1826318</v>
      </c>
      <c r="D22" s="155"/>
      <c r="E22" s="59">
        <v>1000000</v>
      </c>
      <c r="F22" s="60">
        <v>1000000</v>
      </c>
      <c r="G22" s="60">
        <v>1759275</v>
      </c>
      <c r="H22" s="60">
        <v>1759275</v>
      </c>
      <c r="I22" s="60">
        <v>1759275</v>
      </c>
      <c r="J22" s="60">
        <v>1759275</v>
      </c>
      <c r="K22" s="60">
        <v>1759275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750000</v>
      </c>
      <c r="Y22" s="60">
        <v>-750000</v>
      </c>
      <c r="Z22" s="140">
        <v>-100</v>
      </c>
      <c r="AA22" s="62">
        <v>1000000</v>
      </c>
    </row>
    <row r="23" spans="1:27" ht="13.5">
      <c r="A23" s="249" t="s">
        <v>158</v>
      </c>
      <c r="B23" s="182"/>
      <c r="C23" s="155">
        <v>4919898</v>
      </c>
      <c r="D23" s="155"/>
      <c r="E23" s="59"/>
      <c r="F23" s="60"/>
      <c r="G23" s="159"/>
      <c r="H23" s="159"/>
      <c r="I23" s="159"/>
      <c r="J23" s="60"/>
      <c r="K23" s="159"/>
      <c r="L23" s="159">
        <v>922809</v>
      </c>
      <c r="M23" s="60">
        <v>923193</v>
      </c>
      <c r="N23" s="159">
        <v>923193</v>
      </c>
      <c r="O23" s="159">
        <v>923189</v>
      </c>
      <c r="P23" s="159">
        <v>923189</v>
      </c>
      <c r="Q23" s="60">
        <v>923189</v>
      </c>
      <c r="R23" s="159">
        <v>923189</v>
      </c>
      <c r="S23" s="159"/>
      <c r="T23" s="60"/>
      <c r="U23" s="159"/>
      <c r="V23" s="159"/>
      <c r="W23" s="159">
        <v>923189</v>
      </c>
      <c r="X23" s="60"/>
      <c r="Y23" s="159">
        <v>923189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87801834</v>
      </c>
      <c r="D24" s="168">
        <f>SUM(D15:D23)</f>
        <v>0</v>
      </c>
      <c r="E24" s="76">
        <f t="shared" si="1"/>
        <v>88053586</v>
      </c>
      <c r="F24" s="77">
        <f t="shared" si="1"/>
        <v>88053586</v>
      </c>
      <c r="G24" s="77">
        <f t="shared" si="1"/>
        <v>77032478</v>
      </c>
      <c r="H24" s="77">
        <f t="shared" si="1"/>
        <v>75131416</v>
      </c>
      <c r="I24" s="77">
        <f t="shared" si="1"/>
        <v>73241395</v>
      </c>
      <c r="J24" s="77">
        <f t="shared" si="1"/>
        <v>73241395</v>
      </c>
      <c r="K24" s="77">
        <f t="shared" si="1"/>
        <v>73241395</v>
      </c>
      <c r="L24" s="77">
        <f t="shared" si="1"/>
        <v>15776037</v>
      </c>
      <c r="M24" s="77">
        <f t="shared" si="1"/>
        <v>15776421</v>
      </c>
      <c r="N24" s="77">
        <f t="shared" si="1"/>
        <v>15776421</v>
      </c>
      <c r="O24" s="77">
        <f t="shared" si="1"/>
        <v>15776417</v>
      </c>
      <c r="P24" s="77">
        <f t="shared" si="1"/>
        <v>18736846</v>
      </c>
      <c r="Q24" s="77">
        <f t="shared" si="1"/>
        <v>17793961</v>
      </c>
      <c r="R24" s="77">
        <f t="shared" si="1"/>
        <v>17793961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17793961</v>
      </c>
      <c r="X24" s="77">
        <f t="shared" si="1"/>
        <v>66040190</v>
      </c>
      <c r="Y24" s="77">
        <f t="shared" si="1"/>
        <v>-48246229</v>
      </c>
      <c r="Z24" s="212">
        <f>+IF(X24&lt;&gt;0,+(Y24/X24)*100,0)</f>
        <v>-73.05586037835445</v>
      </c>
      <c r="AA24" s="79">
        <f>SUM(AA15:AA23)</f>
        <v>88053586</v>
      </c>
    </row>
    <row r="25" spans="1:27" ht="13.5">
      <c r="A25" s="250" t="s">
        <v>159</v>
      </c>
      <c r="B25" s="251"/>
      <c r="C25" s="168">
        <f aca="true" t="shared" si="2" ref="C25:Y25">+C12+C24</f>
        <v>132308472</v>
      </c>
      <c r="D25" s="168">
        <f>+D12+D24</f>
        <v>0</v>
      </c>
      <c r="E25" s="72">
        <f t="shared" si="2"/>
        <v>190547571</v>
      </c>
      <c r="F25" s="73">
        <f t="shared" si="2"/>
        <v>190547571</v>
      </c>
      <c r="G25" s="73">
        <f t="shared" si="2"/>
        <v>180101998</v>
      </c>
      <c r="H25" s="73">
        <f t="shared" si="2"/>
        <v>163907689</v>
      </c>
      <c r="I25" s="73">
        <f t="shared" si="2"/>
        <v>138799777</v>
      </c>
      <c r="J25" s="73">
        <f t="shared" si="2"/>
        <v>138799777</v>
      </c>
      <c r="K25" s="73">
        <f t="shared" si="2"/>
        <v>132436289</v>
      </c>
      <c r="L25" s="73">
        <f t="shared" si="2"/>
        <v>117201271</v>
      </c>
      <c r="M25" s="73">
        <f t="shared" si="2"/>
        <v>99570755</v>
      </c>
      <c r="N25" s="73">
        <f t="shared" si="2"/>
        <v>99570755</v>
      </c>
      <c r="O25" s="73">
        <f t="shared" si="2"/>
        <v>82749267</v>
      </c>
      <c r="P25" s="73">
        <f t="shared" si="2"/>
        <v>81940440</v>
      </c>
      <c r="Q25" s="73">
        <f t="shared" si="2"/>
        <v>110670156</v>
      </c>
      <c r="R25" s="73">
        <f t="shared" si="2"/>
        <v>110670156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110670156</v>
      </c>
      <c r="X25" s="73">
        <f t="shared" si="2"/>
        <v>142910679</v>
      </c>
      <c r="Y25" s="73">
        <f t="shared" si="2"/>
        <v>-32240523</v>
      </c>
      <c r="Z25" s="170">
        <f>+IF(X25&lt;&gt;0,+(Y25/X25)*100,0)</f>
        <v>-22.559911705408663</v>
      </c>
      <c r="AA25" s="74">
        <f>+AA12+AA24</f>
        <v>190547571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4406448</v>
      </c>
      <c r="D30" s="155"/>
      <c r="E30" s="59">
        <v>4816278</v>
      </c>
      <c r="F30" s="60">
        <v>4816278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3612209</v>
      </c>
      <c r="Y30" s="60">
        <v>-3612209</v>
      </c>
      <c r="Z30" s="140">
        <v>-100</v>
      </c>
      <c r="AA30" s="62">
        <v>4816278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19903161</v>
      </c>
      <c r="D32" s="155"/>
      <c r="E32" s="59">
        <v>20568714</v>
      </c>
      <c r="F32" s="60">
        <v>20568714</v>
      </c>
      <c r="G32" s="60">
        <v>17495174</v>
      </c>
      <c r="H32" s="60">
        <v>17087144</v>
      </c>
      <c r="I32" s="60">
        <v>17318535</v>
      </c>
      <c r="J32" s="60">
        <v>17318535</v>
      </c>
      <c r="K32" s="60">
        <v>16690645</v>
      </c>
      <c r="L32" s="60">
        <v>51992049</v>
      </c>
      <c r="M32" s="60">
        <v>54543389</v>
      </c>
      <c r="N32" s="60">
        <v>54543389</v>
      </c>
      <c r="O32" s="60">
        <v>54319782</v>
      </c>
      <c r="P32" s="60">
        <v>62533884</v>
      </c>
      <c r="Q32" s="60">
        <v>61178509</v>
      </c>
      <c r="R32" s="60">
        <v>61178509</v>
      </c>
      <c r="S32" s="60"/>
      <c r="T32" s="60"/>
      <c r="U32" s="60"/>
      <c r="V32" s="60"/>
      <c r="W32" s="60">
        <v>61178509</v>
      </c>
      <c r="X32" s="60">
        <v>15426536</v>
      </c>
      <c r="Y32" s="60">
        <v>45751973</v>
      </c>
      <c r="Z32" s="140">
        <v>296.58</v>
      </c>
      <c r="AA32" s="62">
        <v>20568714</v>
      </c>
    </row>
    <row r="33" spans="1:27" ht="13.5">
      <c r="A33" s="249" t="s">
        <v>165</v>
      </c>
      <c r="B33" s="182"/>
      <c r="C33" s="155">
        <v>5835611</v>
      </c>
      <c r="D33" s="155"/>
      <c r="E33" s="59">
        <v>3984114</v>
      </c>
      <c r="F33" s="60">
        <v>3984114</v>
      </c>
      <c r="G33" s="60">
        <v>2985704</v>
      </c>
      <c r="H33" s="60">
        <v>2985704</v>
      </c>
      <c r="I33" s="60">
        <v>2985704</v>
      </c>
      <c r="J33" s="60">
        <v>2985704</v>
      </c>
      <c r="K33" s="60">
        <v>2985704</v>
      </c>
      <c r="L33" s="60">
        <v>-104292653</v>
      </c>
      <c r="M33" s="60">
        <v>-104292651</v>
      </c>
      <c r="N33" s="60">
        <v>-104292651</v>
      </c>
      <c r="O33" s="60">
        <v>-104292653</v>
      </c>
      <c r="P33" s="60">
        <v>-104292653</v>
      </c>
      <c r="Q33" s="60">
        <v>-104292653</v>
      </c>
      <c r="R33" s="60">
        <v>-104292653</v>
      </c>
      <c r="S33" s="60"/>
      <c r="T33" s="60"/>
      <c r="U33" s="60"/>
      <c r="V33" s="60"/>
      <c r="W33" s="60">
        <v>-104292653</v>
      </c>
      <c r="X33" s="60">
        <v>2988086</v>
      </c>
      <c r="Y33" s="60">
        <v>-107280739</v>
      </c>
      <c r="Z33" s="140">
        <v>-3590.28</v>
      </c>
      <c r="AA33" s="62">
        <v>3984114</v>
      </c>
    </row>
    <row r="34" spans="1:27" ht="13.5">
      <c r="A34" s="250" t="s">
        <v>58</v>
      </c>
      <c r="B34" s="251"/>
      <c r="C34" s="168">
        <f aca="true" t="shared" si="3" ref="C34:Y34">SUM(C29:C33)</f>
        <v>30145220</v>
      </c>
      <c r="D34" s="168">
        <f>SUM(D29:D33)</f>
        <v>0</v>
      </c>
      <c r="E34" s="72">
        <f t="shared" si="3"/>
        <v>29369106</v>
      </c>
      <c r="F34" s="73">
        <f t="shared" si="3"/>
        <v>29369106</v>
      </c>
      <c r="G34" s="73">
        <f t="shared" si="3"/>
        <v>20480878</v>
      </c>
      <c r="H34" s="73">
        <f t="shared" si="3"/>
        <v>20072848</v>
      </c>
      <c r="I34" s="73">
        <f t="shared" si="3"/>
        <v>20304239</v>
      </c>
      <c r="J34" s="73">
        <f t="shared" si="3"/>
        <v>20304239</v>
      </c>
      <c r="K34" s="73">
        <f t="shared" si="3"/>
        <v>19676349</v>
      </c>
      <c r="L34" s="73">
        <f t="shared" si="3"/>
        <v>-52300604</v>
      </c>
      <c r="M34" s="73">
        <f t="shared" si="3"/>
        <v>-49749262</v>
      </c>
      <c r="N34" s="73">
        <f t="shared" si="3"/>
        <v>-49749262</v>
      </c>
      <c r="O34" s="73">
        <f t="shared" si="3"/>
        <v>-49972871</v>
      </c>
      <c r="P34" s="73">
        <f t="shared" si="3"/>
        <v>-41758769</v>
      </c>
      <c r="Q34" s="73">
        <f t="shared" si="3"/>
        <v>-43114144</v>
      </c>
      <c r="R34" s="73">
        <f t="shared" si="3"/>
        <v>-43114144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-43114144</v>
      </c>
      <c r="X34" s="73">
        <f t="shared" si="3"/>
        <v>22026831</v>
      </c>
      <c r="Y34" s="73">
        <f t="shared" si="3"/>
        <v>-65140975</v>
      </c>
      <c r="Z34" s="170">
        <f>+IF(X34&lt;&gt;0,+(Y34/X34)*100,0)</f>
        <v>-295.7346655994228</v>
      </c>
      <c r="AA34" s="74">
        <f>SUM(AA29:AA33)</f>
        <v>29369106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1503202</v>
      </c>
      <c r="D37" s="155"/>
      <c r="E37" s="59">
        <v>5538777</v>
      </c>
      <c r="F37" s="60">
        <v>5538777</v>
      </c>
      <c r="G37" s="60">
        <v>5216322</v>
      </c>
      <c r="H37" s="60">
        <v>5216633</v>
      </c>
      <c r="I37" s="60">
        <v>1571403</v>
      </c>
      <c r="J37" s="60">
        <v>1571403</v>
      </c>
      <c r="K37" s="60">
        <v>1571403</v>
      </c>
      <c r="L37" s="60">
        <v>1571403</v>
      </c>
      <c r="M37" s="60">
        <v>1571403</v>
      </c>
      <c r="N37" s="60">
        <v>1571403</v>
      </c>
      <c r="O37" s="60">
        <v>1571403</v>
      </c>
      <c r="P37" s="60">
        <v>1571403</v>
      </c>
      <c r="Q37" s="60">
        <v>1571403</v>
      </c>
      <c r="R37" s="60">
        <v>1571403</v>
      </c>
      <c r="S37" s="60"/>
      <c r="T37" s="60"/>
      <c r="U37" s="60"/>
      <c r="V37" s="60"/>
      <c r="W37" s="60">
        <v>1571403</v>
      </c>
      <c r="X37" s="60">
        <v>4154083</v>
      </c>
      <c r="Y37" s="60">
        <v>-2582680</v>
      </c>
      <c r="Z37" s="140">
        <v>-62.17</v>
      </c>
      <c r="AA37" s="62">
        <v>5538777</v>
      </c>
    </row>
    <row r="38" spans="1:27" ht="13.5">
      <c r="A38" s="249" t="s">
        <v>165</v>
      </c>
      <c r="B38" s="182"/>
      <c r="C38" s="155">
        <v>61810943</v>
      </c>
      <c r="D38" s="155"/>
      <c r="E38" s="59">
        <v>49300240</v>
      </c>
      <c r="F38" s="60">
        <v>49300240</v>
      </c>
      <c r="G38" s="60">
        <v>64660850</v>
      </c>
      <c r="H38" s="60">
        <v>64660850</v>
      </c>
      <c r="I38" s="60">
        <v>64660850</v>
      </c>
      <c r="J38" s="60">
        <v>64660850</v>
      </c>
      <c r="K38" s="60">
        <v>64660850</v>
      </c>
      <c r="L38" s="60">
        <v>64660850</v>
      </c>
      <c r="M38" s="60">
        <v>64660850</v>
      </c>
      <c r="N38" s="60">
        <v>64660850</v>
      </c>
      <c r="O38" s="60">
        <v>64660850</v>
      </c>
      <c r="P38" s="60">
        <v>64660850</v>
      </c>
      <c r="Q38" s="60">
        <v>64660850</v>
      </c>
      <c r="R38" s="60">
        <v>64660850</v>
      </c>
      <c r="S38" s="60"/>
      <c r="T38" s="60"/>
      <c r="U38" s="60"/>
      <c r="V38" s="60"/>
      <c r="W38" s="60">
        <v>64660850</v>
      </c>
      <c r="X38" s="60">
        <v>36975180</v>
      </c>
      <c r="Y38" s="60">
        <v>27685670</v>
      </c>
      <c r="Z38" s="140">
        <v>74.88</v>
      </c>
      <c r="AA38" s="62">
        <v>49300240</v>
      </c>
    </row>
    <row r="39" spans="1:27" ht="13.5">
      <c r="A39" s="250" t="s">
        <v>59</v>
      </c>
      <c r="B39" s="253"/>
      <c r="C39" s="168">
        <f aca="true" t="shared" si="4" ref="C39:Y39">SUM(C37:C38)</f>
        <v>63314145</v>
      </c>
      <c r="D39" s="168">
        <f>SUM(D37:D38)</f>
        <v>0</v>
      </c>
      <c r="E39" s="76">
        <f t="shared" si="4"/>
        <v>54839017</v>
      </c>
      <c r="F39" s="77">
        <f t="shared" si="4"/>
        <v>54839017</v>
      </c>
      <c r="G39" s="77">
        <f t="shared" si="4"/>
        <v>69877172</v>
      </c>
      <c r="H39" s="77">
        <f t="shared" si="4"/>
        <v>69877483</v>
      </c>
      <c r="I39" s="77">
        <f t="shared" si="4"/>
        <v>66232253</v>
      </c>
      <c r="J39" s="77">
        <f t="shared" si="4"/>
        <v>66232253</v>
      </c>
      <c r="K39" s="77">
        <f t="shared" si="4"/>
        <v>66232253</v>
      </c>
      <c r="L39" s="77">
        <f t="shared" si="4"/>
        <v>66232253</v>
      </c>
      <c r="M39" s="77">
        <f t="shared" si="4"/>
        <v>66232253</v>
      </c>
      <c r="N39" s="77">
        <f t="shared" si="4"/>
        <v>66232253</v>
      </c>
      <c r="O39" s="77">
        <f t="shared" si="4"/>
        <v>66232253</v>
      </c>
      <c r="P39" s="77">
        <f t="shared" si="4"/>
        <v>66232253</v>
      </c>
      <c r="Q39" s="77">
        <f t="shared" si="4"/>
        <v>66232253</v>
      </c>
      <c r="R39" s="77">
        <f t="shared" si="4"/>
        <v>66232253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66232253</v>
      </c>
      <c r="X39" s="77">
        <f t="shared" si="4"/>
        <v>41129263</v>
      </c>
      <c r="Y39" s="77">
        <f t="shared" si="4"/>
        <v>25102990</v>
      </c>
      <c r="Z39" s="212">
        <f>+IF(X39&lt;&gt;0,+(Y39/X39)*100,0)</f>
        <v>61.03437836948354</v>
      </c>
      <c r="AA39" s="79">
        <f>SUM(AA37:AA38)</f>
        <v>54839017</v>
      </c>
    </row>
    <row r="40" spans="1:27" ht="13.5">
      <c r="A40" s="250" t="s">
        <v>167</v>
      </c>
      <c r="B40" s="251"/>
      <c r="C40" s="168">
        <f aca="true" t="shared" si="5" ref="C40:Y40">+C34+C39</f>
        <v>93459365</v>
      </c>
      <c r="D40" s="168">
        <f>+D34+D39</f>
        <v>0</v>
      </c>
      <c r="E40" s="72">
        <f t="shared" si="5"/>
        <v>84208123</v>
      </c>
      <c r="F40" s="73">
        <f t="shared" si="5"/>
        <v>84208123</v>
      </c>
      <c r="G40" s="73">
        <f t="shared" si="5"/>
        <v>90358050</v>
      </c>
      <c r="H40" s="73">
        <f t="shared" si="5"/>
        <v>89950331</v>
      </c>
      <c r="I40" s="73">
        <f t="shared" si="5"/>
        <v>86536492</v>
      </c>
      <c r="J40" s="73">
        <f t="shared" si="5"/>
        <v>86536492</v>
      </c>
      <c r="K40" s="73">
        <f t="shared" si="5"/>
        <v>85908602</v>
      </c>
      <c r="L40" s="73">
        <f t="shared" si="5"/>
        <v>13931649</v>
      </c>
      <c r="M40" s="73">
        <f t="shared" si="5"/>
        <v>16482991</v>
      </c>
      <c r="N40" s="73">
        <f t="shared" si="5"/>
        <v>16482991</v>
      </c>
      <c r="O40" s="73">
        <f t="shared" si="5"/>
        <v>16259382</v>
      </c>
      <c r="P40" s="73">
        <f t="shared" si="5"/>
        <v>24473484</v>
      </c>
      <c r="Q40" s="73">
        <f t="shared" si="5"/>
        <v>23118109</v>
      </c>
      <c r="R40" s="73">
        <f t="shared" si="5"/>
        <v>23118109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23118109</v>
      </c>
      <c r="X40" s="73">
        <f t="shared" si="5"/>
        <v>63156094</v>
      </c>
      <c r="Y40" s="73">
        <f t="shared" si="5"/>
        <v>-40037985</v>
      </c>
      <c r="Z40" s="170">
        <f>+IF(X40&lt;&gt;0,+(Y40/X40)*100,0)</f>
        <v>-63.39528375519866</v>
      </c>
      <c r="AA40" s="74">
        <f>+AA34+AA39</f>
        <v>84208123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38849107</v>
      </c>
      <c r="D42" s="257">
        <f>+D25-D40</f>
        <v>0</v>
      </c>
      <c r="E42" s="258">
        <f t="shared" si="6"/>
        <v>106339448</v>
      </c>
      <c r="F42" s="259">
        <f t="shared" si="6"/>
        <v>106339448</v>
      </c>
      <c r="G42" s="259">
        <f t="shared" si="6"/>
        <v>89743948</v>
      </c>
      <c r="H42" s="259">
        <f t="shared" si="6"/>
        <v>73957358</v>
      </c>
      <c r="I42" s="259">
        <f t="shared" si="6"/>
        <v>52263285</v>
      </c>
      <c r="J42" s="259">
        <f t="shared" si="6"/>
        <v>52263285</v>
      </c>
      <c r="K42" s="259">
        <f t="shared" si="6"/>
        <v>46527687</v>
      </c>
      <c r="L42" s="259">
        <f t="shared" si="6"/>
        <v>103269622</v>
      </c>
      <c r="M42" s="259">
        <f t="shared" si="6"/>
        <v>83087764</v>
      </c>
      <c r="N42" s="259">
        <f t="shared" si="6"/>
        <v>83087764</v>
      </c>
      <c r="O42" s="259">
        <f t="shared" si="6"/>
        <v>66489885</v>
      </c>
      <c r="P42" s="259">
        <f t="shared" si="6"/>
        <v>57466956</v>
      </c>
      <c r="Q42" s="259">
        <f t="shared" si="6"/>
        <v>87552047</v>
      </c>
      <c r="R42" s="259">
        <f t="shared" si="6"/>
        <v>87552047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87552047</v>
      </c>
      <c r="X42" s="259">
        <f t="shared" si="6"/>
        <v>79754585</v>
      </c>
      <c r="Y42" s="259">
        <f t="shared" si="6"/>
        <v>7797462</v>
      </c>
      <c r="Z42" s="260">
        <f>+IF(X42&lt;&gt;0,+(Y42/X42)*100,0)</f>
        <v>9.776819727668322</v>
      </c>
      <c r="AA42" s="261">
        <f>+AA25-AA40</f>
        <v>106339448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33620423</v>
      </c>
      <c r="D45" s="155"/>
      <c r="E45" s="59">
        <v>101110701</v>
      </c>
      <c r="F45" s="60">
        <v>101110701</v>
      </c>
      <c r="G45" s="60">
        <v>89743948</v>
      </c>
      <c r="H45" s="60">
        <v>73957358</v>
      </c>
      <c r="I45" s="60">
        <v>52263285</v>
      </c>
      <c r="J45" s="60">
        <v>52263285</v>
      </c>
      <c r="K45" s="60">
        <v>46527687</v>
      </c>
      <c r="L45" s="60">
        <v>103269622</v>
      </c>
      <c r="M45" s="60">
        <v>83087764</v>
      </c>
      <c r="N45" s="60">
        <v>83087764</v>
      </c>
      <c r="O45" s="60">
        <v>66489885</v>
      </c>
      <c r="P45" s="60">
        <v>57466956</v>
      </c>
      <c r="Q45" s="60">
        <v>87552047</v>
      </c>
      <c r="R45" s="60">
        <v>87552047</v>
      </c>
      <c r="S45" s="60"/>
      <c r="T45" s="60"/>
      <c r="U45" s="60"/>
      <c r="V45" s="60"/>
      <c r="W45" s="60">
        <v>87552047</v>
      </c>
      <c r="X45" s="60">
        <v>75833026</v>
      </c>
      <c r="Y45" s="60">
        <v>11719021</v>
      </c>
      <c r="Z45" s="139">
        <v>15.45</v>
      </c>
      <c r="AA45" s="62">
        <v>101110701</v>
      </c>
    </row>
    <row r="46" spans="1:27" ht="13.5">
      <c r="A46" s="249" t="s">
        <v>171</v>
      </c>
      <c r="B46" s="182"/>
      <c r="C46" s="155">
        <v>5228684</v>
      </c>
      <c r="D46" s="155"/>
      <c r="E46" s="59">
        <v>5228747</v>
      </c>
      <c r="F46" s="60">
        <v>5228747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3921560</v>
      </c>
      <c r="Y46" s="60">
        <v>-3921560</v>
      </c>
      <c r="Z46" s="139">
        <v>-100</v>
      </c>
      <c r="AA46" s="62">
        <v>5228747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38849107</v>
      </c>
      <c r="D48" s="217">
        <f>SUM(D45:D47)</f>
        <v>0</v>
      </c>
      <c r="E48" s="264">
        <f t="shared" si="7"/>
        <v>106339448</v>
      </c>
      <c r="F48" s="219">
        <f t="shared" si="7"/>
        <v>106339448</v>
      </c>
      <c r="G48" s="219">
        <f t="shared" si="7"/>
        <v>89743948</v>
      </c>
      <c r="H48" s="219">
        <f t="shared" si="7"/>
        <v>73957358</v>
      </c>
      <c r="I48" s="219">
        <f t="shared" si="7"/>
        <v>52263285</v>
      </c>
      <c r="J48" s="219">
        <f t="shared" si="7"/>
        <v>52263285</v>
      </c>
      <c r="K48" s="219">
        <f t="shared" si="7"/>
        <v>46527687</v>
      </c>
      <c r="L48" s="219">
        <f t="shared" si="7"/>
        <v>103269622</v>
      </c>
      <c r="M48" s="219">
        <f t="shared" si="7"/>
        <v>83087764</v>
      </c>
      <c r="N48" s="219">
        <f t="shared" si="7"/>
        <v>83087764</v>
      </c>
      <c r="O48" s="219">
        <f t="shared" si="7"/>
        <v>66489885</v>
      </c>
      <c r="P48" s="219">
        <f t="shared" si="7"/>
        <v>57466956</v>
      </c>
      <c r="Q48" s="219">
        <f t="shared" si="7"/>
        <v>87552047</v>
      </c>
      <c r="R48" s="219">
        <f t="shared" si="7"/>
        <v>87552047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87552047</v>
      </c>
      <c r="X48" s="219">
        <f t="shared" si="7"/>
        <v>79754586</v>
      </c>
      <c r="Y48" s="219">
        <f t="shared" si="7"/>
        <v>7797461</v>
      </c>
      <c r="Z48" s="265">
        <f>+IF(X48&lt;&gt;0,+(Y48/X48)*100,0)</f>
        <v>9.776818351235626</v>
      </c>
      <c r="AA48" s="232">
        <f>SUM(AA45:AA47)</f>
        <v>106339448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51701898</v>
      </c>
      <c r="D6" s="155"/>
      <c r="E6" s="59">
        <v>91534544</v>
      </c>
      <c r="F6" s="60">
        <v>91534544</v>
      </c>
      <c r="G6" s="60">
        <v>485531</v>
      </c>
      <c r="H6" s="60">
        <v>596211</v>
      </c>
      <c r="I6" s="60">
        <v>3238877</v>
      </c>
      <c r="J6" s="60">
        <v>4320619</v>
      </c>
      <c r="K6" s="60">
        <v>18474156</v>
      </c>
      <c r="L6" s="60">
        <v>11716190</v>
      </c>
      <c r="M6" s="60">
        <v>201950</v>
      </c>
      <c r="N6" s="60">
        <v>30392296</v>
      </c>
      <c r="O6" s="60">
        <v>385798</v>
      </c>
      <c r="P6" s="60">
        <v>5616597</v>
      </c>
      <c r="Q6" s="60">
        <v>340418</v>
      </c>
      <c r="R6" s="60">
        <v>6342813</v>
      </c>
      <c r="S6" s="60"/>
      <c r="T6" s="60"/>
      <c r="U6" s="60"/>
      <c r="V6" s="60"/>
      <c r="W6" s="60">
        <v>41055728</v>
      </c>
      <c r="X6" s="60">
        <v>71402418</v>
      </c>
      <c r="Y6" s="60">
        <v>-30346690</v>
      </c>
      <c r="Z6" s="140">
        <v>-42.5</v>
      </c>
      <c r="AA6" s="62">
        <v>91534544</v>
      </c>
    </row>
    <row r="7" spans="1:27" ht="13.5">
      <c r="A7" s="249" t="s">
        <v>178</v>
      </c>
      <c r="B7" s="182"/>
      <c r="C7" s="155">
        <v>186988901</v>
      </c>
      <c r="D7" s="155"/>
      <c r="E7" s="59">
        <v>190258996</v>
      </c>
      <c r="F7" s="60">
        <v>190258996</v>
      </c>
      <c r="G7" s="60">
        <v>71844000</v>
      </c>
      <c r="H7" s="60">
        <v>5748304</v>
      </c>
      <c r="I7" s="60"/>
      <c r="J7" s="60">
        <v>77592304</v>
      </c>
      <c r="K7" s="60"/>
      <c r="L7" s="60">
        <v>62332970</v>
      </c>
      <c r="M7" s="60">
        <v>921053</v>
      </c>
      <c r="N7" s="60">
        <v>63254023</v>
      </c>
      <c r="O7" s="60"/>
      <c r="P7" s="60">
        <v>11723700</v>
      </c>
      <c r="Q7" s="60">
        <v>48302000</v>
      </c>
      <c r="R7" s="60">
        <v>60025700</v>
      </c>
      <c r="S7" s="60"/>
      <c r="T7" s="60"/>
      <c r="U7" s="60"/>
      <c r="V7" s="60"/>
      <c r="W7" s="60">
        <v>200872027</v>
      </c>
      <c r="X7" s="60">
        <v>142191747</v>
      </c>
      <c r="Y7" s="60">
        <v>58680280</v>
      </c>
      <c r="Z7" s="140">
        <v>41.27</v>
      </c>
      <c r="AA7" s="62">
        <v>190258996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4127487</v>
      </c>
      <c r="D9" s="155"/>
      <c r="E9" s="59">
        <v>6193456</v>
      </c>
      <c r="F9" s="60">
        <v>6193456</v>
      </c>
      <c r="G9" s="60">
        <v>104798</v>
      </c>
      <c r="H9" s="60">
        <v>237138</v>
      </c>
      <c r="I9" s="60">
        <v>288108</v>
      </c>
      <c r="J9" s="60">
        <v>630044</v>
      </c>
      <c r="K9" s="60">
        <v>300323</v>
      </c>
      <c r="L9" s="60">
        <v>100539</v>
      </c>
      <c r="M9" s="60">
        <v>300272</v>
      </c>
      <c r="N9" s="60">
        <v>701134</v>
      </c>
      <c r="O9" s="60">
        <v>295163</v>
      </c>
      <c r="P9" s="60">
        <v>279120</v>
      </c>
      <c r="Q9" s="60">
        <v>312965</v>
      </c>
      <c r="R9" s="60">
        <v>887248</v>
      </c>
      <c r="S9" s="60"/>
      <c r="T9" s="60"/>
      <c r="U9" s="60"/>
      <c r="V9" s="60"/>
      <c r="W9" s="60">
        <v>2218426</v>
      </c>
      <c r="X9" s="60">
        <v>4626702</v>
      </c>
      <c r="Y9" s="60">
        <v>-2408276</v>
      </c>
      <c r="Z9" s="140">
        <v>-52.05</v>
      </c>
      <c r="AA9" s="62">
        <v>6193456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-280009775</v>
      </c>
      <c r="D12" s="155"/>
      <c r="E12" s="59">
        <v>-268939234</v>
      </c>
      <c r="F12" s="60">
        <v>-268939234</v>
      </c>
      <c r="G12" s="60">
        <v>-18940952</v>
      </c>
      <c r="H12" s="60">
        <v>-23113374</v>
      </c>
      <c r="I12" s="60">
        <v>-28830256</v>
      </c>
      <c r="J12" s="60">
        <v>-70884582</v>
      </c>
      <c r="K12" s="60">
        <v>-21716950</v>
      </c>
      <c r="L12" s="60">
        <v>-17414561</v>
      </c>
      <c r="M12" s="60">
        <v>-21513077</v>
      </c>
      <c r="N12" s="60">
        <v>-60644588</v>
      </c>
      <c r="O12" s="60">
        <v>-17262683</v>
      </c>
      <c r="P12" s="60">
        <v>-17800060</v>
      </c>
      <c r="Q12" s="60">
        <v>-17659843</v>
      </c>
      <c r="R12" s="60">
        <v>-52722586</v>
      </c>
      <c r="S12" s="60"/>
      <c r="T12" s="60"/>
      <c r="U12" s="60"/>
      <c r="V12" s="60"/>
      <c r="W12" s="60">
        <v>-184251756</v>
      </c>
      <c r="X12" s="60">
        <v>-257515245</v>
      </c>
      <c r="Y12" s="60">
        <v>73263489</v>
      </c>
      <c r="Z12" s="140">
        <v>-28.45</v>
      </c>
      <c r="AA12" s="62">
        <v>-268939234</v>
      </c>
    </row>
    <row r="13" spans="1:27" ht="13.5">
      <c r="A13" s="249" t="s">
        <v>40</v>
      </c>
      <c r="B13" s="182"/>
      <c r="C13" s="155">
        <v>-804460</v>
      </c>
      <c r="D13" s="155"/>
      <c r="E13" s="59">
        <v>-403036</v>
      </c>
      <c r="F13" s="60">
        <v>-403036</v>
      </c>
      <c r="G13" s="60"/>
      <c r="H13" s="60"/>
      <c r="I13" s="60">
        <v>-88214</v>
      </c>
      <c r="J13" s="60">
        <v>-88214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-88214</v>
      </c>
      <c r="X13" s="60">
        <v>-403036</v>
      </c>
      <c r="Y13" s="60">
        <v>314822</v>
      </c>
      <c r="Z13" s="140">
        <v>-78.11</v>
      </c>
      <c r="AA13" s="62">
        <v>-403036</v>
      </c>
    </row>
    <row r="14" spans="1:27" ht="13.5">
      <c r="A14" s="249" t="s">
        <v>42</v>
      </c>
      <c r="B14" s="182"/>
      <c r="C14" s="155"/>
      <c r="D14" s="155"/>
      <c r="E14" s="59">
        <v>-4394200</v>
      </c>
      <c r="F14" s="60">
        <v>-4394200</v>
      </c>
      <c r="G14" s="60"/>
      <c r="H14" s="60"/>
      <c r="I14" s="60"/>
      <c r="J14" s="60"/>
      <c r="K14" s="60">
        <v>-1098550</v>
      </c>
      <c r="L14" s="60"/>
      <c r="M14" s="60"/>
      <c r="N14" s="60">
        <v>-1098550</v>
      </c>
      <c r="O14" s="60"/>
      <c r="P14" s="60"/>
      <c r="Q14" s="60"/>
      <c r="R14" s="60"/>
      <c r="S14" s="60"/>
      <c r="T14" s="60"/>
      <c r="U14" s="60"/>
      <c r="V14" s="60"/>
      <c r="W14" s="60">
        <v>-1098550</v>
      </c>
      <c r="X14" s="60">
        <v>-4394200</v>
      </c>
      <c r="Y14" s="60">
        <v>3295650</v>
      </c>
      <c r="Z14" s="140">
        <v>-75</v>
      </c>
      <c r="AA14" s="62">
        <v>-4394200</v>
      </c>
    </row>
    <row r="15" spans="1:27" ht="13.5">
      <c r="A15" s="250" t="s">
        <v>184</v>
      </c>
      <c r="B15" s="251"/>
      <c r="C15" s="168">
        <f aca="true" t="shared" si="0" ref="C15:Y15">SUM(C6:C14)</f>
        <v>-37995949</v>
      </c>
      <c r="D15" s="168">
        <f>SUM(D6:D14)</f>
        <v>0</v>
      </c>
      <c r="E15" s="72">
        <f t="shared" si="0"/>
        <v>14250526</v>
      </c>
      <c r="F15" s="73">
        <f t="shared" si="0"/>
        <v>14250526</v>
      </c>
      <c r="G15" s="73">
        <f t="shared" si="0"/>
        <v>53493377</v>
      </c>
      <c r="H15" s="73">
        <f t="shared" si="0"/>
        <v>-16531721</v>
      </c>
      <c r="I15" s="73">
        <f t="shared" si="0"/>
        <v>-25391485</v>
      </c>
      <c r="J15" s="73">
        <f t="shared" si="0"/>
        <v>11570171</v>
      </c>
      <c r="K15" s="73">
        <f t="shared" si="0"/>
        <v>-4041021</v>
      </c>
      <c r="L15" s="73">
        <f t="shared" si="0"/>
        <v>56735138</v>
      </c>
      <c r="M15" s="73">
        <f t="shared" si="0"/>
        <v>-20089802</v>
      </c>
      <c r="N15" s="73">
        <f t="shared" si="0"/>
        <v>32604315</v>
      </c>
      <c r="O15" s="73">
        <f t="shared" si="0"/>
        <v>-16581722</v>
      </c>
      <c r="P15" s="73">
        <f t="shared" si="0"/>
        <v>-180643</v>
      </c>
      <c r="Q15" s="73">
        <f t="shared" si="0"/>
        <v>31295540</v>
      </c>
      <c r="R15" s="73">
        <f t="shared" si="0"/>
        <v>14533175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58707661</v>
      </c>
      <c r="X15" s="73">
        <f t="shared" si="0"/>
        <v>-44091614</v>
      </c>
      <c r="Y15" s="73">
        <f t="shared" si="0"/>
        <v>102799275</v>
      </c>
      <c r="Z15" s="170">
        <f>+IF(X15&lt;&gt;0,+(Y15/X15)*100,0)</f>
        <v>-233.14926734140417</v>
      </c>
      <c r="AA15" s="74">
        <f>SUM(AA6:AA14)</f>
        <v>14250526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-14883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>
        <v>4250</v>
      </c>
      <c r="J21" s="60">
        <v>4250</v>
      </c>
      <c r="K21" s="159"/>
      <c r="L21" s="159"/>
      <c r="M21" s="60">
        <v>-380</v>
      </c>
      <c r="N21" s="159">
        <v>-380</v>
      </c>
      <c r="O21" s="159"/>
      <c r="P21" s="159"/>
      <c r="Q21" s="60"/>
      <c r="R21" s="159"/>
      <c r="S21" s="159"/>
      <c r="T21" s="60"/>
      <c r="U21" s="159"/>
      <c r="V21" s="159"/>
      <c r="W21" s="159">
        <v>3870</v>
      </c>
      <c r="X21" s="60"/>
      <c r="Y21" s="159">
        <v>3870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-1244628</v>
      </c>
      <c r="D24" s="155"/>
      <c r="E24" s="59">
        <v>-5085771</v>
      </c>
      <c r="F24" s="60">
        <v>-5085771</v>
      </c>
      <c r="G24" s="60"/>
      <c r="H24" s="60">
        <v>22515</v>
      </c>
      <c r="I24" s="60"/>
      <c r="J24" s="60">
        <v>22515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22515</v>
      </c>
      <c r="X24" s="60">
        <v>-5085771</v>
      </c>
      <c r="Y24" s="60">
        <v>5108286</v>
      </c>
      <c r="Z24" s="140">
        <v>-100.44</v>
      </c>
      <c r="AA24" s="62">
        <v>-5085771</v>
      </c>
    </row>
    <row r="25" spans="1:27" ht="13.5">
      <c r="A25" s="250" t="s">
        <v>191</v>
      </c>
      <c r="B25" s="251"/>
      <c r="C25" s="168">
        <f aca="true" t="shared" si="1" ref="C25:Y25">SUM(C19:C24)</f>
        <v>-1259511</v>
      </c>
      <c r="D25" s="168">
        <f>SUM(D19:D24)</f>
        <v>0</v>
      </c>
      <c r="E25" s="72">
        <f t="shared" si="1"/>
        <v>-5085771</v>
      </c>
      <c r="F25" s="73">
        <f t="shared" si="1"/>
        <v>-5085771</v>
      </c>
      <c r="G25" s="73">
        <f t="shared" si="1"/>
        <v>0</v>
      </c>
      <c r="H25" s="73">
        <f t="shared" si="1"/>
        <v>22515</v>
      </c>
      <c r="I25" s="73">
        <f t="shared" si="1"/>
        <v>4250</v>
      </c>
      <c r="J25" s="73">
        <f t="shared" si="1"/>
        <v>26765</v>
      </c>
      <c r="K25" s="73">
        <f t="shared" si="1"/>
        <v>0</v>
      </c>
      <c r="L25" s="73">
        <f t="shared" si="1"/>
        <v>0</v>
      </c>
      <c r="M25" s="73">
        <f t="shared" si="1"/>
        <v>-380</v>
      </c>
      <c r="N25" s="73">
        <f t="shared" si="1"/>
        <v>-380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26385</v>
      </c>
      <c r="X25" s="73">
        <f t="shared" si="1"/>
        <v>-5085771</v>
      </c>
      <c r="Y25" s="73">
        <f t="shared" si="1"/>
        <v>5112156</v>
      </c>
      <c r="Z25" s="170">
        <f>+IF(X25&lt;&gt;0,+(Y25/X25)*100,0)</f>
        <v>-100.5188003942765</v>
      </c>
      <c r="AA25" s="74">
        <f>SUM(AA19:AA24)</f>
        <v>-5085771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-1910261</v>
      </c>
      <c r="D33" s="155"/>
      <c r="E33" s="59">
        <v>-1020000</v>
      </c>
      <c r="F33" s="60">
        <v>-1020000</v>
      </c>
      <c r="G33" s="60"/>
      <c r="H33" s="60">
        <v>1885771</v>
      </c>
      <c r="I33" s="60">
        <v>1759771</v>
      </c>
      <c r="J33" s="60">
        <v>3645542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3645542</v>
      </c>
      <c r="X33" s="60">
        <v>-1020000</v>
      </c>
      <c r="Y33" s="60">
        <v>4665542</v>
      </c>
      <c r="Z33" s="140">
        <v>-457.41</v>
      </c>
      <c r="AA33" s="62">
        <v>-1020000</v>
      </c>
    </row>
    <row r="34" spans="1:27" ht="13.5">
      <c r="A34" s="250" t="s">
        <v>197</v>
      </c>
      <c r="B34" s="251"/>
      <c r="C34" s="168">
        <f aca="true" t="shared" si="2" ref="C34:Y34">SUM(C29:C33)</f>
        <v>-1910261</v>
      </c>
      <c r="D34" s="168">
        <f>SUM(D29:D33)</f>
        <v>0</v>
      </c>
      <c r="E34" s="72">
        <f t="shared" si="2"/>
        <v>-1020000</v>
      </c>
      <c r="F34" s="73">
        <f t="shared" si="2"/>
        <v>-1020000</v>
      </c>
      <c r="G34" s="73">
        <f t="shared" si="2"/>
        <v>0</v>
      </c>
      <c r="H34" s="73">
        <f t="shared" si="2"/>
        <v>1885771</v>
      </c>
      <c r="I34" s="73">
        <f t="shared" si="2"/>
        <v>1759771</v>
      </c>
      <c r="J34" s="73">
        <f t="shared" si="2"/>
        <v>3645542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3645542</v>
      </c>
      <c r="X34" s="73">
        <f t="shared" si="2"/>
        <v>-1020000</v>
      </c>
      <c r="Y34" s="73">
        <f t="shared" si="2"/>
        <v>4665542</v>
      </c>
      <c r="Z34" s="170">
        <f>+IF(X34&lt;&gt;0,+(Y34/X34)*100,0)</f>
        <v>-457.4060784313725</v>
      </c>
      <c r="AA34" s="74">
        <f>SUM(AA29:AA33)</f>
        <v>-1020000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-41165721</v>
      </c>
      <c r="D36" s="153">
        <f>+D15+D25+D34</f>
        <v>0</v>
      </c>
      <c r="E36" s="99">
        <f t="shared" si="3"/>
        <v>8144755</v>
      </c>
      <c r="F36" s="100">
        <f t="shared" si="3"/>
        <v>8144755</v>
      </c>
      <c r="G36" s="100">
        <f t="shared" si="3"/>
        <v>53493377</v>
      </c>
      <c r="H36" s="100">
        <f t="shared" si="3"/>
        <v>-14623435</v>
      </c>
      <c r="I36" s="100">
        <f t="shared" si="3"/>
        <v>-23627464</v>
      </c>
      <c r="J36" s="100">
        <f t="shared" si="3"/>
        <v>15242478</v>
      </c>
      <c r="K36" s="100">
        <f t="shared" si="3"/>
        <v>-4041021</v>
      </c>
      <c r="L36" s="100">
        <f t="shared" si="3"/>
        <v>56735138</v>
      </c>
      <c r="M36" s="100">
        <f t="shared" si="3"/>
        <v>-20090182</v>
      </c>
      <c r="N36" s="100">
        <f t="shared" si="3"/>
        <v>32603935</v>
      </c>
      <c r="O36" s="100">
        <f t="shared" si="3"/>
        <v>-16581722</v>
      </c>
      <c r="P36" s="100">
        <f t="shared" si="3"/>
        <v>-180643</v>
      </c>
      <c r="Q36" s="100">
        <f t="shared" si="3"/>
        <v>31295540</v>
      </c>
      <c r="R36" s="100">
        <f t="shared" si="3"/>
        <v>14533175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62379588</v>
      </c>
      <c r="X36" s="100">
        <f t="shared" si="3"/>
        <v>-50197385</v>
      </c>
      <c r="Y36" s="100">
        <f t="shared" si="3"/>
        <v>112576973</v>
      </c>
      <c r="Z36" s="137">
        <f>+IF(X36&lt;&gt;0,+(Y36/X36)*100,0)</f>
        <v>-224.26860084444638</v>
      </c>
      <c r="AA36" s="102">
        <f>+AA15+AA25+AA34</f>
        <v>8144755</v>
      </c>
    </row>
    <row r="37" spans="1:27" ht="13.5">
      <c r="A37" s="249" t="s">
        <v>199</v>
      </c>
      <c r="B37" s="182"/>
      <c r="C37" s="153">
        <v>82956173</v>
      </c>
      <c r="D37" s="153"/>
      <c r="E37" s="99">
        <v>82653000</v>
      </c>
      <c r="F37" s="100">
        <v>82653000</v>
      </c>
      <c r="G37" s="100">
        <v>36497010</v>
      </c>
      <c r="H37" s="100">
        <v>89990387</v>
      </c>
      <c r="I37" s="100">
        <v>75366952</v>
      </c>
      <c r="J37" s="100">
        <v>36497010</v>
      </c>
      <c r="K37" s="100">
        <v>51739488</v>
      </c>
      <c r="L37" s="100">
        <v>47698467</v>
      </c>
      <c r="M37" s="100">
        <v>104433605</v>
      </c>
      <c r="N37" s="100">
        <v>51739488</v>
      </c>
      <c r="O37" s="100">
        <v>84343423</v>
      </c>
      <c r="P37" s="100">
        <v>67761701</v>
      </c>
      <c r="Q37" s="100">
        <v>67581058</v>
      </c>
      <c r="R37" s="100">
        <v>84343423</v>
      </c>
      <c r="S37" s="100"/>
      <c r="T37" s="100"/>
      <c r="U37" s="100"/>
      <c r="V37" s="100"/>
      <c r="W37" s="100">
        <v>36497010</v>
      </c>
      <c r="X37" s="100">
        <v>82653000</v>
      </c>
      <c r="Y37" s="100">
        <v>-46155990</v>
      </c>
      <c r="Z37" s="137">
        <v>-55.84</v>
      </c>
      <c r="AA37" s="102">
        <v>82653000</v>
      </c>
    </row>
    <row r="38" spans="1:27" ht="13.5">
      <c r="A38" s="269" t="s">
        <v>200</v>
      </c>
      <c r="B38" s="256"/>
      <c r="C38" s="257">
        <v>41790452</v>
      </c>
      <c r="D38" s="257"/>
      <c r="E38" s="258">
        <v>90797756</v>
      </c>
      <c r="F38" s="259">
        <v>90797756</v>
      </c>
      <c r="G38" s="259">
        <v>89990387</v>
      </c>
      <c r="H38" s="259">
        <v>75366952</v>
      </c>
      <c r="I38" s="259">
        <v>51739488</v>
      </c>
      <c r="J38" s="259">
        <v>51739488</v>
      </c>
      <c r="K38" s="259">
        <v>47698467</v>
      </c>
      <c r="L38" s="259">
        <v>104433605</v>
      </c>
      <c r="M38" s="259">
        <v>84343423</v>
      </c>
      <c r="N38" s="259">
        <v>84343423</v>
      </c>
      <c r="O38" s="259">
        <v>67761701</v>
      </c>
      <c r="P38" s="259">
        <v>67581058</v>
      </c>
      <c r="Q38" s="259">
        <v>98876598</v>
      </c>
      <c r="R38" s="259">
        <v>98876598</v>
      </c>
      <c r="S38" s="259"/>
      <c r="T38" s="259"/>
      <c r="U38" s="259"/>
      <c r="V38" s="259"/>
      <c r="W38" s="259">
        <v>98876598</v>
      </c>
      <c r="X38" s="259">
        <v>32455616</v>
      </c>
      <c r="Y38" s="259">
        <v>66420982</v>
      </c>
      <c r="Z38" s="260">
        <v>204.65</v>
      </c>
      <c r="AA38" s="261">
        <v>90797756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1259511</v>
      </c>
      <c r="D5" s="200">
        <f t="shared" si="0"/>
        <v>0</v>
      </c>
      <c r="E5" s="106">
        <f t="shared" si="0"/>
        <v>5085771</v>
      </c>
      <c r="F5" s="106">
        <f t="shared" si="0"/>
        <v>5085771</v>
      </c>
      <c r="G5" s="106">
        <f t="shared" si="0"/>
        <v>0</v>
      </c>
      <c r="H5" s="106">
        <f t="shared" si="0"/>
        <v>22515</v>
      </c>
      <c r="I5" s="106">
        <f t="shared" si="0"/>
        <v>0</v>
      </c>
      <c r="J5" s="106">
        <f t="shared" si="0"/>
        <v>22515</v>
      </c>
      <c r="K5" s="106">
        <f t="shared" si="0"/>
        <v>0</v>
      </c>
      <c r="L5" s="106">
        <f t="shared" si="0"/>
        <v>0</v>
      </c>
      <c r="M5" s="106">
        <f t="shared" si="0"/>
        <v>1014019</v>
      </c>
      <c r="N5" s="106">
        <f t="shared" si="0"/>
        <v>1014019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1036534</v>
      </c>
      <c r="X5" s="106">
        <f t="shared" si="0"/>
        <v>3814328</v>
      </c>
      <c r="Y5" s="106">
        <f t="shared" si="0"/>
        <v>-2777794</v>
      </c>
      <c r="Z5" s="201">
        <f>+IF(X5&lt;&gt;0,+(Y5/X5)*100,0)</f>
        <v>-72.82525257397896</v>
      </c>
      <c r="AA5" s="199">
        <f>SUM(AA11:AA18)</f>
        <v>5085771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>
        <v>180347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180347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263375</v>
      </c>
      <c r="D15" s="156"/>
      <c r="E15" s="60">
        <v>5085771</v>
      </c>
      <c r="F15" s="60">
        <v>5085771</v>
      </c>
      <c r="G15" s="60"/>
      <c r="H15" s="60">
        <v>22515</v>
      </c>
      <c r="I15" s="60"/>
      <c r="J15" s="60">
        <v>22515</v>
      </c>
      <c r="K15" s="60"/>
      <c r="L15" s="60"/>
      <c r="M15" s="60">
        <v>1014019</v>
      </c>
      <c r="N15" s="60">
        <v>1014019</v>
      </c>
      <c r="O15" s="60"/>
      <c r="P15" s="60"/>
      <c r="Q15" s="60"/>
      <c r="R15" s="60"/>
      <c r="S15" s="60"/>
      <c r="T15" s="60"/>
      <c r="U15" s="60"/>
      <c r="V15" s="60"/>
      <c r="W15" s="60">
        <v>1036534</v>
      </c>
      <c r="X15" s="60">
        <v>3814328</v>
      </c>
      <c r="Y15" s="60">
        <v>-2777794</v>
      </c>
      <c r="Z15" s="140">
        <v>-72.83</v>
      </c>
      <c r="AA15" s="155">
        <v>5085771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815789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180347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180347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263375</v>
      </c>
      <c r="D45" s="129">
        <f t="shared" si="7"/>
        <v>0</v>
      </c>
      <c r="E45" s="54">
        <f t="shared" si="7"/>
        <v>5085771</v>
      </c>
      <c r="F45" s="54">
        <f t="shared" si="7"/>
        <v>5085771</v>
      </c>
      <c r="G45" s="54">
        <f t="shared" si="7"/>
        <v>0</v>
      </c>
      <c r="H45" s="54">
        <f t="shared" si="7"/>
        <v>22515</v>
      </c>
      <c r="I45" s="54">
        <f t="shared" si="7"/>
        <v>0</v>
      </c>
      <c r="J45" s="54">
        <f t="shared" si="7"/>
        <v>22515</v>
      </c>
      <c r="K45" s="54">
        <f t="shared" si="7"/>
        <v>0</v>
      </c>
      <c r="L45" s="54">
        <f t="shared" si="7"/>
        <v>0</v>
      </c>
      <c r="M45" s="54">
        <f t="shared" si="7"/>
        <v>1014019</v>
      </c>
      <c r="N45" s="54">
        <f t="shared" si="7"/>
        <v>1014019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1036534</v>
      </c>
      <c r="X45" s="54">
        <f t="shared" si="7"/>
        <v>3814328</v>
      </c>
      <c r="Y45" s="54">
        <f t="shared" si="7"/>
        <v>-2777794</v>
      </c>
      <c r="Z45" s="184">
        <f t="shared" si="5"/>
        <v>-72.82525257397896</v>
      </c>
      <c r="AA45" s="130">
        <f t="shared" si="8"/>
        <v>5085771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815789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1259511</v>
      </c>
      <c r="D49" s="218">
        <f t="shared" si="9"/>
        <v>0</v>
      </c>
      <c r="E49" s="220">
        <f t="shared" si="9"/>
        <v>5085771</v>
      </c>
      <c r="F49" s="220">
        <f t="shared" si="9"/>
        <v>5085771</v>
      </c>
      <c r="G49" s="220">
        <f t="shared" si="9"/>
        <v>0</v>
      </c>
      <c r="H49" s="220">
        <f t="shared" si="9"/>
        <v>22515</v>
      </c>
      <c r="I49" s="220">
        <f t="shared" si="9"/>
        <v>0</v>
      </c>
      <c r="J49" s="220">
        <f t="shared" si="9"/>
        <v>22515</v>
      </c>
      <c r="K49" s="220">
        <f t="shared" si="9"/>
        <v>0</v>
      </c>
      <c r="L49" s="220">
        <f t="shared" si="9"/>
        <v>0</v>
      </c>
      <c r="M49" s="220">
        <f t="shared" si="9"/>
        <v>1014019</v>
      </c>
      <c r="N49" s="220">
        <f t="shared" si="9"/>
        <v>1014019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1036534</v>
      </c>
      <c r="X49" s="220">
        <f t="shared" si="9"/>
        <v>3814328</v>
      </c>
      <c r="Y49" s="220">
        <f t="shared" si="9"/>
        <v>-2777794</v>
      </c>
      <c r="Z49" s="221">
        <f t="shared" si="5"/>
        <v>-72.82525257397896</v>
      </c>
      <c r="AA49" s="222">
        <f>SUM(AA41:AA48)</f>
        <v>5085771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2486589</v>
      </c>
      <c r="F51" s="54">
        <f t="shared" si="10"/>
        <v>2486589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1864942</v>
      </c>
      <c r="Y51" s="54">
        <f t="shared" si="10"/>
        <v>-1864942</v>
      </c>
      <c r="Z51" s="184">
        <f>+IF(X51&lt;&gt;0,+(Y51/X51)*100,0)</f>
        <v>-100</v>
      </c>
      <c r="AA51" s="130">
        <f>SUM(AA57:AA61)</f>
        <v>2486589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2486589</v>
      </c>
      <c r="F61" s="60">
        <v>2486589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1864942</v>
      </c>
      <c r="Y61" s="60">
        <v>-1864942</v>
      </c>
      <c r="Z61" s="140">
        <v>-100</v>
      </c>
      <c r="AA61" s="155">
        <v>2486589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2486589</v>
      </c>
      <c r="F68" s="60"/>
      <c r="G68" s="60">
        <v>29907</v>
      </c>
      <c r="H68" s="60">
        <v>211846</v>
      </c>
      <c r="I68" s="60">
        <v>171131</v>
      </c>
      <c r="J68" s="60">
        <v>412884</v>
      </c>
      <c r="K68" s="60">
        <v>346233</v>
      </c>
      <c r="L68" s="60">
        <v>553452</v>
      </c>
      <c r="M68" s="60">
        <v>844018</v>
      </c>
      <c r="N68" s="60">
        <v>1743703</v>
      </c>
      <c r="O68" s="60">
        <v>944990</v>
      </c>
      <c r="P68" s="60">
        <v>944990</v>
      </c>
      <c r="Q68" s="60">
        <v>957528</v>
      </c>
      <c r="R68" s="60">
        <v>2847508</v>
      </c>
      <c r="S68" s="60"/>
      <c r="T68" s="60"/>
      <c r="U68" s="60"/>
      <c r="V68" s="60"/>
      <c r="W68" s="60">
        <v>5004095</v>
      </c>
      <c r="X68" s="60"/>
      <c r="Y68" s="60">
        <v>5004095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2486589</v>
      </c>
      <c r="F69" s="220">
        <f t="shared" si="12"/>
        <v>0</v>
      </c>
      <c r="G69" s="220">
        <f t="shared" si="12"/>
        <v>29907</v>
      </c>
      <c r="H69" s="220">
        <f t="shared" si="12"/>
        <v>211846</v>
      </c>
      <c r="I69" s="220">
        <f t="shared" si="12"/>
        <v>171131</v>
      </c>
      <c r="J69" s="220">
        <f t="shared" si="12"/>
        <v>412884</v>
      </c>
      <c r="K69" s="220">
        <f t="shared" si="12"/>
        <v>346233</v>
      </c>
      <c r="L69" s="220">
        <f t="shared" si="12"/>
        <v>553452</v>
      </c>
      <c r="M69" s="220">
        <f t="shared" si="12"/>
        <v>844018</v>
      </c>
      <c r="N69" s="220">
        <f t="shared" si="12"/>
        <v>1743703</v>
      </c>
      <c r="O69" s="220">
        <f t="shared" si="12"/>
        <v>944990</v>
      </c>
      <c r="P69" s="220">
        <f t="shared" si="12"/>
        <v>944990</v>
      </c>
      <c r="Q69" s="220">
        <f t="shared" si="12"/>
        <v>957528</v>
      </c>
      <c r="R69" s="220">
        <f t="shared" si="12"/>
        <v>2847508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5004095</v>
      </c>
      <c r="X69" s="220">
        <f t="shared" si="12"/>
        <v>0</v>
      </c>
      <c r="Y69" s="220">
        <f t="shared" si="12"/>
        <v>5004095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180347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180347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180347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263375</v>
      </c>
      <c r="D40" s="344">
        <f t="shared" si="9"/>
        <v>0</v>
      </c>
      <c r="E40" s="343">
        <f t="shared" si="9"/>
        <v>5085771</v>
      </c>
      <c r="F40" s="345">
        <f t="shared" si="9"/>
        <v>5085771</v>
      </c>
      <c r="G40" s="345">
        <f t="shared" si="9"/>
        <v>0</v>
      </c>
      <c r="H40" s="343">
        <f t="shared" si="9"/>
        <v>22515</v>
      </c>
      <c r="I40" s="343">
        <f t="shared" si="9"/>
        <v>0</v>
      </c>
      <c r="J40" s="345">
        <f t="shared" si="9"/>
        <v>22515</v>
      </c>
      <c r="K40" s="345">
        <f t="shared" si="9"/>
        <v>0</v>
      </c>
      <c r="L40" s="343">
        <f t="shared" si="9"/>
        <v>0</v>
      </c>
      <c r="M40" s="343">
        <f t="shared" si="9"/>
        <v>1014019</v>
      </c>
      <c r="N40" s="345">
        <f t="shared" si="9"/>
        <v>1014019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1036534</v>
      </c>
      <c r="X40" s="343">
        <f t="shared" si="9"/>
        <v>3814328</v>
      </c>
      <c r="Y40" s="345">
        <f t="shared" si="9"/>
        <v>-2777794</v>
      </c>
      <c r="Z40" s="336">
        <f>+IF(X40&lt;&gt;0,+(Y40/X40)*100,0)</f>
        <v>-72.82525257397896</v>
      </c>
      <c r="AA40" s="350">
        <f>SUM(AA41:AA49)</f>
        <v>5085771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3885771</v>
      </c>
      <c r="F42" s="53">
        <f t="shared" si="10"/>
        <v>3885771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2914328</v>
      </c>
      <c r="Y42" s="53">
        <f t="shared" si="10"/>
        <v>-2914328</v>
      </c>
      <c r="Z42" s="94">
        <f>+IF(X42&lt;&gt;0,+(Y42/X42)*100,0)</f>
        <v>-100</v>
      </c>
      <c r="AA42" s="95">
        <f>+AA62</f>
        <v>3885771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263375</v>
      </c>
      <c r="D44" s="368"/>
      <c r="E44" s="54">
        <v>1200000</v>
      </c>
      <c r="F44" s="53">
        <v>1200000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900000</v>
      </c>
      <c r="Y44" s="53">
        <v>-900000</v>
      </c>
      <c r="Z44" s="94">
        <v>-100</v>
      </c>
      <c r="AA44" s="95">
        <v>1200000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22515</v>
      </c>
      <c r="I49" s="54"/>
      <c r="J49" s="53">
        <v>22515</v>
      </c>
      <c r="K49" s="53"/>
      <c r="L49" s="54"/>
      <c r="M49" s="54">
        <v>1014019</v>
      </c>
      <c r="N49" s="53">
        <v>1014019</v>
      </c>
      <c r="O49" s="53"/>
      <c r="P49" s="54"/>
      <c r="Q49" s="54"/>
      <c r="R49" s="53"/>
      <c r="S49" s="53"/>
      <c r="T49" s="54"/>
      <c r="U49" s="54"/>
      <c r="V49" s="53"/>
      <c r="W49" s="53">
        <v>1036534</v>
      </c>
      <c r="X49" s="54"/>
      <c r="Y49" s="53">
        <v>1036534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815789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815789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1259511</v>
      </c>
      <c r="D60" s="346">
        <f t="shared" si="14"/>
        <v>0</v>
      </c>
      <c r="E60" s="219">
        <f t="shared" si="14"/>
        <v>5085771</v>
      </c>
      <c r="F60" s="264">
        <f t="shared" si="14"/>
        <v>5085771</v>
      </c>
      <c r="G60" s="264">
        <f t="shared" si="14"/>
        <v>0</v>
      </c>
      <c r="H60" s="219">
        <f t="shared" si="14"/>
        <v>22515</v>
      </c>
      <c r="I60" s="219">
        <f t="shared" si="14"/>
        <v>0</v>
      </c>
      <c r="J60" s="264">
        <f t="shared" si="14"/>
        <v>22515</v>
      </c>
      <c r="K60" s="264">
        <f t="shared" si="14"/>
        <v>0</v>
      </c>
      <c r="L60" s="219">
        <f t="shared" si="14"/>
        <v>0</v>
      </c>
      <c r="M60" s="219">
        <f t="shared" si="14"/>
        <v>1014019</v>
      </c>
      <c r="N60" s="264">
        <f t="shared" si="14"/>
        <v>1014019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1036534</v>
      </c>
      <c r="X60" s="219">
        <f t="shared" si="14"/>
        <v>3814328</v>
      </c>
      <c r="Y60" s="264">
        <f t="shared" si="14"/>
        <v>-2777794</v>
      </c>
      <c r="Z60" s="337">
        <f>+IF(X60&lt;&gt;0,+(Y60/X60)*100,0)</f>
        <v>-72.82525257397896</v>
      </c>
      <c r="AA60" s="232">
        <f>+AA57+AA54+AA51+AA40+AA37+AA34+AA22+AA5</f>
        <v>5085771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3885771</v>
      </c>
      <c r="F62" s="349">
        <f t="shared" si="15"/>
        <v>3885771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2914328</v>
      </c>
      <c r="Y62" s="349">
        <f t="shared" si="15"/>
        <v>-2914328</v>
      </c>
      <c r="Z62" s="338">
        <f>+IF(X62&lt;&gt;0,+(Y62/X62)*100,0)</f>
        <v>-100</v>
      </c>
      <c r="AA62" s="351">
        <f>SUM(AA63:AA66)</f>
        <v>3885771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3885771</v>
      </c>
      <c r="F64" s="59">
        <v>3885771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2914328</v>
      </c>
      <c r="Y64" s="59">
        <v>-2914328</v>
      </c>
      <c r="Z64" s="61">
        <v>-100</v>
      </c>
      <c r="AA64" s="62">
        <v>3885771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2015-05-11T08:32:20Z</dcterms:created>
  <dcterms:modified xsi:type="dcterms:W3CDTF">2015-05-11T08:32:24Z</dcterms:modified>
  <cp:category/>
  <cp:version/>
  <cp:contentType/>
  <cp:contentStatus/>
</cp:coreProperties>
</file>