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<sst xmlns="http://schemas.openxmlformats.org/spreadsheetml/2006/main" count="855" uniqueCount="302">
  <si>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Namakwa(DC6)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</si>
  <si>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</si>
  <si>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</si>
  <si>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</si>
  <si>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</si>
  <si>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</si>
  <si>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</si>
  <si>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</si>
  <si>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</si>
  <si>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</si>
  <si>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</si>
  <si>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</si>
  <si>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</si>
  <si>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</si>
  <si>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</si>
  <si>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</si>
  <si>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</si>
  <si>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</si>
  <si>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</si>
  <si>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</si>
  <si>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</si>
  <si>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</si>
  <si>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</si>
  <si>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</si>
  <si>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</si>
  <si>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</si>
  <si>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</si>
  <si>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</si>
  <si>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</si>
  <si>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</si>
  <si>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</si>
  <si>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</si>
  <si>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</si>
  <si>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</si>
  <si>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</si>
  <si>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</si>
  <si>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</si>
  <si>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</si>
  <si>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</si>
  <si>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</si>
  <si>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</si>
  <si>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</si>
  <si>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</si>
  <si>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</si>
  <si>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</si>
  <si>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</si>
  <si>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</si>
  <si>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</si>
  <si>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</si>
  <si>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</si>
  <si>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</si>
  <si>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</si>
  <si>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</si>
  <si>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</si>
  <si>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</si>
  <si>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</si>
  <si>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</si>
  <si>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</si>
  <si>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</si>
  <si>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</si>
  <si>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</si>
  <si>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</si>
  <si>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</si>
  <si>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</si>
  <si>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</si>
  <si>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</si>
  <si>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</si>
  <si>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</si>
  <si>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</si>
  <si>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</si>
  <si>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Namakwa(DC6)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</si>
  <si>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</si>
  <si>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</si>
  <si>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</si>
  <si>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</si>
  <si>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</si>
  <si>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</si>
  <si>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</si>
  <si>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</si>
  <si>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</si>
  <si>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</si>
  <si>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</si>
  <si>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</si>
  <si>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</si>
  <si>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</si>
  <si>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</si>
  <si>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</si>
  <si>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</si>
  <si>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</si>
  <si>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</si>
  <si>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</si>
  <si>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</si>
  <si>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</si>
  <si>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</si>
  <si>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</si>
  <si>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</si>
  <si>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</si>
  <si>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</si>
  <si>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</si>
  <si>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</si>
  <si>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Namakwa(DC6)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</si>
  <si>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</si>
  <si>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</si>
  <si>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</si>
  <si>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</si>
  <si>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</si>
  <si>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</si>
  <si>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</si>
  <si>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</si>
  <si>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</si>
  <si>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</si>
  <si>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</si>
  <si>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</si>
  <si>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</si>
  <si>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</si>
  <si>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</si>
  <si>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</si>
  <si>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</si>
  <si>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</si>
  <si>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</si>
  <si>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</si>
  <si>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</si>
  <si>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</si>
  <si>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</si>
  <si>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</si>
  <si>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</si>
  <si>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</si>
  <si>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</si>
  <si>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</si>
  <si>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Namakwa(DC6)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</si>
  <si>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</si>
  <si>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</si>
  <si>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</si>
  <si>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</si>
  <si>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</si>
  <si>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</si>
  <si>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</si>
  <si>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</si>
  <si>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</si>
  <si>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</si>
  <si>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Namakwa(DC6)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</si>
  <si>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</si>
  <si>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</si>
  <si>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</si>
  <si>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</si>
  <si>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</si>
  <si>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</si>
  <si>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</si>
  <si>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</si>
  <si>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</si>
  <si>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</si>
  <si>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</si>
  <si>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</si>
  <si>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</si>
  <si>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</si>
  <si>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</si>
  <si>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</si>
  <si>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</si>
  <si>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</si>
  <si>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</si>
  <si>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</si>
  <si>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</si>
  <si>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</si>
  <si>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</si>
  <si>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</si>
  <si>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</si>
  <si>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</si>
  <si>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</si>
  <si>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</si>
  <si>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</si>
  <si>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</si>
  <si>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</si>
  <si>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</si>
  <si>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</si>
  <si>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Namakwa(DC6)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</si>
  <si>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</si>
  <si>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</si>
  <si>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</si>
  <si>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</si>
  <si>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</si>
  <si>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</si>
  <si>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</si>
  <si>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</si>
  <si>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</si>
  <si>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</si>
  <si>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</si>
  <si>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</si>
  <si>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</si>
  <si>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</si>
  <si>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</si>
  <si>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</si>
  <si>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</si>
  <si>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</si>
  <si>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</si>
  <si>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</si>
  <si>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</si>
  <si>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</si>
  <si>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</si>
  <si>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</si>
  <si>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</si>
  <si>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</si>
  <si>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Namakwa(DC6)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</si>
  <si>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</si>
  <si>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</si>
  <si>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</si>
  <si>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</si>
  <si>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</si>
  <si>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</si>
  <si>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</si>
  <si>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</si>
  <si>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</si>
  <si>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</si>
  <si>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</si>
  <si>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</si>
  <si>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</si>
  <si>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</si>
  <si>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</si>
  <si>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</si>
  <si>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</si>
  <si>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</si>
  <si>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</si>
  <si>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</si>
  <si>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</si>
  <si>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</si>
  <si>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</si>
  <si>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</si>
  <si>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Namakwa(DC6)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</si>
  <si>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</si>
  <si>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</si>
  <si>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</si>
  <si>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</si>
  <si>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</si>
  <si>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</si>
  <si>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</si>
  <si>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</si>
  <si>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</si>
  <si>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</si>
  <si>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</si>
  <si>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</si>
  <si>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</si>
  <si>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</si>
  <si>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</si>
  <si>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</si>
  <si>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</si>
  <si>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</si>
  <si>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</si>
  <si>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</si>
  <si>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</si>
  <si>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</si>
  <si>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</si>
  <si>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</si>
  <si>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</si>
  <si>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</si>
  <si>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</si>
  <si>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</si>
  <si>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</si>
  <si>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</si>
  <si>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</si>
  <si>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</si>
  <si>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</si>
  <si>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</si>
  <si>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</si>
  <si>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Namakwa(DC6)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</si>
  <si>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</si>
  <si>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</si>
  <si>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Northern Cape: Namakwa(DC6)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</si>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</sst>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2805106</v>
      </c>
      <c r="C7" s="19">
        <v>0</v>
      </c>
      <c r="D7" s="59">
        <v>1950000</v>
      </c>
      <c r="E7" s="60">
        <v>1950000</v>
      </c>
      <c r="F7" s="60">
        <v>39583</v>
      </c>
      <c r="G7" s="60">
        <v>67405</v>
      </c>
      <c r="H7" s="60">
        <v>62179</v>
      </c>
      <c r="I7" s="60">
        <v>169167</v>
      </c>
      <c r="J7" s="60">
        <v>57493</v>
      </c>
      <c r="K7" s="60">
        <v>72343</v>
      </c>
      <c r="L7" s="60">
        <v>52499</v>
      </c>
      <c r="M7" s="60">
        <v>182335</v>
      </c>
      <c r="N7" s="60">
        <v>0</v>
      </c>
      <c r="O7" s="60">
        <v>58633</v>
      </c>
      <c r="P7" s="60">
        <v>0</v>
      </c>
      <c r="Q7" s="60">
        <v>58633</v>
      </c>
      <c r="R7" s="60">
        <v>0</v>
      </c>
      <c r="S7" s="60">
        <v>0</v>
      </c>
      <c r="T7" s="60">
        <v>0</v>
      </c>
      <c r="U7" s="60">
        <v>0</v>
      </c>
      <c r="V7" s="60">
        <v>410135</v>
      </c>
      <c r="W7" s="60">
        <v>2212497</v>
      </c>
      <c r="X7" s="60">
        <v>-1802362</v>
      </c>
      <c r="Y7" s="61">
        <v>-81.46</v>
      </c>
      <c r="Z7" s="62">
        <v>1950000</v>
      </c>
    </row>
    <row r="8" spans="1:26" ht="13.5">
      <c r="A8" s="58" t="s">
        <v>34</v>
      </c>
      <c r="B8" s="19">
        <v>38151920</v>
      </c>
      <c r="C8" s="19">
        <v>0</v>
      </c>
      <c r="D8" s="59">
        <v>80623511</v>
      </c>
      <c r="E8" s="60">
        <v>82705399</v>
      </c>
      <c r="F8" s="60">
        <v>14138999</v>
      </c>
      <c r="G8" s="60">
        <v>512369</v>
      </c>
      <c r="H8" s="60">
        <v>448625</v>
      </c>
      <c r="I8" s="60">
        <v>15099993</v>
      </c>
      <c r="J8" s="60">
        <v>861504</v>
      </c>
      <c r="K8" s="60">
        <v>1528599</v>
      </c>
      <c r="L8" s="60">
        <v>13750327</v>
      </c>
      <c r="M8" s="60">
        <v>16140430</v>
      </c>
      <c r="N8" s="60">
        <v>0</v>
      </c>
      <c r="O8" s="60">
        <v>1507507</v>
      </c>
      <c r="P8" s="60">
        <v>0</v>
      </c>
      <c r="Q8" s="60">
        <v>1507507</v>
      </c>
      <c r="R8" s="60">
        <v>0</v>
      </c>
      <c r="S8" s="60">
        <v>0</v>
      </c>
      <c r="T8" s="60">
        <v>0</v>
      </c>
      <c r="U8" s="60">
        <v>0</v>
      </c>
      <c r="V8" s="60">
        <v>32747930</v>
      </c>
      <c r="W8" s="60">
        <v>32313843</v>
      </c>
      <c r="X8" s="60">
        <v>434087</v>
      </c>
      <c r="Y8" s="61">
        <v>1.34</v>
      </c>
      <c r="Z8" s="62">
        <v>82705399</v>
      </c>
    </row>
    <row r="9" spans="1:26" ht="13.5">
      <c r="A9" s="58" t="s">
        <v>35</v>
      </c>
      <c r="B9" s="19">
        <v>2434878</v>
      </c>
      <c r="C9" s="19">
        <v>0</v>
      </c>
      <c r="D9" s="59">
        <v>7709460</v>
      </c>
      <c r="E9" s="60">
        <v>8616258</v>
      </c>
      <c r="F9" s="60">
        <v>685482</v>
      </c>
      <c r="G9" s="60">
        <v>272894</v>
      </c>
      <c r="H9" s="60">
        <v>68115</v>
      </c>
      <c r="I9" s="60">
        <v>1026491</v>
      </c>
      <c r="J9" s="60">
        <v>4</v>
      </c>
      <c r="K9" s="60">
        <v>136041</v>
      </c>
      <c r="L9" s="60">
        <v>67758</v>
      </c>
      <c r="M9" s="60">
        <v>203803</v>
      </c>
      <c r="N9" s="60">
        <v>0</v>
      </c>
      <c r="O9" s="60">
        <v>63463</v>
      </c>
      <c r="P9" s="60">
        <v>0</v>
      </c>
      <c r="Q9" s="60">
        <v>63463</v>
      </c>
      <c r="R9" s="60">
        <v>0</v>
      </c>
      <c r="S9" s="60">
        <v>0</v>
      </c>
      <c r="T9" s="60">
        <v>0</v>
      </c>
      <c r="U9" s="60">
        <v>0</v>
      </c>
      <c r="V9" s="60">
        <v>1293757</v>
      </c>
      <c r="W9" s="60">
        <v>6343542</v>
      </c>
      <c r="X9" s="60">
        <v>-5049785</v>
      </c>
      <c r="Y9" s="61">
        <v>-79.61</v>
      </c>
      <c r="Z9" s="62">
        <v>8616258</v>
      </c>
    </row>
    <row r="10" spans="1:26" ht="25.5">
      <c r="A10" s="63" t="s">
        <v>277</v>
      </c>
      <c r="B10" s="64">
        <f>SUM(B5:B9)</f>
        <v>43391904</v>
      </c>
      <c r="C10" s="64">
        <f>SUM(C5:C9)</f>
        <v>0</v>
      </c>
      <c r="D10" s="65">
        <f aca="true" t="shared" si="0" ref="D10:Z10">SUM(D5:D9)</f>
        <v>90282971</v>
      </c>
      <c r="E10" s="66">
        <f t="shared" si="0"/>
        <v>93271657</v>
      </c>
      <c r="F10" s="66">
        <f t="shared" si="0"/>
        <v>14864064</v>
      </c>
      <c r="G10" s="66">
        <f t="shared" si="0"/>
        <v>852668</v>
      </c>
      <c r="H10" s="66">
        <f t="shared" si="0"/>
        <v>578919</v>
      </c>
      <c r="I10" s="66">
        <f t="shared" si="0"/>
        <v>16295651</v>
      </c>
      <c r="J10" s="66">
        <f t="shared" si="0"/>
        <v>919001</v>
      </c>
      <c r="K10" s="66">
        <f t="shared" si="0"/>
        <v>1736983</v>
      </c>
      <c r="L10" s="66">
        <f t="shared" si="0"/>
        <v>13870584</v>
      </c>
      <c r="M10" s="66">
        <f t="shared" si="0"/>
        <v>16526568</v>
      </c>
      <c r="N10" s="66">
        <f t="shared" si="0"/>
        <v>0</v>
      </c>
      <c r="O10" s="66">
        <f t="shared" si="0"/>
        <v>1629603</v>
      </c>
      <c r="P10" s="66">
        <f t="shared" si="0"/>
        <v>0</v>
      </c>
      <c r="Q10" s="66">
        <f t="shared" si="0"/>
        <v>1629603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34451822</v>
      </c>
      <c r="W10" s="66">
        <f t="shared" si="0"/>
        <v>40869882</v>
      </c>
      <c r="X10" s="66">
        <f t="shared" si="0"/>
        <v>-6418060</v>
      </c>
      <c r="Y10" s="67">
        <f>+IF(W10&lt;&gt;0,(X10/W10)*100,0)</f>
        <v>-15.703642109854881</v>
      </c>
      <c r="Z10" s="68">
        <f t="shared" si="0"/>
        <v>93271657</v>
      </c>
    </row>
    <row r="11" spans="1:26" ht="13.5">
      <c r="A11" s="58" t="s">
        <v>37</v>
      </c>
      <c r="B11" s="19">
        <v>25015832</v>
      </c>
      <c r="C11" s="19">
        <v>0</v>
      </c>
      <c r="D11" s="59">
        <v>34505777</v>
      </c>
      <c r="E11" s="60">
        <v>33645112</v>
      </c>
      <c r="F11" s="60">
        <v>3001131</v>
      </c>
      <c r="G11" s="60">
        <v>3039322</v>
      </c>
      <c r="H11" s="60">
        <v>3047913</v>
      </c>
      <c r="I11" s="60">
        <v>9088366</v>
      </c>
      <c r="J11" s="60">
        <v>2843366</v>
      </c>
      <c r="K11" s="60">
        <v>3984589</v>
      </c>
      <c r="L11" s="60">
        <v>2967261</v>
      </c>
      <c r="M11" s="60">
        <v>9795216</v>
      </c>
      <c r="N11" s="60">
        <v>0</v>
      </c>
      <c r="O11" s="60">
        <v>33613</v>
      </c>
      <c r="P11" s="60">
        <v>0</v>
      </c>
      <c r="Q11" s="60">
        <v>33613</v>
      </c>
      <c r="R11" s="60">
        <v>0</v>
      </c>
      <c r="S11" s="60">
        <v>0</v>
      </c>
      <c r="T11" s="60">
        <v>0</v>
      </c>
      <c r="U11" s="60">
        <v>0</v>
      </c>
      <c r="V11" s="60">
        <v>18917195</v>
      </c>
      <c r="W11" s="60">
        <v>24722928</v>
      </c>
      <c r="X11" s="60">
        <v>-5805733</v>
      </c>
      <c r="Y11" s="61">
        <v>-23.48</v>
      </c>
      <c r="Z11" s="62">
        <v>33645112</v>
      </c>
    </row>
    <row r="12" spans="1:26" ht="13.5">
      <c r="A12" s="58" t="s">
        <v>38</v>
      </c>
      <c r="B12" s="19">
        <v>2422303</v>
      </c>
      <c r="C12" s="19">
        <v>0</v>
      </c>
      <c r="D12" s="59">
        <v>2616458</v>
      </c>
      <c r="E12" s="60">
        <v>2616458</v>
      </c>
      <c r="F12" s="60">
        <v>208384</v>
      </c>
      <c r="G12" s="60">
        <v>204513</v>
      </c>
      <c r="H12" s="60">
        <v>205370</v>
      </c>
      <c r="I12" s="60">
        <v>618267</v>
      </c>
      <c r="J12" s="60">
        <v>202799</v>
      </c>
      <c r="K12" s="60">
        <v>206227</v>
      </c>
      <c r="L12" s="60">
        <v>203346</v>
      </c>
      <c r="M12" s="60">
        <v>612372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1230639</v>
      </c>
      <c r="W12" s="60">
        <v>1962342</v>
      </c>
      <c r="X12" s="60">
        <v>-731703</v>
      </c>
      <c r="Y12" s="61">
        <v>-37.29</v>
      </c>
      <c r="Z12" s="62">
        <v>2616458</v>
      </c>
    </row>
    <row r="13" spans="1:26" ht="13.5">
      <c r="A13" s="58" t="s">
        <v>278</v>
      </c>
      <c r="B13" s="19">
        <v>1879112</v>
      </c>
      <c r="C13" s="19">
        <v>0</v>
      </c>
      <c r="D13" s="59">
        <v>2040000</v>
      </c>
      <c r="E13" s="60">
        <v>2040000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1530000</v>
      </c>
      <c r="X13" s="60">
        <v>-1530000</v>
      </c>
      <c r="Y13" s="61">
        <v>-100</v>
      </c>
      <c r="Z13" s="62">
        <v>2040000</v>
      </c>
    </row>
    <row r="14" spans="1:26" ht="13.5">
      <c r="A14" s="58" t="s">
        <v>40</v>
      </c>
      <c r="B14" s="19">
        <v>1494457</v>
      </c>
      <c r="C14" s="19">
        <v>0</v>
      </c>
      <c r="D14" s="59">
        <v>1491586</v>
      </c>
      <c r="E14" s="60">
        <v>1491586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1118691</v>
      </c>
      <c r="X14" s="60">
        <v>-1118691</v>
      </c>
      <c r="Y14" s="61">
        <v>-100</v>
      </c>
      <c r="Z14" s="62">
        <v>1491586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3425414</v>
      </c>
      <c r="C16" s="19">
        <v>0</v>
      </c>
      <c r="D16" s="59">
        <v>4500000</v>
      </c>
      <c r="E16" s="60">
        <v>6425223</v>
      </c>
      <c r="F16" s="60">
        <v>466231</v>
      </c>
      <c r="G16" s="60">
        <v>123400</v>
      </c>
      <c r="H16" s="60">
        <v>121094</v>
      </c>
      <c r="I16" s="60">
        <v>710725</v>
      </c>
      <c r="J16" s="60">
        <v>655198</v>
      </c>
      <c r="K16" s="60">
        <v>1376243</v>
      </c>
      <c r="L16" s="60">
        <v>1997411</v>
      </c>
      <c r="M16" s="60">
        <v>4028852</v>
      </c>
      <c r="N16" s="60">
        <v>0</v>
      </c>
      <c r="O16" s="60">
        <v>46117</v>
      </c>
      <c r="P16" s="60">
        <v>0</v>
      </c>
      <c r="Q16" s="60">
        <v>46117</v>
      </c>
      <c r="R16" s="60">
        <v>0</v>
      </c>
      <c r="S16" s="60">
        <v>0</v>
      </c>
      <c r="T16" s="60">
        <v>0</v>
      </c>
      <c r="U16" s="60">
        <v>0</v>
      </c>
      <c r="V16" s="60">
        <v>4785694</v>
      </c>
      <c r="W16" s="60">
        <v>2250000</v>
      </c>
      <c r="X16" s="60">
        <v>2535694</v>
      </c>
      <c r="Y16" s="61">
        <v>112.7</v>
      </c>
      <c r="Z16" s="62">
        <v>6425223</v>
      </c>
    </row>
    <row r="17" spans="1:26" ht="13.5">
      <c r="A17" s="58" t="s">
        <v>43</v>
      </c>
      <c r="B17" s="19">
        <v>17184431</v>
      </c>
      <c r="C17" s="19">
        <v>0</v>
      </c>
      <c r="D17" s="59">
        <v>54495709</v>
      </c>
      <c r="E17" s="60">
        <v>58299625</v>
      </c>
      <c r="F17" s="60">
        <v>1344653</v>
      </c>
      <c r="G17" s="60">
        <v>1375082</v>
      </c>
      <c r="H17" s="60">
        <v>1386154</v>
      </c>
      <c r="I17" s="60">
        <v>4105889</v>
      </c>
      <c r="J17" s="60">
        <v>2075975</v>
      </c>
      <c r="K17" s="60">
        <v>1938909</v>
      </c>
      <c r="L17" s="60">
        <v>2739481</v>
      </c>
      <c r="M17" s="60">
        <v>6754365</v>
      </c>
      <c r="N17" s="60">
        <v>0</v>
      </c>
      <c r="O17" s="60">
        <v>656290</v>
      </c>
      <c r="P17" s="60">
        <v>0</v>
      </c>
      <c r="Q17" s="60">
        <v>656290</v>
      </c>
      <c r="R17" s="60">
        <v>0</v>
      </c>
      <c r="S17" s="60">
        <v>0</v>
      </c>
      <c r="T17" s="60">
        <v>0</v>
      </c>
      <c r="U17" s="60">
        <v>0</v>
      </c>
      <c r="V17" s="60">
        <v>11516544</v>
      </c>
      <c r="W17" s="60">
        <v>15921369</v>
      </c>
      <c r="X17" s="60">
        <v>-4404825</v>
      </c>
      <c r="Y17" s="61">
        <v>-27.67</v>
      </c>
      <c r="Z17" s="62">
        <v>58299625</v>
      </c>
    </row>
    <row r="18" spans="1:26" ht="13.5">
      <c r="A18" s="70" t="s">
        <v>44</v>
      </c>
      <c r="B18" s="71">
        <f>SUM(B11:B17)</f>
        <v>51421549</v>
      </c>
      <c r="C18" s="71">
        <f>SUM(C11:C17)</f>
        <v>0</v>
      </c>
      <c r="D18" s="72">
        <f aca="true" t="shared" si="1" ref="D18:Z18">SUM(D11:D17)</f>
        <v>99649530</v>
      </c>
      <c r="E18" s="73">
        <f t="shared" si="1"/>
        <v>104518004</v>
      </c>
      <c r="F18" s="73">
        <f t="shared" si="1"/>
        <v>5020399</v>
      </c>
      <c r="G18" s="73">
        <f t="shared" si="1"/>
        <v>4742317</v>
      </c>
      <c r="H18" s="73">
        <f t="shared" si="1"/>
        <v>4760531</v>
      </c>
      <c r="I18" s="73">
        <f t="shared" si="1"/>
        <v>14523247</v>
      </c>
      <c r="J18" s="73">
        <f t="shared" si="1"/>
        <v>5777338</v>
      </c>
      <c r="K18" s="73">
        <f t="shared" si="1"/>
        <v>7505968</v>
      </c>
      <c r="L18" s="73">
        <f t="shared" si="1"/>
        <v>7907499</v>
      </c>
      <c r="M18" s="73">
        <f t="shared" si="1"/>
        <v>21190805</v>
      </c>
      <c r="N18" s="73">
        <f t="shared" si="1"/>
        <v>0</v>
      </c>
      <c r="O18" s="73">
        <f t="shared" si="1"/>
        <v>736020</v>
      </c>
      <c r="P18" s="73">
        <f t="shared" si="1"/>
        <v>0</v>
      </c>
      <c r="Q18" s="73">
        <f t="shared" si="1"/>
        <v>736020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36450072</v>
      </c>
      <c r="W18" s="73">
        <f t="shared" si="1"/>
        <v>47505330</v>
      </c>
      <c r="X18" s="73">
        <f t="shared" si="1"/>
        <v>-11055258</v>
      </c>
      <c r="Y18" s="67">
        <f>+IF(W18&lt;&gt;0,(X18/W18)*100,0)</f>
        <v>-23.271616048136075</v>
      </c>
      <c r="Z18" s="74">
        <f t="shared" si="1"/>
        <v>104518004</v>
      </c>
    </row>
    <row r="19" spans="1:26" ht="13.5">
      <c r="A19" s="70" t="s">
        <v>45</v>
      </c>
      <c r="B19" s="75">
        <f>+B10-B18</f>
        <v>-8029645</v>
      </c>
      <c r="C19" s="75">
        <f>+C10-C18</f>
        <v>0</v>
      </c>
      <c r="D19" s="76">
        <f aca="true" t="shared" si="2" ref="D19:Z19">+D10-D18</f>
        <v>-9366559</v>
      </c>
      <c r="E19" s="77">
        <f t="shared" si="2"/>
        <v>-11246347</v>
      </c>
      <c r="F19" s="77">
        <f t="shared" si="2"/>
        <v>9843665</v>
      </c>
      <c r="G19" s="77">
        <f t="shared" si="2"/>
        <v>-3889649</v>
      </c>
      <c r="H19" s="77">
        <f t="shared" si="2"/>
        <v>-4181612</v>
      </c>
      <c r="I19" s="77">
        <f t="shared" si="2"/>
        <v>1772404</v>
      </c>
      <c r="J19" s="77">
        <f t="shared" si="2"/>
        <v>-4858337</v>
      </c>
      <c r="K19" s="77">
        <f t="shared" si="2"/>
        <v>-5768985</v>
      </c>
      <c r="L19" s="77">
        <f t="shared" si="2"/>
        <v>5963085</v>
      </c>
      <c r="M19" s="77">
        <f t="shared" si="2"/>
        <v>-4664237</v>
      </c>
      <c r="N19" s="77">
        <f t="shared" si="2"/>
        <v>0</v>
      </c>
      <c r="O19" s="77">
        <f t="shared" si="2"/>
        <v>893583</v>
      </c>
      <c r="P19" s="77">
        <f t="shared" si="2"/>
        <v>0</v>
      </c>
      <c r="Q19" s="77">
        <f t="shared" si="2"/>
        <v>893583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-1998250</v>
      </c>
      <c r="W19" s="77">
        <f>IF(E10=E18,0,W10-W18)</f>
        <v>-6635448</v>
      </c>
      <c r="X19" s="77">
        <f t="shared" si="2"/>
        <v>4637198</v>
      </c>
      <c r="Y19" s="78">
        <f>+IF(W19&lt;&gt;0,(X19/W19)*100,0)</f>
        <v>-69.88522854824572</v>
      </c>
      <c r="Z19" s="79">
        <f t="shared" si="2"/>
        <v>-11246347</v>
      </c>
    </row>
    <row r="20" spans="1:26" ht="13.5">
      <c r="A20" s="58" t="s">
        <v>46</v>
      </c>
      <c r="B20" s="19">
        <v>0</v>
      </c>
      <c r="C20" s="19">
        <v>0</v>
      </c>
      <c r="D20" s="59">
        <v>846500</v>
      </c>
      <c r="E20" s="60">
        <v>1663000</v>
      </c>
      <c r="F20" s="60">
        <v>0</v>
      </c>
      <c r="G20" s="60">
        <v>0</v>
      </c>
      <c r="H20" s="60">
        <v>740</v>
      </c>
      <c r="I20" s="60">
        <v>740</v>
      </c>
      <c r="J20" s="60">
        <v>6564</v>
      </c>
      <c r="K20" s="60">
        <v>0</v>
      </c>
      <c r="L20" s="60">
        <v>0</v>
      </c>
      <c r="M20" s="60">
        <v>6564</v>
      </c>
      <c r="N20" s="60">
        <v>0</v>
      </c>
      <c r="O20" s="60">
        <v>49734</v>
      </c>
      <c r="P20" s="60">
        <v>0</v>
      </c>
      <c r="Q20" s="60">
        <v>49734</v>
      </c>
      <c r="R20" s="60">
        <v>0</v>
      </c>
      <c r="S20" s="60">
        <v>0</v>
      </c>
      <c r="T20" s="60">
        <v>0</v>
      </c>
      <c r="U20" s="60">
        <v>0</v>
      </c>
      <c r="V20" s="60">
        <v>57038</v>
      </c>
      <c r="W20" s="60">
        <v>309753</v>
      </c>
      <c r="X20" s="60">
        <v>-252715</v>
      </c>
      <c r="Y20" s="61">
        <v>-81.59</v>
      </c>
      <c r="Z20" s="62">
        <v>1663000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-8029645</v>
      </c>
      <c r="C22" s="86">
        <f>SUM(C19:C21)</f>
        <v>0</v>
      </c>
      <c r="D22" s="87">
        <f aca="true" t="shared" si="3" ref="D22:Z22">SUM(D19:D21)</f>
        <v>-8520059</v>
      </c>
      <c r="E22" s="88">
        <f t="shared" si="3"/>
        <v>-9583347</v>
      </c>
      <c r="F22" s="88">
        <f t="shared" si="3"/>
        <v>9843665</v>
      </c>
      <c r="G22" s="88">
        <f t="shared" si="3"/>
        <v>-3889649</v>
      </c>
      <c r="H22" s="88">
        <f t="shared" si="3"/>
        <v>-4180872</v>
      </c>
      <c r="I22" s="88">
        <f t="shared" si="3"/>
        <v>1773144</v>
      </c>
      <c r="J22" s="88">
        <f t="shared" si="3"/>
        <v>-4851773</v>
      </c>
      <c r="K22" s="88">
        <f t="shared" si="3"/>
        <v>-5768985</v>
      </c>
      <c r="L22" s="88">
        <f t="shared" si="3"/>
        <v>5963085</v>
      </c>
      <c r="M22" s="88">
        <f t="shared" si="3"/>
        <v>-4657673</v>
      </c>
      <c r="N22" s="88">
        <f t="shared" si="3"/>
        <v>0</v>
      </c>
      <c r="O22" s="88">
        <f t="shared" si="3"/>
        <v>943317</v>
      </c>
      <c r="P22" s="88">
        <f t="shared" si="3"/>
        <v>0</v>
      </c>
      <c r="Q22" s="88">
        <f t="shared" si="3"/>
        <v>943317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-1941212</v>
      </c>
      <c r="W22" s="88">
        <f t="shared" si="3"/>
        <v>-6325695</v>
      </c>
      <c r="X22" s="88">
        <f t="shared" si="3"/>
        <v>4384483</v>
      </c>
      <c r="Y22" s="89">
        <f>+IF(W22&lt;&gt;0,(X22/W22)*100,0)</f>
        <v>-69.31227319685821</v>
      </c>
      <c r="Z22" s="90">
        <f t="shared" si="3"/>
        <v>-9583347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-8029645</v>
      </c>
      <c r="C24" s="75">
        <f>SUM(C22:C23)</f>
        <v>0</v>
      </c>
      <c r="D24" s="76">
        <f aca="true" t="shared" si="4" ref="D24:Z24">SUM(D22:D23)</f>
        <v>-8520059</v>
      </c>
      <c r="E24" s="77">
        <f t="shared" si="4"/>
        <v>-9583347</v>
      </c>
      <c r="F24" s="77">
        <f t="shared" si="4"/>
        <v>9843665</v>
      </c>
      <c r="G24" s="77">
        <f t="shared" si="4"/>
        <v>-3889649</v>
      </c>
      <c r="H24" s="77">
        <f t="shared" si="4"/>
        <v>-4180872</v>
      </c>
      <c r="I24" s="77">
        <f t="shared" si="4"/>
        <v>1773144</v>
      </c>
      <c r="J24" s="77">
        <f t="shared" si="4"/>
        <v>-4851773</v>
      </c>
      <c r="K24" s="77">
        <f t="shared" si="4"/>
        <v>-5768985</v>
      </c>
      <c r="L24" s="77">
        <f t="shared" si="4"/>
        <v>5963085</v>
      </c>
      <c r="M24" s="77">
        <f t="shared" si="4"/>
        <v>-4657673</v>
      </c>
      <c r="N24" s="77">
        <f t="shared" si="4"/>
        <v>0</v>
      </c>
      <c r="O24" s="77">
        <f t="shared" si="4"/>
        <v>943317</v>
      </c>
      <c r="P24" s="77">
        <f t="shared" si="4"/>
        <v>0</v>
      </c>
      <c r="Q24" s="77">
        <f t="shared" si="4"/>
        <v>943317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-1941212</v>
      </c>
      <c r="W24" s="77">
        <f t="shared" si="4"/>
        <v>-6325695</v>
      </c>
      <c r="X24" s="77">
        <f t="shared" si="4"/>
        <v>4384483</v>
      </c>
      <c r="Y24" s="78">
        <f>+IF(W24&lt;&gt;0,(X24/W24)*100,0)</f>
        <v>-69.31227319685821</v>
      </c>
      <c r="Z24" s="79">
        <f t="shared" si="4"/>
        <v>-9583347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3954347</v>
      </c>
      <c r="C27" s="22">
        <v>0</v>
      </c>
      <c r="D27" s="99">
        <v>1154000</v>
      </c>
      <c r="E27" s="100">
        <v>2407349</v>
      </c>
      <c r="F27" s="100">
        <v>0</v>
      </c>
      <c r="G27" s="100">
        <v>0</v>
      </c>
      <c r="H27" s="100">
        <v>4704</v>
      </c>
      <c r="I27" s="100">
        <v>4704</v>
      </c>
      <c r="J27" s="100">
        <v>29689</v>
      </c>
      <c r="K27" s="100">
        <v>119299</v>
      </c>
      <c r="L27" s="100">
        <v>0</v>
      </c>
      <c r="M27" s="100">
        <v>148988</v>
      </c>
      <c r="N27" s="100">
        <v>0</v>
      </c>
      <c r="O27" s="100">
        <v>342</v>
      </c>
      <c r="P27" s="100">
        <v>133959</v>
      </c>
      <c r="Q27" s="100">
        <v>134301</v>
      </c>
      <c r="R27" s="100">
        <v>0</v>
      </c>
      <c r="S27" s="100">
        <v>0</v>
      </c>
      <c r="T27" s="100">
        <v>0</v>
      </c>
      <c r="U27" s="100">
        <v>0</v>
      </c>
      <c r="V27" s="100">
        <v>287993</v>
      </c>
      <c r="W27" s="100">
        <v>1805512</v>
      </c>
      <c r="X27" s="100">
        <v>-1517519</v>
      </c>
      <c r="Y27" s="101">
        <v>-84.05</v>
      </c>
      <c r="Z27" s="102">
        <v>2407349</v>
      </c>
    </row>
    <row r="28" spans="1:26" ht="13.5">
      <c r="A28" s="103" t="s">
        <v>46</v>
      </c>
      <c r="B28" s="19">
        <v>390268</v>
      </c>
      <c r="C28" s="19">
        <v>0</v>
      </c>
      <c r="D28" s="59">
        <v>846500</v>
      </c>
      <c r="E28" s="60">
        <v>1663000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47801</v>
      </c>
      <c r="Q28" s="60">
        <v>47801</v>
      </c>
      <c r="R28" s="60">
        <v>0</v>
      </c>
      <c r="S28" s="60">
        <v>0</v>
      </c>
      <c r="T28" s="60">
        <v>0</v>
      </c>
      <c r="U28" s="60">
        <v>0</v>
      </c>
      <c r="V28" s="60">
        <v>47801</v>
      </c>
      <c r="W28" s="60">
        <v>1247250</v>
      </c>
      <c r="X28" s="60">
        <v>-1199449</v>
      </c>
      <c r="Y28" s="61">
        <v>-96.17</v>
      </c>
      <c r="Z28" s="62">
        <v>1663000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3564079</v>
      </c>
      <c r="C31" s="19">
        <v>0</v>
      </c>
      <c r="D31" s="59">
        <v>307500</v>
      </c>
      <c r="E31" s="60">
        <v>744349</v>
      </c>
      <c r="F31" s="60">
        <v>0</v>
      </c>
      <c r="G31" s="60">
        <v>0</v>
      </c>
      <c r="H31" s="60">
        <v>4704</v>
      </c>
      <c r="I31" s="60">
        <v>4704</v>
      </c>
      <c r="J31" s="60">
        <v>29689</v>
      </c>
      <c r="K31" s="60">
        <v>119299</v>
      </c>
      <c r="L31" s="60">
        <v>0</v>
      </c>
      <c r="M31" s="60">
        <v>148988</v>
      </c>
      <c r="N31" s="60">
        <v>0</v>
      </c>
      <c r="O31" s="60">
        <v>342</v>
      </c>
      <c r="P31" s="60">
        <v>86158</v>
      </c>
      <c r="Q31" s="60">
        <v>86500</v>
      </c>
      <c r="R31" s="60">
        <v>0</v>
      </c>
      <c r="S31" s="60">
        <v>0</v>
      </c>
      <c r="T31" s="60">
        <v>0</v>
      </c>
      <c r="U31" s="60">
        <v>0</v>
      </c>
      <c r="V31" s="60">
        <v>240192</v>
      </c>
      <c r="W31" s="60">
        <v>558262</v>
      </c>
      <c r="X31" s="60">
        <v>-318070</v>
      </c>
      <c r="Y31" s="61">
        <v>-56.98</v>
      </c>
      <c r="Z31" s="62">
        <v>744349</v>
      </c>
    </row>
    <row r="32" spans="1:26" ht="13.5">
      <c r="A32" s="70" t="s">
        <v>54</v>
      </c>
      <c r="B32" s="22">
        <f>SUM(B28:B31)</f>
        <v>3954347</v>
      </c>
      <c r="C32" s="22">
        <f>SUM(C28:C31)</f>
        <v>0</v>
      </c>
      <c r="D32" s="99">
        <f aca="true" t="shared" si="5" ref="D32:Z32">SUM(D28:D31)</f>
        <v>1154000</v>
      </c>
      <c r="E32" s="100">
        <f t="shared" si="5"/>
        <v>2407349</v>
      </c>
      <c r="F32" s="100">
        <f t="shared" si="5"/>
        <v>0</v>
      </c>
      <c r="G32" s="100">
        <f t="shared" si="5"/>
        <v>0</v>
      </c>
      <c r="H32" s="100">
        <f t="shared" si="5"/>
        <v>4704</v>
      </c>
      <c r="I32" s="100">
        <f t="shared" si="5"/>
        <v>4704</v>
      </c>
      <c r="J32" s="100">
        <f t="shared" si="5"/>
        <v>29689</v>
      </c>
      <c r="K32" s="100">
        <f t="shared" si="5"/>
        <v>119299</v>
      </c>
      <c r="L32" s="100">
        <f t="shared" si="5"/>
        <v>0</v>
      </c>
      <c r="M32" s="100">
        <f t="shared" si="5"/>
        <v>148988</v>
      </c>
      <c r="N32" s="100">
        <f t="shared" si="5"/>
        <v>0</v>
      </c>
      <c r="O32" s="100">
        <f t="shared" si="5"/>
        <v>342</v>
      </c>
      <c r="P32" s="100">
        <f t="shared" si="5"/>
        <v>133959</v>
      </c>
      <c r="Q32" s="100">
        <f t="shared" si="5"/>
        <v>134301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287993</v>
      </c>
      <c r="W32" s="100">
        <f t="shared" si="5"/>
        <v>1805512</v>
      </c>
      <c r="X32" s="100">
        <f t="shared" si="5"/>
        <v>-1517519</v>
      </c>
      <c r="Y32" s="101">
        <f>+IF(W32&lt;&gt;0,(X32/W32)*100,0)</f>
        <v>-84.04923367997554</v>
      </c>
      <c r="Z32" s="102">
        <f t="shared" si="5"/>
        <v>2407349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50885246</v>
      </c>
      <c r="C35" s="19">
        <v>0</v>
      </c>
      <c r="D35" s="59">
        <v>42924916</v>
      </c>
      <c r="E35" s="60">
        <v>26975512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20231634</v>
      </c>
      <c r="X35" s="60">
        <v>-20231634</v>
      </c>
      <c r="Y35" s="61">
        <v>-100</v>
      </c>
      <c r="Z35" s="62">
        <v>26975512</v>
      </c>
    </row>
    <row r="36" spans="1:26" ht="13.5">
      <c r="A36" s="58" t="s">
        <v>57</v>
      </c>
      <c r="B36" s="19">
        <v>11863514</v>
      </c>
      <c r="C36" s="19">
        <v>0</v>
      </c>
      <c r="D36" s="59">
        <v>8119745</v>
      </c>
      <c r="E36" s="60">
        <v>11824013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8868010</v>
      </c>
      <c r="X36" s="60">
        <v>-8868010</v>
      </c>
      <c r="Y36" s="61">
        <v>-100</v>
      </c>
      <c r="Z36" s="62">
        <v>11824013</v>
      </c>
    </row>
    <row r="37" spans="1:26" ht="13.5">
      <c r="A37" s="58" t="s">
        <v>58</v>
      </c>
      <c r="B37" s="19">
        <v>18126493</v>
      </c>
      <c r="C37" s="19">
        <v>0</v>
      </c>
      <c r="D37" s="59">
        <v>4770866</v>
      </c>
      <c r="E37" s="60">
        <v>5375095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4031321</v>
      </c>
      <c r="X37" s="60">
        <v>-4031321</v>
      </c>
      <c r="Y37" s="61">
        <v>-100</v>
      </c>
      <c r="Z37" s="62">
        <v>5375095</v>
      </c>
    </row>
    <row r="38" spans="1:26" ht="13.5">
      <c r="A38" s="58" t="s">
        <v>59</v>
      </c>
      <c r="B38" s="19">
        <v>18168413</v>
      </c>
      <c r="C38" s="19">
        <v>0</v>
      </c>
      <c r="D38" s="59">
        <v>20352957</v>
      </c>
      <c r="E38" s="60">
        <v>20130991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15098243</v>
      </c>
      <c r="X38" s="60">
        <v>-15098243</v>
      </c>
      <c r="Y38" s="61">
        <v>-100</v>
      </c>
      <c r="Z38" s="62">
        <v>20130991</v>
      </c>
    </row>
    <row r="39" spans="1:26" ht="13.5">
      <c r="A39" s="58" t="s">
        <v>60</v>
      </c>
      <c r="B39" s="19">
        <v>26453854</v>
      </c>
      <c r="C39" s="19">
        <v>0</v>
      </c>
      <c r="D39" s="59">
        <v>25920838</v>
      </c>
      <c r="E39" s="60">
        <v>13293439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9970079</v>
      </c>
      <c r="X39" s="60">
        <v>-9970079</v>
      </c>
      <c r="Y39" s="61">
        <v>-100</v>
      </c>
      <c r="Z39" s="62">
        <v>13293439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-5773217</v>
      </c>
      <c r="C42" s="19">
        <v>0</v>
      </c>
      <c r="D42" s="59">
        <v>-7005029</v>
      </c>
      <c r="E42" s="60">
        <v>-3055102</v>
      </c>
      <c r="F42" s="60">
        <v>-166990</v>
      </c>
      <c r="G42" s="60">
        <v>-4952095</v>
      </c>
      <c r="H42" s="60">
        <v>-6252194</v>
      </c>
      <c r="I42" s="60">
        <v>-11371279</v>
      </c>
      <c r="J42" s="60">
        <v>-6262194</v>
      </c>
      <c r="K42" s="60">
        <v>-6502567</v>
      </c>
      <c r="L42" s="60">
        <v>5673578</v>
      </c>
      <c r="M42" s="60">
        <v>-7091183</v>
      </c>
      <c r="N42" s="60">
        <v>-3891706</v>
      </c>
      <c r="O42" s="60">
        <v>-3304787</v>
      </c>
      <c r="P42" s="60">
        <v>5649164</v>
      </c>
      <c r="Q42" s="60">
        <v>-1547329</v>
      </c>
      <c r="R42" s="60">
        <v>0</v>
      </c>
      <c r="S42" s="60">
        <v>0</v>
      </c>
      <c r="T42" s="60">
        <v>0</v>
      </c>
      <c r="U42" s="60">
        <v>0</v>
      </c>
      <c r="V42" s="60">
        <v>-20009791</v>
      </c>
      <c r="W42" s="60">
        <v>-5663937</v>
      </c>
      <c r="X42" s="60">
        <v>-14345854</v>
      </c>
      <c r="Y42" s="61">
        <v>253.28</v>
      </c>
      <c r="Z42" s="62">
        <v>-3055102</v>
      </c>
    </row>
    <row r="43" spans="1:26" ht="13.5">
      <c r="A43" s="58" t="s">
        <v>63</v>
      </c>
      <c r="B43" s="19">
        <v>-3957557</v>
      </c>
      <c r="C43" s="19">
        <v>0</v>
      </c>
      <c r="D43" s="59">
        <v>-1154000</v>
      </c>
      <c r="E43" s="60">
        <v>-2407351</v>
      </c>
      <c r="F43" s="60">
        <v>0</v>
      </c>
      <c r="G43" s="60">
        <v>1170305</v>
      </c>
      <c r="H43" s="60">
        <v>5615405</v>
      </c>
      <c r="I43" s="60">
        <v>6785710</v>
      </c>
      <c r="J43" s="60">
        <v>13543412</v>
      </c>
      <c r="K43" s="60">
        <v>748768</v>
      </c>
      <c r="L43" s="60">
        <v>0</v>
      </c>
      <c r="M43" s="60">
        <v>14292180</v>
      </c>
      <c r="N43" s="60">
        <v>486783</v>
      </c>
      <c r="O43" s="60">
        <v>352488</v>
      </c>
      <c r="P43" s="60">
        <v>3190154</v>
      </c>
      <c r="Q43" s="60">
        <v>4029425</v>
      </c>
      <c r="R43" s="60">
        <v>0</v>
      </c>
      <c r="S43" s="60">
        <v>0</v>
      </c>
      <c r="T43" s="60">
        <v>0</v>
      </c>
      <c r="U43" s="60">
        <v>0</v>
      </c>
      <c r="V43" s="60">
        <v>25107315</v>
      </c>
      <c r="W43" s="60">
        <v>-1485331</v>
      </c>
      <c r="X43" s="60">
        <v>26592646</v>
      </c>
      <c r="Y43" s="61">
        <v>-1790.35</v>
      </c>
      <c r="Z43" s="62">
        <v>-2407351</v>
      </c>
    </row>
    <row r="44" spans="1:26" ht="13.5">
      <c r="A44" s="58" t="s">
        <v>64</v>
      </c>
      <c r="B44" s="19">
        <v>-22240</v>
      </c>
      <c r="C44" s="19">
        <v>0</v>
      </c>
      <c r="D44" s="59">
        <v>-59571</v>
      </c>
      <c r="E44" s="60">
        <v>27742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27742</v>
      </c>
    </row>
    <row r="45" spans="1:26" ht="13.5">
      <c r="A45" s="70" t="s">
        <v>65</v>
      </c>
      <c r="B45" s="22">
        <v>49501657</v>
      </c>
      <c r="C45" s="22">
        <v>0</v>
      </c>
      <c r="D45" s="99">
        <v>41868918</v>
      </c>
      <c r="E45" s="100">
        <v>24997170</v>
      </c>
      <c r="F45" s="100">
        <v>4448030</v>
      </c>
      <c r="G45" s="100">
        <v>666240</v>
      </c>
      <c r="H45" s="100">
        <v>29451</v>
      </c>
      <c r="I45" s="100">
        <v>29451</v>
      </c>
      <c r="J45" s="100">
        <v>7310669</v>
      </c>
      <c r="K45" s="100">
        <v>1556870</v>
      </c>
      <c r="L45" s="100">
        <v>7230448</v>
      </c>
      <c r="M45" s="100">
        <v>7230448</v>
      </c>
      <c r="N45" s="100">
        <v>3825525</v>
      </c>
      <c r="O45" s="100">
        <v>873226</v>
      </c>
      <c r="P45" s="100">
        <v>9712544</v>
      </c>
      <c r="Q45" s="100">
        <v>9712544</v>
      </c>
      <c r="R45" s="100">
        <v>0</v>
      </c>
      <c r="S45" s="100">
        <v>0</v>
      </c>
      <c r="T45" s="100">
        <v>0</v>
      </c>
      <c r="U45" s="100">
        <v>0</v>
      </c>
      <c r="V45" s="100">
        <v>9712544</v>
      </c>
      <c r="W45" s="100">
        <v>23282613</v>
      </c>
      <c r="X45" s="100">
        <v>-13570069</v>
      </c>
      <c r="Y45" s="101">
        <v>-58.28</v>
      </c>
      <c r="Z45" s="102">
        <v>24997170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84984</v>
      </c>
      <c r="C49" s="52">
        <v>0</v>
      </c>
      <c r="D49" s="129">
        <v>34465</v>
      </c>
      <c r="E49" s="54">
        <v>18576</v>
      </c>
      <c r="F49" s="54">
        <v>0</v>
      </c>
      <c r="G49" s="54">
        <v>0</v>
      </c>
      <c r="H49" s="54">
        <v>0</v>
      </c>
      <c r="I49" s="54">
        <v>501656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639681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7841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7841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75.09186662828307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100</v>
      </c>
      <c r="P58" s="7">
        <f t="shared" si="6"/>
        <v>0</v>
      </c>
      <c r="Q58" s="7">
        <f t="shared" si="6"/>
        <v>299.8134715025907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127.99686374724126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100</v>
      </c>
      <c r="P66" s="16">
        <f t="shared" si="7"/>
        <v>0</v>
      </c>
      <c r="Q66" s="16">
        <f t="shared" si="7"/>
        <v>299.8134715025907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127.99686374724126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59053</v>
      </c>
      <c r="C67" s="24"/>
      <c r="D67" s="25">
        <v>100000</v>
      </c>
      <c r="E67" s="26">
        <v>100000</v>
      </c>
      <c r="F67" s="26">
        <v>5263</v>
      </c>
      <c r="G67" s="26">
        <v>5471</v>
      </c>
      <c r="H67" s="26">
        <v>4633</v>
      </c>
      <c r="I67" s="26">
        <v>15367</v>
      </c>
      <c r="J67" s="26"/>
      <c r="K67" s="26">
        <v>9491</v>
      </c>
      <c r="L67" s="26">
        <v>4753</v>
      </c>
      <c r="M67" s="26">
        <v>14244</v>
      </c>
      <c r="N67" s="26"/>
      <c r="O67" s="26">
        <v>4825</v>
      </c>
      <c r="P67" s="26"/>
      <c r="Q67" s="26">
        <v>4825</v>
      </c>
      <c r="R67" s="26"/>
      <c r="S67" s="26"/>
      <c r="T67" s="26"/>
      <c r="U67" s="26"/>
      <c r="V67" s="26">
        <v>34436</v>
      </c>
      <c r="W67" s="26">
        <v>74997</v>
      </c>
      <c r="X67" s="26"/>
      <c r="Y67" s="25"/>
      <c r="Z67" s="27">
        <v>100000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59053</v>
      </c>
      <c r="C75" s="28"/>
      <c r="D75" s="29">
        <v>100000</v>
      </c>
      <c r="E75" s="30">
        <v>100000</v>
      </c>
      <c r="F75" s="30">
        <v>5263</v>
      </c>
      <c r="G75" s="30">
        <v>5471</v>
      </c>
      <c r="H75" s="30">
        <v>4633</v>
      </c>
      <c r="I75" s="30">
        <v>15367</v>
      </c>
      <c r="J75" s="30"/>
      <c r="K75" s="30">
        <v>9491</v>
      </c>
      <c r="L75" s="30">
        <v>4753</v>
      </c>
      <c r="M75" s="30">
        <v>14244</v>
      </c>
      <c r="N75" s="30"/>
      <c r="O75" s="30">
        <v>4825</v>
      </c>
      <c r="P75" s="30"/>
      <c r="Q75" s="30">
        <v>4825</v>
      </c>
      <c r="R75" s="30"/>
      <c r="S75" s="30"/>
      <c r="T75" s="30"/>
      <c r="U75" s="30"/>
      <c r="V75" s="30">
        <v>34436</v>
      </c>
      <c r="W75" s="30">
        <v>74997</v>
      </c>
      <c r="X75" s="30"/>
      <c r="Y75" s="29"/>
      <c r="Z75" s="31">
        <v>100000</v>
      </c>
    </row>
    <row r="76" spans="1:26" ht="13.5" hidden="1">
      <c r="A76" s="42" t="s">
        <v>286</v>
      </c>
      <c r="B76" s="32">
        <v>44344</v>
      </c>
      <c r="C76" s="32"/>
      <c r="D76" s="33"/>
      <c r="E76" s="34"/>
      <c r="F76" s="34">
        <v>5263</v>
      </c>
      <c r="G76" s="34">
        <v>5471</v>
      </c>
      <c r="H76" s="34">
        <v>4633</v>
      </c>
      <c r="I76" s="34">
        <v>15367</v>
      </c>
      <c r="J76" s="34"/>
      <c r="K76" s="34">
        <v>9491</v>
      </c>
      <c r="L76" s="34">
        <v>4753</v>
      </c>
      <c r="M76" s="34">
        <v>14244</v>
      </c>
      <c r="N76" s="34">
        <v>4787</v>
      </c>
      <c r="O76" s="34">
        <v>4825</v>
      </c>
      <c r="P76" s="34">
        <v>4854</v>
      </c>
      <c r="Q76" s="34">
        <v>14466</v>
      </c>
      <c r="R76" s="34"/>
      <c r="S76" s="34"/>
      <c r="T76" s="34"/>
      <c r="U76" s="34"/>
      <c r="V76" s="34">
        <v>44077</v>
      </c>
      <c r="W76" s="34"/>
      <c r="X76" s="34"/>
      <c r="Y76" s="33"/>
      <c r="Z76" s="35"/>
    </row>
    <row r="77" spans="1:26" ht="13.5" hidden="1">
      <c r="A77" s="37" t="s">
        <v>31</v>
      </c>
      <c r="B77" s="19">
        <v>44344</v>
      </c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>
        <v>5263</v>
      </c>
      <c r="G84" s="30">
        <v>5471</v>
      </c>
      <c r="H84" s="30">
        <v>4633</v>
      </c>
      <c r="I84" s="30">
        <v>15367</v>
      </c>
      <c r="J84" s="30"/>
      <c r="K84" s="30">
        <v>9491</v>
      </c>
      <c r="L84" s="30">
        <v>4753</v>
      </c>
      <c r="M84" s="30">
        <v>14244</v>
      </c>
      <c r="N84" s="30">
        <v>4787</v>
      </c>
      <c r="O84" s="30">
        <v>4825</v>
      </c>
      <c r="P84" s="30">
        <v>4854</v>
      </c>
      <c r="Q84" s="30">
        <v>14466</v>
      </c>
      <c r="R84" s="30"/>
      <c r="S84" s="30"/>
      <c r="T84" s="30"/>
      <c r="U84" s="30"/>
      <c r="V84" s="30">
        <v>44077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662412</v>
      </c>
      <c r="D40" s="344">
        <f t="shared" si="9"/>
        <v>0</v>
      </c>
      <c r="E40" s="343">
        <f t="shared" si="9"/>
        <v>825696</v>
      </c>
      <c r="F40" s="345">
        <f t="shared" si="9"/>
        <v>691380</v>
      </c>
      <c r="G40" s="345">
        <f t="shared" si="9"/>
        <v>27362</v>
      </c>
      <c r="H40" s="343">
        <f t="shared" si="9"/>
        <v>38081</v>
      </c>
      <c r="I40" s="343">
        <f t="shared" si="9"/>
        <v>87761</v>
      </c>
      <c r="J40" s="345">
        <f t="shared" si="9"/>
        <v>153204</v>
      </c>
      <c r="K40" s="345">
        <f t="shared" si="9"/>
        <v>54951</v>
      </c>
      <c r="L40" s="343">
        <f t="shared" si="9"/>
        <v>20402</v>
      </c>
      <c r="M40" s="343">
        <f t="shared" si="9"/>
        <v>0</v>
      </c>
      <c r="N40" s="345">
        <f t="shared" si="9"/>
        <v>75353</v>
      </c>
      <c r="O40" s="345">
        <f t="shared" si="9"/>
        <v>0</v>
      </c>
      <c r="P40" s="343">
        <f t="shared" si="9"/>
        <v>68584</v>
      </c>
      <c r="Q40" s="343">
        <f t="shared" si="9"/>
        <v>105337</v>
      </c>
      <c r="R40" s="345">
        <f t="shared" si="9"/>
        <v>173921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402478</v>
      </c>
      <c r="X40" s="343">
        <f t="shared" si="9"/>
        <v>518535</v>
      </c>
      <c r="Y40" s="345">
        <f t="shared" si="9"/>
        <v>-116057</v>
      </c>
      <c r="Z40" s="336">
        <f>+IF(X40&lt;&gt;0,+(Y40/X40)*100,0)</f>
        <v>-22.381710009931826</v>
      </c>
      <c r="AA40" s="350">
        <f>SUM(AA41:AA49)</f>
        <v>691380</v>
      </c>
    </row>
    <row r="41" spans="1:27" ht="13.5">
      <c r="A41" s="361" t="s">
        <v>247</v>
      </c>
      <c r="B41" s="142"/>
      <c r="C41" s="362">
        <v>178888</v>
      </c>
      <c r="D41" s="363"/>
      <c r="E41" s="362">
        <v>201000</v>
      </c>
      <c r="F41" s="364">
        <v>201000</v>
      </c>
      <c r="G41" s="364">
        <v>6134</v>
      </c>
      <c r="H41" s="362">
        <v>7234</v>
      </c>
      <c r="I41" s="362">
        <v>2623</v>
      </c>
      <c r="J41" s="364">
        <v>15991</v>
      </c>
      <c r="K41" s="364">
        <v>14950</v>
      </c>
      <c r="L41" s="362">
        <v>4653</v>
      </c>
      <c r="M41" s="362"/>
      <c r="N41" s="364">
        <v>19603</v>
      </c>
      <c r="O41" s="364"/>
      <c r="P41" s="362"/>
      <c r="Q41" s="362">
        <v>14663</v>
      </c>
      <c r="R41" s="364">
        <v>14663</v>
      </c>
      <c r="S41" s="364"/>
      <c r="T41" s="362"/>
      <c r="U41" s="362"/>
      <c r="V41" s="364"/>
      <c r="W41" s="364">
        <v>50257</v>
      </c>
      <c r="X41" s="362">
        <v>150750</v>
      </c>
      <c r="Y41" s="364">
        <v>-100493</v>
      </c>
      <c r="Z41" s="365">
        <v>-66.66</v>
      </c>
      <c r="AA41" s="366">
        <v>201000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121506</v>
      </c>
      <c r="D44" s="368"/>
      <c r="E44" s="54">
        <v>159696</v>
      </c>
      <c r="F44" s="53">
        <v>110380</v>
      </c>
      <c r="G44" s="53">
        <v>2334</v>
      </c>
      <c r="H44" s="54">
        <v>16392</v>
      </c>
      <c r="I44" s="54">
        <v>7793</v>
      </c>
      <c r="J44" s="53">
        <v>26519</v>
      </c>
      <c r="K44" s="53">
        <v>7396</v>
      </c>
      <c r="L44" s="54">
        <v>6617</v>
      </c>
      <c r="M44" s="54"/>
      <c r="N44" s="53">
        <v>14013</v>
      </c>
      <c r="O44" s="53"/>
      <c r="P44" s="54">
        <v>2374</v>
      </c>
      <c r="Q44" s="54">
        <v>6509</v>
      </c>
      <c r="R44" s="53">
        <v>8883</v>
      </c>
      <c r="S44" s="53"/>
      <c r="T44" s="54"/>
      <c r="U44" s="54"/>
      <c r="V44" s="53"/>
      <c r="W44" s="53">
        <v>49415</v>
      </c>
      <c r="X44" s="54">
        <v>82785</v>
      </c>
      <c r="Y44" s="53">
        <v>-33370</v>
      </c>
      <c r="Z44" s="94">
        <v>-40.31</v>
      </c>
      <c r="AA44" s="95">
        <v>110380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362018</v>
      </c>
      <c r="D48" s="368"/>
      <c r="E48" s="54">
        <v>465000</v>
      </c>
      <c r="F48" s="53">
        <v>380000</v>
      </c>
      <c r="G48" s="53">
        <v>18894</v>
      </c>
      <c r="H48" s="54">
        <v>14455</v>
      </c>
      <c r="I48" s="54">
        <v>77345</v>
      </c>
      <c r="J48" s="53">
        <v>110694</v>
      </c>
      <c r="K48" s="53">
        <v>32605</v>
      </c>
      <c r="L48" s="54">
        <v>9132</v>
      </c>
      <c r="M48" s="54"/>
      <c r="N48" s="53">
        <v>41737</v>
      </c>
      <c r="O48" s="53"/>
      <c r="P48" s="54">
        <v>66210</v>
      </c>
      <c r="Q48" s="54">
        <v>84165</v>
      </c>
      <c r="R48" s="53">
        <v>150375</v>
      </c>
      <c r="S48" s="53"/>
      <c r="T48" s="54"/>
      <c r="U48" s="54"/>
      <c r="V48" s="53"/>
      <c r="W48" s="53">
        <v>302806</v>
      </c>
      <c r="X48" s="54">
        <v>285000</v>
      </c>
      <c r="Y48" s="53">
        <v>17806</v>
      </c>
      <c r="Z48" s="94">
        <v>6.25</v>
      </c>
      <c r="AA48" s="95">
        <v>380000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662412</v>
      </c>
      <c r="D60" s="346">
        <f t="shared" si="14"/>
        <v>0</v>
      </c>
      <c r="E60" s="219">
        <f t="shared" si="14"/>
        <v>825696</v>
      </c>
      <c r="F60" s="264">
        <f t="shared" si="14"/>
        <v>691380</v>
      </c>
      <c r="G60" s="264">
        <f t="shared" si="14"/>
        <v>27362</v>
      </c>
      <c r="H60" s="219">
        <f t="shared" si="14"/>
        <v>38081</v>
      </c>
      <c r="I60" s="219">
        <f t="shared" si="14"/>
        <v>87761</v>
      </c>
      <c r="J60" s="264">
        <f t="shared" si="14"/>
        <v>153204</v>
      </c>
      <c r="K60" s="264">
        <f t="shared" si="14"/>
        <v>54951</v>
      </c>
      <c r="L60" s="219">
        <f t="shared" si="14"/>
        <v>20402</v>
      </c>
      <c r="M60" s="219">
        <f t="shared" si="14"/>
        <v>0</v>
      </c>
      <c r="N60" s="264">
        <f t="shared" si="14"/>
        <v>75353</v>
      </c>
      <c r="O60" s="264">
        <f t="shared" si="14"/>
        <v>0</v>
      </c>
      <c r="P60" s="219">
        <f t="shared" si="14"/>
        <v>68584</v>
      </c>
      <c r="Q60" s="219">
        <f t="shared" si="14"/>
        <v>105337</v>
      </c>
      <c r="R60" s="264">
        <f t="shared" si="14"/>
        <v>173921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402478</v>
      </c>
      <c r="X60" s="219">
        <f t="shared" si="14"/>
        <v>518535</v>
      </c>
      <c r="Y60" s="264">
        <f t="shared" si="14"/>
        <v>-116057</v>
      </c>
      <c r="Z60" s="337">
        <f>+IF(X60&lt;&gt;0,+(Y60/X60)*100,0)</f>
        <v>-22.381710009931826</v>
      </c>
      <c r="AA60" s="232">
        <f>+AA57+AA54+AA51+AA40+AA37+AA34+AA22+AA5</f>
        <v>691380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38975167</v>
      </c>
      <c r="D5" s="153">
        <f>SUM(D6:D8)</f>
        <v>0</v>
      </c>
      <c r="E5" s="154">
        <f t="shared" si="0"/>
        <v>44941219</v>
      </c>
      <c r="F5" s="100">
        <f t="shared" si="0"/>
        <v>46585693</v>
      </c>
      <c r="G5" s="100">
        <f t="shared" si="0"/>
        <v>11818238</v>
      </c>
      <c r="H5" s="100">
        <f t="shared" si="0"/>
        <v>639018</v>
      </c>
      <c r="I5" s="100">
        <f t="shared" si="0"/>
        <v>561903</v>
      </c>
      <c r="J5" s="100">
        <f t="shared" si="0"/>
        <v>13019159</v>
      </c>
      <c r="K5" s="100">
        <f t="shared" si="0"/>
        <v>908369</v>
      </c>
      <c r="L5" s="100">
        <f t="shared" si="0"/>
        <v>1731384</v>
      </c>
      <c r="M5" s="100">
        <f t="shared" si="0"/>
        <v>13766461</v>
      </c>
      <c r="N5" s="100">
        <f t="shared" si="0"/>
        <v>16406214</v>
      </c>
      <c r="O5" s="100">
        <f t="shared" si="0"/>
        <v>0</v>
      </c>
      <c r="P5" s="100">
        <f t="shared" si="0"/>
        <v>190841</v>
      </c>
      <c r="Q5" s="100">
        <f t="shared" si="0"/>
        <v>0</v>
      </c>
      <c r="R5" s="100">
        <f t="shared" si="0"/>
        <v>190841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29616214</v>
      </c>
      <c r="X5" s="100">
        <f t="shared" si="0"/>
        <v>32757642</v>
      </c>
      <c r="Y5" s="100">
        <f t="shared" si="0"/>
        <v>-3141428</v>
      </c>
      <c r="Z5" s="137">
        <f>+IF(X5&lt;&gt;0,+(Y5/X5)*100,0)</f>
        <v>-9.589908821886509</v>
      </c>
      <c r="AA5" s="153">
        <f>SUM(AA6:AA8)</f>
        <v>46585693</v>
      </c>
    </row>
    <row r="6" spans="1:27" ht="13.5">
      <c r="A6" s="138" t="s">
        <v>75</v>
      </c>
      <c r="B6" s="136"/>
      <c r="C6" s="155">
        <v>4826275</v>
      </c>
      <c r="D6" s="155"/>
      <c r="E6" s="156">
        <v>9585832</v>
      </c>
      <c r="F6" s="60">
        <v>11408078</v>
      </c>
      <c r="G6" s="60">
        <v>1337915</v>
      </c>
      <c r="H6" s="60">
        <v>123400</v>
      </c>
      <c r="I6" s="60">
        <v>264646</v>
      </c>
      <c r="J6" s="60">
        <v>1725961</v>
      </c>
      <c r="K6" s="60">
        <v>814070</v>
      </c>
      <c r="L6" s="60">
        <v>1479231</v>
      </c>
      <c r="M6" s="60">
        <v>2977561</v>
      </c>
      <c r="N6" s="60">
        <v>5270862</v>
      </c>
      <c r="O6" s="60"/>
      <c r="P6" s="60">
        <v>46117</v>
      </c>
      <c r="Q6" s="60"/>
      <c r="R6" s="60">
        <v>46117</v>
      </c>
      <c r="S6" s="60"/>
      <c r="T6" s="60"/>
      <c r="U6" s="60"/>
      <c r="V6" s="60"/>
      <c r="W6" s="60">
        <v>7042940</v>
      </c>
      <c r="X6" s="60">
        <v>6064371</v>
      </c>
      <c r="Y6" s="60">
        <v>978569</v>
      </c>
      <c r="Z6" s="140">
        <v>16.14</v>
      </c>
      <c r="AA6" s="155">
        <v>11408078</v>
      </c>
    </row>
    <row r="7" spans="1:27" ht="13.5">
      <c r="A7" s="138" t="s">
        <v>76</v>
      </c>
      <c r="B7" s="136"/>
      <c r="C7" s="157">
        <v>32761717</v>
      </c>
      <c r="D7" s="157"/>
      <c r="E7" s="158">
        <v>30373960</v>
      </c>
      <c r="F7" s="159">
        <v>30424188</v>
      </c>
      <c r="G7" s="159">
        <v>9167414</v>
      </c>
      <c r="H7" s="159">
        <v>355935</v>
      </c>
      <c r="I7" s="159">
        <v>233775</v>
      </c>
      <c r="J7" s="159">
        <v>9757124</v>
      </c>
      <c r="K7" s="159">
        <v>94299</v>
      </c>
      <c r="L7" s="159">
        <v>125603</v>
      </c>
      <c r="M7" s="159">
        <v>10725895</v>
      </c>
      <c r="N7" s="159">
        <v>10945797</v>
      </c>
      <c r="O7" s="159"/>
      <c r="P7" s="159">
        <v>86086</v>
      </c>
      <c r="Q7" s="159"/>
      <c r="R7" s="159">
        <v>86086</v>
      </c>
      <c r="S7" s="159"/>
      <c r="T7" s="159"/>
      <c r="U7" s="159"/>
      <c r="V7" s="159"/>
      <c r="W7" s="159">
        <v>20789007</v>
      </c>
      <c r="X7" s="159">
        <v>22957200</v>
      </c>
      <c r="Y7" s="159">
        <v>-2168193</v>
      </c>
      <c r="Z7" s="141">
        <v>-9.44</v>
      </c>
      <c r="AA7" s="157">
        <v>30424188</v>
      </c>
    </row>
    <row r="8" spans="1:27" ht="13.5">
      <c r="A8" s="138" t="s">
        <v>77</v>
      </c>
      <c r="B8" s="136"/>
      <c r="C8" s="155">
        <v>1387175</v>
      </c>
      <c r="D8" s="155"/>
      <c r="E8" s="156">
        <v>4981427</v>
      </c>
      <c r="F8" s="60">
        <v>4753427</v>
      </c>
      <c r="G8" s="60">
        <v>1312909</v>
      </c>
      <c r="H8" s="60">
        <v>159683</v>
      </c>
      <c r="I8" s="60">
        <v>63482</v>
      </c>
      <c r="J8" s="60">
        <v>1536074</v>
      </c>
      <c r="K8" s="60"/>
      <c r="L8" s="60">
        <v>126550</v>
      </c>
      <c r="M8" s="60">
        <v>63005</v>
      </c>
      <c r="N8" s="60">
        <v>189555</v>
      </c>
      <c r="O8" s="60"/>
      <c r="P8" s="60">
        <v>58638</v>
      </c>
      <c r="Q8" s="60"/>
      <c r="R8" s="60">
        <v>58638</v>
      </c>
      <c r="S8" s="60"/>
      <c r="T8" s="60"/>
      <c r="U8" s="60"/>
      <c r="V8" s="60"/>
      <c r="W8" s="60">
        <v>1784267</v>
      </c>
      <c r="X8" s="60">
        <v>3736071</v>
      </c>
      <c r="Y8" s="60">
        <v>-1951804</v>
      </c>
      <c r="Z8" s="140">
        <v>-52.24</v>
      </c>
      <c r="AA8" s="155">
        <v>4753427</v>
      </c>
    </row>
    <row r="9" spans="1:27" ht="13.5">
      <c r="A9" s="135" t="s">
        <v>78</v>
      </c>
      <c r="B9" s="136"/>
      <c r="C9" s="153">
        <f aca="true" t="shared" si="1" ref="C9:Y9">SUM(C10:C14)</f>
        <v>774113</v>
      </c>
      <c r="D9" s="153">
        <f>SUM(D10:D14)</f>
        <v>0</v>
      </c>
      <c r="E9" s="154">
        <f t="shared" si="1"/>
        <v>3058800</v>
      </c>
      <c r="F9" s="100">
        <f t="shared" si="1"/>
        <v>4147800</v>
      </c>
      <c r="G9" s="100">
        <f t="shared" si="1"/>
        <v>0</v>
      </c>
      <c r="H9" s="100">
        <f t="shared" si="1"/>
        <v>0</v>
      </c>
      <c r="I9" s="100">
        <f t="shared" si="1"/>
        <v>10404</v>
      </c>
      <c r="J9" s="100">
        <f t="shared" si="1"/>
        <v>10404</v>
      </c>
      <c r="K9" s="100">
        <f t="shared" si="1"/>
        <v>6564</v>
      </c>
      <c r="L9" s="100">
        <f t="shared" si="1"/>
        <v>0</v>
      </c>
      <c r="M9" s="100">
        <f t="shared" si="1"/>
        <v>2769</v>
      </c>
      <c r="N9" s="100">
        <f t="shared" si="1"/>
        <v>9333</v>
      </c>
      <c r="O9" s="100">
        <f t="shared" si="1"/>
        <v>0</v>
      </c>
      <c r="P9" s="100">
        <f t="shared" si="1"/>
        <v>50796</v>
      </c>
      <c r="Q9" s="100">
        <f t="shared" si="1"/>
        <v>0</v>
      </c>
      <c r="R9" s="100">
        <f t="shared" si="1"/>
        <v>50796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70533</v>
      </c>
      <c r="X9" s="100">
        <f t="shared" si="1"/>
        <v>1994103</v>
      </c>
      <c r="Y9" s="100">
        <f t="shared" si="1"/>
        <v>-1923570</v>
      </c>
      <c r="Z9" s="137">
        <f>+IF(X9&lt;&gt;0,+(Y9/X9)*100,0)</f>
        <v>-96.46292092233952</v>
      </c>
      <c r="AA9" s="153">
        <f>SUM(AA10:AA14)</f>
        <v>4147800</v>
      </c>
    </row>
    <row r="10" spans="1:27" ht="13.5">
      <c r="A10" s="138" t="s">
        <v>79</v>
      </c>
      <c r="B10" s="136"/>
      <c r="C10" s="155"/>
      <c r="D10" s="155"/>
      <c r="E10" s="156">
        <v>2428800</v>
      </c>
      <c r="F10" s="60">
        <v>2428800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1821600</v>
      </c>
      <c r="Y10" s="60">
        <v>-1821600</v>
      </c>
      <c r="Z10" s="140">
        <v>-100</v>
      </c>
      <c r="AA10" s="155">
        <v>2428800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774113</v>
      </c>
      <c r="D12" s="155"/>
      <c r="E12" s="156">
        <v>630000</v>
      </c>
      <c r="F12" s="60">
        <v>1719000</v>
      </c>
      <c r="G12" s="60"/>
      <c r="H12" s="60"/>
      <c r="I12" s="60">
        <v>10404</v>
      </c>
      <c r="J12" s="60">
        <v>10404</v>
      </c>
      <c r="K12" s="60">
        <v>6564</v>
      </c>
      <c r="L12" s="60"/>
      <c r="M12" s="60">
        <v>2769</v>
      </c>
      <c r="N12" s="60">
        <v>9333</v>
      </c>
      <c r="O12" s="60"/>
      <c r="P12" s="60">
        <v>50796</v>
      </c>
      <c r="Q12" s="60"/>
      <c r="R12" s="60">
        <v>50796</v>
      </c>
      <c r="S12" s="60"/>
      <c r="T12" s="60"/>
      <c r="U12" s="60"/>
      <c r="V12" s="60"/>
      <c r="W12" s="60">
        <v>70533</v>
      </c>
      <c r="X12" s="60">
        <v>172503</v>
      </c>
      <c r="Y12" s="60">
        <v>-101970</v>
      </c>
      <c r="Z12" s="140">
        <v>-59.11</v>
      </c>
      <c r="AA12" s="155">
        <v>1719000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3642624</v>
      </c>
      <c r="D15" s="153">
        <f>SUM(D16:D18)</f>
        <v>0</v>
      </c>
      <c r="E15" s="154">
        <f t="shared" si="2"/>
        <v>43129452</v>
      </c>
      <c r="F15" s="100">
        <f t="shared" si="2"/>
        <v>44201164</v>
      </c>
      <c r="G15" s="100">
        <f t="shared" si="2"/>
        <v>3045826</v>
      </c>
      <c r="H15" s="100">
        <f t="shared" si="2"/>
        <v>213650</v>
      </c>
      <c r="I15" s="100">
        <f t="shared" si="2"/>
        <v>7352</v>
      </c>
      <c r="J15" s="100">
        <f t="shared" si="2"/>
        <v>3266828</v>
      </c>
      <c r="K15" s="100">
        <f t="shared" si="2"/>
        <v>10632</v>
      </c>
      <c r="L15" s="100">
        <f t="shared" si="2"/>
        <v>5599</v>
      </c>
      <c r="M15" s="100">
        <f t="shared" si="2"/>
        <v>101354</v>
      </c>
      <c r="N15" s="100">
        <f t="shared" si="2"/>
        <v>117585</v>
      </c>
      <c r="O15" s="100">
        <f t="shared" si="2"/>
        <v>0</v>
      </c>
      <c r="P15" s="100">
        <f t="shared" si="2"/>
        <v>1437700</v>
      </c>
      <c r="Q15" s="100">
        <f t="shared" si="2"/>
        <v>0</v>
      </c>
      <c r="R15" s="100">
        <f t="shared" si="2"/>
        <v>1437700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4822113</v>
      </c>
      <c r="X15" s="100">
        <f t="shared" si="2"/>
        <v>6118137</v>
      </c>
      <c r="Y15" s="100">
        <f t="shared" si="2"/>
        <v>-1296024</v>
      </c>
      <c r="Z15" s="137">
        <f>+IF(X15&lt;&gt;0,+(Y15/X15)*100,0)</f>
        <v>-21.183311194240993</v>
      </c>
      <c r="AA15" s="153">
        <f>SUM(AA16:AA18)</f>
        <v>44201164</v>
      </c>
    </row>
    <row r="16" spans="1:27" ht="13.5">
      <c r="A16" s="138" t="s">
        <v>85</v>
      </c>
      <c r="B16" s="136"/>
      <c r="C16" s="155">
        <v>1342624</v>
      </c>
      <c r="D16" s="155"/>
      <c r="E16" s="156">
        <v>43121265</v>
      </c>
      <c r="F16" s="60">
        <v>44192977</v>
      </c>
      <c r="G16" s="60">
        <v>617026</v>
      </c>
      <c r="H16" s="60">
        <v>213650</v>
      </c>
      <c r="I16" s="60">
        <v>7352</v>
      </c>
      <c r="J16" s="60">
        <v>838028</v>
      </c>
      <c r="K16" s="60">
        <v>10632</v>
      </c>
      <c r="L16" s="60">
        <v>5599</v>
      </c>
      <c r="M16" s="60">
        <v>101354</v>
      </c>
      <c r="N16" s="60">
        <v>117585</v>
      </c>
      <c r="O16" s="60"/>
      <c r="P16" s="60">
        <v>1437700</v>
      </c>
      <c r="Q16" s="60"/>
      <c r="R16" s="60">
        <v>1437700</v>
      </c>
      <c r="S16" s="60"/>
      <c r="T16" s="60"/>
      <c r="U16" s="60"/>
      <c r="V16" s="60"/>
      <c r="W16" s="60">
        <v>2393313</v>
      </c>
      <c r="X16" s="60">
        <v>6111999</v>
      </c>
      <c r="Y16" s="60">
        <v>-3718686</v>
      </c>
      <c r="Z16" s="140">
        <v>-60.84</v>
      </c>
      <c r="AA16" s="155">
        <v>44192977</v>
      </c>
    </row>
    <row r="17" spans="1:27" ht="13.5">
      <c r="A17" s="138" t="s">
        <v>86</v>
      </c>
      <c r="B17" s="136"/>
      <c r="C17" s="155"/>
      <c r="D17" s="155"/>
      <c r="E17" s="156">
        <v>8187</v>
      </c>
      <c r="F17" s="60">
        <v>8187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6138</v>
      </c>
      <c r="Y17" s="60">
        <v>-6138</v>
      </c>
      <c r="Z17" s="140">
        <v>-100</v>
      </c>
      <c r="AA17" s="155">
        <v>8187</v>
      </c>
    </row>
    <row r="18" spans="1:27" ht="13.5">
      <c r="A18" s="138" t="s">
        <v>87</v>
      </c>
      <c r="B18" s="136"/>
      <c r="C18" s="155">
        <v>2300000</v>
      </c>
      <c r="D18" s="155"/>
      <c r="E18" s="156"/>
      <c r="F18" s="60"/>
      <c r="G18" s="60">
        <v>2428800</v>
      </c>
      <c r="H18" s="60"/>
      <c r="I18" s="60"/>
      <c r="J18" s="60">
        <v>2428800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2428800</v>
      </c>
      <c r="X18" s="60"/>
      <c r="Y18" s="60">
        <v>2428800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43391904</v>
      </c>
      <c r="D25" s="168">
        <f>+D5+D9+D15+D19+D24</f>
        <v>0</v>
      </c>
      <c r="E25" s="169">
        <f t="shared" si="4"/>
        <v>91129471</v>
      </c>
      <c r="F25" s="73">
        <f t="shared" si="4"/>
        <v>94934657</v>
      </c>
      <c r="G25" s="73">
        <f t="shared" si="4"/>
        <v>14864064</v>
      </c>
      <c r="H25" s="73">
        <f t="shared" si="4"/>
        <v>852668</v>
      </c>
      <c r="I25" s="73">
        <f t="shared" si="4"/>
        <v>579659</v>
      </c>
      <c r="J25" s="73">
        <f t="shared" si="4"/>
        <v>16296391</v>
      </c>
      <c r="K25" s="73">
        <f t="shared" si="4"/>
        <v>925565</v>
      </c>
      <c r="L25" s="73">
        <f t="shared" si="4"/>
        <v>1736983</v>
      </c>
      <c r="M25" s="73">
        <f t="shared" si="4"/>
        <v>13870584</v>
      </c>
      <c r="N25" s="73">
        <f t="shared" si="4"/>
        <v>16533132</v>
      </c>
      <c r="O25" s="73">
        <f t="shared" si="4"/>
        <v>0</v>
      </c>
      <c r="P25" s="73">
        <f t="shared" si="4"/>
        <v>1679337</v>
      </c>
      <c r="Q25" s="73">
        <f t="shared" si="4"/>
        <v>0</v>
      </c>
      <c r="R25" s="73">
        <f t="shared" si="4"/>
        <v>1679337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34508860</v>
      </c>
      <c r="X25" s="73">
        <f t="shared" si="4"/>
        <v>40869882</v>
      </c>
      <c r="Y25" s="73">
        <f t="shared" si="4"/>
        <v>-6361022</v>
      </c>
      <c r="Z25" s="170">
        <f>+IF(X25&lt;&gt;0,+(Y25/X25)*100,0)</f>
        <v>-15.564082127763424</v>
      </c>
      <c r="AA25" s="168">
        <f>+AA5+AA9+AA15+AA19+AA24</f>
        <v>94934657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32755222</v>
      </c>
      <c r="D28" s="153">
        <f>SUM(D29:D31)</f>
        <v>0</v>
      </c>
      <c r="E28" s="154">
        <f t="shared" si="5"/>
        <v>39458741</v>
      </c>
      <c r="F28" s="100">
        <f t="shared" si="5"/>
        <v>41390324</v>
      </c>
      <c r="G28" s="100">
        <f t="shared" si="5"/>
        <v>2893395</v>
      </c>
      <c r="H28" s="100">
        <f t="shared" si="5"/>
        <v>2445563</v>
      </c>
      <c r="I28" s="100">
        <f t="shared" si="5"/>
        <v>2548855</v>
      </c>
      <c r="J28" s="100">
        <f t="shared" si="5"/>
        <v>7887813</v>
      </c>
      <c r="K28" s="100">
        <f t="shared" si="5"/>
        <v>3642791</v>
      </c>
      <c r="L28" s="100">
        <f t="shared" si="5"/>
        <v>4444484</v>
      </c>
      <c r="M28" s="100">
        <f t="shared" si="5"/>
        <v>5005576</v>
      </c>
      <c r="N28" s="100">
        <f t="shared" si="5"/>
        <v>13092851</v>
      </c>
      <c r="O28" s="100">
        <f t="shared" si="5"/>
        <v>0</v>
      </c>
      <c r="P28" s="100">
        <f t="shared" si="5"/>
        <v>29704</v>
      </c>
      <c r="Q28" s="100">
        <f t="shared" si="5"/>
        <v>0</v>
      </c>
      <c r="R28" s="100">
        <f t="shared" si="5"/>
        <v>29704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21010368</v>
      </c>
      <c r="X28" s="100">
        <f t="shared" si="5"/>
        <v>28464552</v>
      </c>
      <c r="Y28" s="100">
        <f t="shared" si="5"/>
        <v>-7454184</v>
      </c>
      <c r="Z28" s="137">
        <f>+IF(X28&lt;&gt;0,+(Y28/X28)*100,0)</f>
        <v>-26.187603444452595</v>
      </c>
      <c r="AA28" s="153">
        <f>SUM(AA29:AA31)</f>
        <v>41390324</v>
      </c>
    </row>
    <row r="29" spans="1:27" ht="13.5">
      <c r="A29" s="138" t="s">
        <v>75</v>
      </c>
      <c r="B29" s="136"/>
      <c r="C29" s="155">
        <v>19888205</v>
      </c>
      <c r="D29" s="155"/>
      <c r="E29" s="156">
        <v>23159921</v>
      </c>
      <c r="F29" s="60">
        <v>24261921</v>
      </c>
      <c r="G29" s="60">
        <v>1919139</v>
      </c>
      <c r="H29" s="60">
        <v>1179632</v>
      </c>
      <c r="I29" s="60">
        <v>1190829</v>
      </c>
      <c r="J29" s="60">
        <v>4289600</v>
      </c>
      <c r="K29" s="60">
        <v>2593310</v>
      </c>
      <c r="L29" s="60">
        <v>2969906</v>
      </c>
      <c r="M29" s="60">
        <v>4160767</v>
      </c>
      <c r="N29" s="60">
        <v>9723983</v>
      </c>
      <c r="O29" s="60"/>
      <c r="P29" s="60">
        <v>-220795</v>
      </c>
      <c r="Q29" s="60"/>
      <c r="R29" s="60">
        <v>-220795</v>
      </c>
      <c r="S29" s="60"/>
      <c r="T29" s="60"/>
      <c r="U29" s="60"/>
      <c r="V29" s="60"/>
      <c r="W29" s="60">
        <v>13792788</v>
      </c>
      <c r="X29" s="60">
        <v>16240437</v>
      </c>
      <c r="Y29" s="60">
        <v>-2447649</v>
      </c>
      <c r="Z29" s="140">
        <v>-15.07</v>
      </c>
      <c r="AA29" s="155">
        <v>24261921</v>
      </c>
    </row>
    <row r="30" spans="1:27" ht="13.5">
      <c r="A30" s="138" t="s">
        <v>76</v>
      </c>
      <c r="B30" s="136"/>
      <c r="C30" s="157">
        <v>4400537</v>
      </c>
      <c r="D30" s="157"/>
      <c r="E30" s="158">
        <v>5605112</v>
      </c>
      <c r="F30" s="159">
        <v>5772538</v>
      </c>
      <c r="G30" s="159">
        <v>366000</v>
      </c>
      <c r="H30" s="159">
        <v>578547</v>
      </c>
      <c r="I30" s="159">
        <v>485334</v>
      </c>
      <c r="J30" s="159">
        <v>1429881</v>
      </c>
      <c r="K30" s="159">
        <v>374360</v>
      </c>
      <c r="L30" s="159">
        <v>557066</v>
      </c>
      <c r="M30" s="159">
        <v>385310</v>
      </c>
      <c r="N30" s="159">
        <v>1316736</v>
      </c>
      <c r="O30" s="159"/>
      <c r="P30" s="159">
        <v>26800</v>
      </c>
      <c r="Q30" s="159"/>
      <c r="R30" s="159">
        <v>26800</v>
      </c>
      <c r="S30" s="159"/>
      <c r="T30" s="159"/>
      <c r="U30" s="159"/>
      <c r="V30" s="159"/>
      <c r="W30" s="159">
        <v>2773417</v>
      </c>
      <c r="X30" s="159">
        <v>4203837</v>
      </c>
      <c r="Y30" s="159">
        <v>-1430420</v>
      </c>
      <c r="Z30" s="141">
        <v>-34.03</v>
      </c>
      <c r="AA30" s="157">
        <v>5772538</v>
      </c>
    </row>
    <row r="31" spans="1:27" ht="13.5">
      <c r="A31" s="138" t="s">
        <v>77</v>
      </c>
      <c r="B31" s="136"/>
      <c r="C31" s="155">
        <v>8466480</v>
      </c>
      <c r="D31" s="155"/>
      <c r="E31" s="156">
        <v>10693708</v>
      </c>
      <c r="F31" s="60">
        <v>11355865</v>
      </c>
      <c r="G31" s="60">
        <v>608256</v>
      </c>
      <c r="H31" s="60">
        <v>687384</v>
      </c>
      <c r="I31" s="60">
        <v>872692</v>
      </c>
      <c r="J31" s="60">
        <v>2168332</v>
      </c>
      <c r="K31" s="60">
        <v>675121</v>
      </c>
      <c r="L31" s="60">
        <v>917512</v>
      </c>
      <c r="M31" s="60">
        <v>459499</v>
      </c>
      <c r="N31" s="60">
        <v>2052132</v>
      </c>
      <c r="O31" s="60"/>
      <c r="P31" s="60">
        <v>223699</v>
      </c>
      <c r="Q31" s="60"/>
      <c r="R31" s="60">
        <v>223699</v>
      </c>
      <c r="S31" s="60"/>
      <c r="T31" s="60"/>
      <c r="U31" s="60"/>
      <c r="V31" s="60"/>
      <c r="W31" s="60">
        <v>4444163</v>
      </c>
      <c r="X31" s="60">
        <v>8020278</v>
      </c>
      <c r="Y31" s="60">
        <v>-3576115</v>
      </c>
      <c r="Z31" s="140">
        <v>-44.59</v>
      </c>
      <c r="AA31" s="155">
        <v>11355865</v>
      </c>
    </row>
    <row r="32" spans="1:27" ht="13.5">
      <c r="A32" s="135" t="s">
        <v>78</v>
      </c>
      <c r="B32" s="136"/>
      <c r="C32" s="153">
        <f aca="true" t="shared" si="6" ref="C32:Y32">SUM(C33:C37)</f>
        <v>4074675</v>
      </c>
      <c r="D32" s="153">
        <f>SUM(D33:D37)</f>
        <v>0</v>
      </c>
      <c r="E32" s="154">
        <f t="shared" si="6"/>
        <v>9354447</v>
      </c>
      <c r="F32" s="100">
        <f t="shared" si="6"/>
        <v>9627670</v>
      </c>
      <c r="G32" s="100">
        <f t="shared" si="6"/>
        <v>351907</v>
      </c>
      <c r="H32" s="100">
        <f t="shared" si="6"/>
        <v>367398</v>
      </c>
      <c r="I32" s="100">
        <f t="shared" si="6"/>
        <v>372847</v>
      </c>
      <c r="J32" s="100">
        <f t="shared" si="6"/>
        <v>1092152</v>
      </c>
      <c r="K32" s="100">
        <f t="shared" si="6"/>
        <v>361424</v>
      </c>
      <c r="L32" s="100">
        <f t="shared" si="6"/>
        <v>511356</v>
      </c>
      <c r="M32" s="100">
        <f t="shared" si="6"/>
        <v>341370</v>
      </c>
      <c r="N32" s="100">
        <f t="shared" si="6"/>
        <v>1214150</v>
      </c>
      <c r="O32" s="100">
        <f t="shared" si="6"/>
        <v>0</v>
      </c>
      <c r="P32" s="100">
        <f t="shared" si="6"/>
        <v>69239</v>
      </c>
      <c r="Q32" s="100">
        <f t="shared" si="6"/>
        <v>0</v>
      </c>
      <c r="R32" s="100">
        <f t="shared" si="6"/>
        <v>69239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2375541</v>
      </c>
      <c r="X32" s="100">
        <f t="shared" si="6"/>
        <v>7036812</v>
      </c>
      <c r="Y32" s="100">
        <f t="shared" si="6"/>
        <v>-4661271</v>
      </c>
      <c r="Z32" s="137">
        <f>+IF(X32&lt;&gt;0,+(Y32/X32)*100,0)</f>
        <v>-66.24123253541518</v>
      </c>
      <c r="AA32" s="153">
        <f>SUM(AA33:AA37)</f>
        <v>9627670</v>
      </c>
    </row>
    <row r="33" spans="1:27" ht="13.5">
      <c r="A33" s="138" t="s">
        <v>79</v>
      </c>
      <c r="B33" s="136"/>
      <c r="C33" s="155"/>
      <c r="D33" s="155"/>
      <c r="E33" s="156">
        <v>4642710</v>
      </c>
      <c r="F33" s="60">
        <v>4629314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3503007</v>
      </c>
      <c r="Y33" s="60">
        <v>-3503007</v>
      </c>
      <c r="Z33" s="140">
        <v>-100</v>
      </c>
      <c r="AA33" s="155">
        <v>4629314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4012830</v>
      </c>
      <c r="D35" s="155"/>
      <c r="E35" s="156">
        <v>4645628</v>
      </c>
      <c r="F35" s="60">
        <v>4932247</v>
      </c>
      <c r="G35" s="60">
        <v>346624</v>
      </c>
      <c r="H35" s="60">
        <v>362115</v>
      </c>
      <c r="I35" s="60">
        <v>367564</v>
      </c>
      <c r="J35" s="60">
        <v>1076303</v>
      </c>
      <c r="K35" s="60">
        <v>356141</v>
      </c>
      <c r="L35" s="60">
        <v>506073</v>
      </c>
      <c r="M35" s="60">
        <v>336087</v>
      </c>
      <c r="N35" s="60">
        <v>1198301</v>
      </c>
      <c r="O35" s="60"/>
      <c r="P35" s="60">
        <v>69239</v>
      </c>
      <c r="Q35" s="60"/>
      <c r="R35" s="60">
        <v>69239</v>
      </c>
      <c r="S35" s="60"/>
      <c r="T35" s="60"/>
      <c r="U35" s="60"/>
      <c r="V35" s="60"/>
      <c r="W35" s="60">
        <v>2343843</v>
      </c>
      <c r="X35" s="60">
        <v>3484224</v>
      </c>
      <c r="Y35" s="60">
        <v>-1140381</v>
      </c>
      <c r="Z35" s="140">
        <v>-32.73</v>
      </c>
      <c r="AA35" s="155">
        <v>4932247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61845</v>
      </c>
      <c r="D37" s="157"/>
      <c r="E37" s="158">
        <v>66109</v>
      </c>
      <c r="F37" s="159">
        <v>66109</v>
      </c>
      <c r="G37" s="159">
        <v>5283</v>
      </c>
      <c r="H37" s="159">
        <v>5283</v>
      </c>
      <c r="I37" s="159">
        <v>5283</v>
      </c>
      <c r="J37" s="159">
        <v>15849</v>
      </c>
      <c r="K37" s="159">
        <v>5283</v>
      </c>
      <c r="L37" s="159">
        <v>5283</v>
      </c>
      <c r="M37" s="159">
        <v>5283</v>
      </c>
      <c r="N37" s="159">
        <v>15849</v>
      </c>
      <c r="O37" s="159"/>
      <c r="P37" s="159"/>
      <c r="Q37" s="159"/>
      <c r="R37" s="159"/>
      <c r="S37" s="159"/>
      <c r="T37" s="159"/>
      <c r="U37" s="159"/>
      <c r="V37" s="159"/>
      <c r="W37" s="159">
        <v>31698</v>
      </c>
      <c r="X37" s="159">
        <v>49581</v>
      </c>
      <c r="Y37" s="159">
        <v>-17883</v>
      </c>
      <c r="Z37" s="141">
        <v>-36.07</v>
      </c>
      <c r="AA37" s="157">
        <v>66109</v>
      </c>
    </row>
    <row r="38" spans="1:27" ht="13.5">
      <c r="A38" s="135" t="s">
        <v>84</v>
      </c>
      <c r="B38" s="142"/>
      <c r="C38" s="153">
        <f aca="true" t="shared" si="7" ref="C38:Y38">SUM(C39:C41)</f>
        <v>14591652</v>
      </c>
      <c r="D38" s="153">
        <f>SUM(D39:D41)</f>
        <v>0</v>
      </c>
      <c r="E38" s="154">
        <f t="shared" si="7"/>
        <v>48878501</v>
      </c>
      <c r="F38" s="100">
        <f t="shared" si="7"/>
        <v>51372331</v>
      </c>
      <c r="G38" s="100">
        <f t="shared" si="7"/>
        <v>1775097</v>
      </c>
      <c r="H38" s="100">
        <f t="shared" si="7"/>
        <v>1929356</v>
      </c>
      <c r="I38" s="100">
        <f t="shared" si="7"/>
        <v>1838829</v>
      </c>
      <c r="J38" s="100">
        <f t="shared" si="7"/>
        <v>5543282</v>
      </c>
      <c r="K38" s="100">
        <f t="shared" si="7"/>
        <v>1773123</v>
      </c>
      <c r="L38" s="100">
        <f t="shared" si="7"/>
        <v>2550128</v>
      </c>
      <c r="M38" s="100">
        <f t="shared" si="7"/>
        <v>2560553</v>
      </c>
      <c r="N38" s="100">
        <f t="shared" si="7"/>
        <v>6883804</v>
      </c>
      <c r="O38" s="100">
        <f t="shared" si="7"/>
        <v>0</v>
      </c>
      <c r="P38" s="100">
        <f t="shared" si="7"/>
        <v>637077</v>
      </c>
      <c r="Q38" s="100">
        <f t="shared" si="7"/>
        <v>0</v>
      </c>
      <c r="R38" s="100">
        <f t="shared" si="7"/>
        <v>637077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13064163</v>
      </c>
      <c r="X38" s="100">
        <f t="shared" si="7"/>
        <v>10645524</v>
      </c>
      <c r="Y38" s="100">
        <f t="shared" si="7"/>
        <v>2418639</v>
      </c>
      <c r="Z38" s="137">
        <f>+IF(X38&lt;&gt;0,+(Y38/X38)*100,0)</f>
        <v>22.719774057153032</v>
      </c>
      <c r="AA38" s="153">
        <f>SUM(AA39:AA41)</f>
        <v>51372331</v>
      </c>
    </row>
    <row r="39" spans="1:27" ht="13.5">
      <c r="A39" s="138" t="s">
        <v>85</v>
      </c>
      <c r="B39" s="136"/>
      <c r="C39" s="155">
        <v>10289519</v>
      </c>
      <c r="D39" s="155"/>
      <c r="E39" s="156">
        <v>47966589</v>
      </c>
      <c r="F39" s="60">
        <v>50505419</v>
      </c>
      <c r="G39" s="60">
        <v>1374710</v>
      </c>
      <c r="H39" s="60">
        <v>1466305</v>
      </c>
      <c r="I39" s="60">
        <v>1410466</v>
      </c>
      <c r="J39" s="60">
        <v>4251481</v>
      </c>
      <c r="K39" s="60">
        <v>1310897</v>
      </c>
      <c r="L39" s="60">
        <v>1945446</v>
      </c>
      <c r="M39" s="60">
        <v>2141425</v>
      </c>
      <c r="N39" s="60">
        <v>5397768</v>
      </c>
      <c r="O39" s="60"/>
      <c r="P39" s="60">
        <v>621829</v>
      </c>
      <c r="Q39" s="60"/>
      <c r="R39" s="60">
        <v>621829</v>
      </c>
      <c r="S39" s="60"/>
      <c r="T39" s="60"/>
      <c r="U39" s="60"/>
      <c r="V39" s="60"/>
      <c r="W39" s="60">
        <v>10271078</v>
      </c>
      <c r="X39" s="60">
        <v>9961587</v>
      </c>
      <c r="Y39" s="60">
        <v>309491</v>
      </c>
      <c r="Z39" s="140">
        <v>3.11</v>
      </c>
      <c r="AA39" s="155">
        <v>50505419</v>
      </c>
    </row>
    <row r="40" spans="1:27" ht="13.5">
      <c r="A40" s="138" t="s">
        <v>86</v>
      </c>
      <c r="B40" s="136"/>
      <c r="C40" s="155"/>
      <c r="D40" s="155"/>
      <c r="E40" s="156">
        <v>911912</v>
      </c>
      <c r="F40" s="60">
        <v>866912</v>
      </c>
      <c r="G40" s="60">
        <v>67343</v>
      </c>
      <c r="H40" s="60">
        <v>67343</v>
      </c>
      <c r="I40" s="60">
        <v>66162</v>
      </c>
      <c r="J40" s="60">
        <v>200848</v>
      </c>
      <c r="K40" s="60">
        <v>66162</v>
      </c>
      <c r="L40" s="60">
        <v>66162</v>
      </c>
      <c r="M40" s="60">
        <v>66162</v>
      </c>
      <c r="N40" s="60">
        <v>198486</v>
      </c>
      <c r="O40" s="60"/>
      <c r="P40" s="60"/>
      <c r="Q40" s="60"/>
      <c r="R40" s="60"/>
      <c r="S40" s="60"/>
      <c r="T40" s="60"/>
      <c r="U40" s="60"/>
      <c r="V40" s="60"/>
      <c r="W40" s="60">
        <v>399334</v>
      </c>
      <c r="X40" s="60">
        <v>683937</v>
      </c>
      <c r="Y40" s="60">
        <v>-284603</v>
      </c>
      <c r="Z40" s="140">
        <v>-41.61</v>
      </c>
      <c r="AA40" s="155">
        <v>866912</v>
      </c>
    </row>
    <row r="41" spans="1:27" ht="13.5">
      <c r="A41" s="138" t="s">
        <v>87</v>
      </c>
      <c r="B41" s="136"/>
      <c r="C41" s="155">
        <v>4302133</v>
      </c>
      <c r="D41" s="155"/>
      <c r="E41" s="156"/>
      <c r="F41" s="60"/>
      <c r="G41" s="60">
        <v>333044</v>
      </c>
      <c r="H41" s="60">
        <v>395708</v>
      </c>
      <c r="I41" s="60">
        <v>362201</v>
      </c>
      <c r="J41" s="60">
        <v>1090953</v>
      </c>
      <c r="K41" s="60">
        <v>396064</v>
      </c>
      <c r="L41" s="60">
        <v>538520</v>
      </c>
      <c r="M41" s="60">
        <v>352966</v>
      </c>
      <c r="N41" s="60">
        <v>1287550</v>
      </c>
      <c r="O41" s="60"/>
      <c r="P41" s="60">
        <v>15248</v>
      </c>
      <c r="Q41" s="60"/>
      <c r="R41" s="60">
        <v>15248</v>
      </c>
      <c r="S41" s="60"/>
      <c r="T41" s="60"/>
      <c r="U41" s="60"/>
      <c r="V41" s="60"/>
      <c r="W41" s="60">
        <v>2393751</v>
      </c>
      <c r="X41" s="60"/>
      <c r="Y41" s="60">
        <v>2393751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1957841</v>
      </c>
      <c r="F47" s="100">
        <v>2127679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1358442</v>
      </c>
      <c r="Y47" s="100">
        <v>-1358442</v>
      </c>
      <c r="Z47" s="137">
        <v>-100</v>
      </c>
      <c r="AA47" s="153">
        <v>2127679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51421549</v>
      </c>
      <c r="D48" s="168">
        <f>+D28+D32+D38+D42+D47</f>
        <v>0</v>
      </c>
      <c r="E48" s="169">
        <f t="shared" si="9"/>
        <v>99649530</v>
      </c>
      <c r="F48" s="73">
        <f t="shared" si="9"/>
        <v>104518004</v>
      </c>
      <c r="G48" s="73">
        <f t="shared" si="9"/>
        <v>5020399</v>
      </c>
      <c r="H48" s="73">
        <f t="shared" si="9"/>
        <v>4742317</v>
      </c>
      <c r="I48" s="73">
        <f t="shared" si="9"/>
        <v>4760531</v>
      </c>
      <c r="J48" s="73">
        <f t="shared" si="9"/>
        <v>14523247</v>
      </c>
      <c r="K48" s="73">
        <f t="shared" si="9"/>
        <v>5777338</v>
      </c>
      <c r="L48" s="73">
        <f t="shared" si="9"/>
        <v>7505968</v>
      </c>
      <c r="M48" s="73">
        <f t="shared" si="9"/>
        <v>7907499</v>
      </c>
      <c r="N48" s="73">
        <f t="shared" si="9"/>
        <v>21190805</v>
      </c>
      <c r="O48" s="73">
        <f t="shared" si="9"/>
        <v>0</v>
      </c>
      <c r="P48" s="73">
        <f t="shared" si="9"/>
        <v>736020</v>
      </c>
      <c r="Q48" s="73">
        <f t="shared" si="9"/>
        <v>0</v>
      </c>
      <c r="R48" s="73">
        <f t="shared" si="9"/>
        <v>736020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36450072</v>
      </c>
      <c r="X48" s="73">
        <f t="shared" si="9"/>
        <v>47505330</v>
      </c>
      <c r="Y48" s="73">
        <f t="shared" si="9"/>
        <v>-11055258</v>
      </c>
      <c r="Z48" s="170">
        <f>+IF(X48&lt;&gt;0,+(Y48/X48)*100,0)</f>
        <v>-23.271616048136075</v>
      </c>
      <c r="AA48" s="168">
        <f>+AA28+AA32+AA38+AA42+AA47</f>
        <v>104518004</v>
      </c>
    </row>
    <row r="49" spans="1:27" ht="13.5">
      <c r="A49" s="148" t="s">
        <v>49</v>
      </c>
      <c r="B49" s="149"/>
      <c r="C49" s="171">
        <f aca="true" t="shared" si="10" ref="C49:Y49">+C25-C48</f>
        <v>-8029645</v>
      </c>
      <c r="D49" s="171">
        <f>+D25-D48</f>
        <v>0</v>
      </c>
      <c r="E49" s="172">
        <f t="shared" si="10"/>
        <v>-8520059</v>
      </c>
      <c r="F49" s="173">
        <f t="shared" si="10"/>
        <v>-9583347</v>
      </c>
      <c r="G49" s="173">
        <f t="shared" si="10"/>
        <v>9843665</v>
      </c>
      <c r="H49" s="173">
        <f t="shared" si="10"/>
        <v>-3889649</v>
      </c>
      <c r="I49" s="173">
        <f t="shared" si="10"/>
        <v>-4180872</v>
      </c>
      <c r="J49" s="173">
        <f t="shared" si="10"/>
        <v>1773144</v>
      </c>
      <c r="K49" s="173">
        <f t="shared" si="10"/>
        <v>-4851773</v>
      </c>
      <c r="L49" s="173">
        <f t="shared" si="10"/>
        <v>-5768985</v>
      </c>
      <c r="M49" s="173">
        <f t="shared" si="10"/>
        <v>5963085</v>
      </c>
      <c r="N49" s="173">
        <f t="shared" si="10"/>
        <v>-4657673</v>
      </c>
      <c r="O49" s="173">
        <f t="shared" si="10"/>
        <v>0</v>
      </c>
      <c r="P49" s="173">
        <f t="shared" si="10"/>
        <v>943317</v>
      </c>
      <c r="Q49" s="173">
        <f t="shared" si="10"/>
        <v>0</v>
      </c>
      <c r="R49" s="173">
        <f t="shared" si="10"/>
        <v>943317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-1941212</v>
      </c>
      <c r="X49" s="173">
        <f>IF(F25=F48,0,X25-X48)</f>
        <v>-6635448</v>
      </c>
      <c r="Y49" s="173">
        <f t="shared" si="10"/>
        <v>4694236</v>
      </c>
      <c r="Z49" s="174">
        <f>+IF(X49&lt;&gt;0,+(Y49/X49)*100,0)</f>
        <v>-70.74482386117712</v>
      </c>
      <c r="AA49" s="171">
        <f>+AA25-AA48</f>
        <v>-9583347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644365</v>
      </c>
      <c r="D12" s="155">
        <v>0</v>
      </c>
      <c r="E12" s="156">
        <v>747000</v>
      </c>
      <c r="F12" s="60">
        <v>747000</v>
      </c>
      <c r="G12" s="60">
        <v>53716</v>
      </c>
      <c r="H12" s="60">
        <v>53943</v>
      </c>
      <c r="I12" s="60">
        <v>54022</v>
      </c>
      <c r="J12" s="60">
        <v>161681</v>
      </c>
      <c r="K12" s="60">
        <v>0</v>
      </c>
      <c r="L12" s="60">
        <v>107631</v>
      </c>
      <c r="M12" s="60">
        <v>53545</v>
      </c>
      <c r="N12" s="60">
        <v>161176</v>
      </c>
      <c r="O12" s="60">
        <v>0</v>
      </c>
      <c r="P12" s="60">
        <v>49178</v>
      </c>
      <c r="Q12" s="60">
        <v>0</v>
      </c>
      <c r="R12" s="60">
        <v>49178</v>
      </c>
      <c r="S12" s="60">
        <v>0</v>
      </c>
      <c r="T12" s="60">
        <v>0</v>
      </c>
      <c r="U12" s="60">
        <v>0</v>
      </c>
      <c r="V12" s="60">
        <v>0</v>
      </c>
      <c r="W12" s="60">
        <v>372035</v>
      </c>
      <c r="X12" s="60">
        <v>560250</v>
      </c>
      <c r="Y12" s="60">
        <v>-188215</v>
      </c>
      <c r="Z12" s="140">
        <v>-33.59</v>
      </c>
      <c r="AA12" s="155">
        <v>747000</v>
      </c>
    </row>
    <row r="13" spans="1:27" ht="13.5">
      <c r="A13" s="181" t="s">
        <v>109</v>
      </c>
      <c r="B13" s="185"/>
      <c r="C13" s="155">
        <v>2805106</v>
      </c>
      <c r="D13" s="155">
        <v>0</v>
      </c>
      <c r="E13" s="156">
        <v>1950000</v>
      </c>
      <c r="F13" s="60">
        <v>1950000</v>
      </c>
      <c r="G13" s="60">
        <v>39583</v>
      </c>
      <c r="H13" s="60">
        <v>67405</v>
      </c>
      <c r="I13" s="60">
        <v>62179</v>
      </c>
      <c r="J13" s="60">
        <v>169167</v>
      </c>
      <c r="K13" s="60">
        <v>57493</v>
      </c>
      <c r="L13" s="60">
        <v>72343</v>
      </c>
      <c r="M13" s="60">
        <v>52499</v>
      </c>
      <c r="N13" s="60">
        <v>182335</v>
      </c>
      <c r="O13" s="60">
        <v>0</v>
      </c>
      <c r="P13" s="60">
        <v>58633</v>
      </c>
      <c r="Q13" s="60">
        <v>0</v>
      </c>
      <c r="R13" s="60">
        <v>58633</v>
      </c>
      <c r="S13" s="60">
        <v>0</v>
      </c>
      <c r="T13" s="60">
        <v>0</v>
      </c>
      <c r="U13" s="60">
        <v>0</v>
      </c>
      <c r="V13" s="60">
        <v>0</v>
      </c>
      <c r="W13" s="60">
        <v>410135</v>
      </c>
      <c r="X13" s="60">
        <v>2212497</v>
      </c>
      <c r="Y13" s="60">
        <v>-1802362</v>
      </c>
      <c r="Z13" s="140">
        <v>-81.46</v>
      </c>
      <c r="AA13" s="155">
        <v>1950000</v>
      </c>
    </row>
    <row r="14" spans="1:27" ht="13.5">
      <c r="A14" s="181" t="s">
        <v>110</v>
      </c>
      <c r="B14" s="185"/>
      <c r="C14" s="155">
        <v>59053</v>
      </c>
      <c r="D14" s="155">
        <v>0</v>
      </c>
      <c r="E14" s="156">
        <v>100000</v>
      </c>
      <c r="F14" s="60">
        <v>100000</v>
      </c>
      <c r="G14" s="60">
        <v>5263</v>
      </c>
      <c r="H14" s="60">
        <v>5471</v>
      </c>
      <c r="I14" s="60">
        <v>4633</v>
      </c>
      <c r="J14" s="60">
        <v>15367</v>
      </c>
      <c r="K14" s="60">
        <v>0</v>
      </c>
      <c r="L14" s="60">
        <v>9491</v>
      </c>
      <c r="M14" s="60">
        <v>4753</v>
      </c>
      <c r="N14" s="60">
        <v>14244</v>
      </c>
      <c r="O14" s="60">
        <v>0</v>
      </c>
      <c r="P14" s="60">
        <v>4825</v>
      </c>
      <c r="Q14" s="60">
        <v>0</v>
      </c>
      <c r="R14" s="60">
        <v>4825</v>
      </c>
      <c r="S14" s="60">
        <v>0</v>
      </c>
      <c r="T14" s="60">
        <v>0</v>
      </c>
      <c r="U14" s="60">
        <v>0</v>
      </c>
      <c r="V14" s="60">
        <v>0</v>
      </c>
      <c r="W14" s="60">
        <v>34436</v>
      </c>
      <c r="X14" s="60">
        <v>74997</v>
      </c>
      <c r="Y14" s="60">
        <v>-40561</v>
      </c>
      <c r="Z14" s="140">
        <v>-54.08</v>
      </c>
      <c r="AA14" s="155">
        <v>100000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5000</v>
      </c>
      <c r="F16" s="60">
        <v>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3753</v>
      </c>
      <c r="Y16" s="60">
        <v>-3753</v>
      </c>
      <c r="Z16" s="140">
        <v>-100</v>
      </c>
      <c r="AA16" s="155">
        <v>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844841</v>
      </c>
      <c r="D18" s="155">
        <v>0</v>
      </c>
      <c r="E18" s="156">
        <v>6372460</v>
      </c>
      <c r="F18" s="60">
        <v>7279258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5340789</v>
      </c>
      <c r="Y18" s="60">
        <v>-5340789</v>
      </c>
      <c r="Z18" s="140">
        <v>-100</v>
      </c>
      <c r="AA18" s="155">
        <v>7279258</v>
      </c>
    </row>
    <row r="19" spans="1:27" ht="13.5">
      <c r="A19" s="181" t="s">
        <v>34</v>
      </c>
      <c r="B19" s="185"/>
      <c r="C19" s="155">
        <v>38151920</v>
      </c>
      <c r="D19" s="155">
        <v>0</v>
      </c>
      <c r="E19" s="156">
        <v>80623511</v>
      </c>
      <c r="F19" s="60">
        <v>82705399</v>
      </c>
      <c r="G19" s="60">
        <v>14138999</v>
      </c>
      <c r="H19" s="60">
        <v>512369</v>
      </c>
      <c r="I19" s="60">
        <v>448625</v>
      </c>
      <c r="J19" s="60">
        <v>15099993</v>
      </c>
      <c r="K19" s="60">
        <v>861504</v>
      </c>
      <c r="L19" s="60">
        <v>1528599</v>
      </c>
      <c r="M19" s="60">
        <v>13750327</v>
      </c>
      <c r="N19" s="60">
        <v>16140430</v>
      </c>
      <c r="O19" s="60">
        <v>0</v>
      </c>
      <c r="P19" s="60">
        <v>1507507</v>
      </c>
      <c r="Q19" s="60">
        <v>0</v>
      </c>
      <c r="R19" s="60">
        <v>1507507</v>
      </c>
      <c r="S19" s="60">
        <v>0</v>
      </c>
      <c r="T19" s="60">
        <v>0</v>
      </c>
      <c r="U19" s="60">
        <v>0</v>
      </c>
      <c r="V19" s="60">
        <v>0</v>
      </c>
      <c r="W19" s="60">
        <v>32747930</v>
      </c>
      <c r="X19" s="60">
        <v>32313843</v>
      </c>
      <c r="Y19" s="60">
        <v>434087</v>
      </c>
      <c r="Z19" s="140">
        <v>1.34</v>
      </c>
      <c r="AA19" s="155">
        <v>82705399</v>
      </c>
    </row>
    <row r="20" spans="1:27" ht="13.5">
      <c r="A20" s="181" t="s">
        <v>35</v>
      </c>
      <c r="B20" s="185"/>
      <c r="C20" s="155">
        <v>872954</v>
      </c>
      <c r="D20" s="155">
        <v>0</v>
      </c>
      <c r="E20" s="156">
        <v>485000</v>
      </c>
      <c r="F20" s="54">
        <v>485000</v>
      </c>
      <c r="G20" s="54">
        <v>626503</v>
      </c>
      <c r="H20" s="54">
        <v>213480</v>
      </c>
      <c r="I20" s="54">
        <v>9460</v>
      </c>
      <c r="J20" s="54">
        <v>849443</v>
      </c>
      <c r="K20" s="54">
        <v>4</v>
      </c>
      <c r="L20" s="54">
        <v>18919</v>
      </c>
      <c r="M20" s="54">
        <v>9460</v>
      </c>
      <c r="N20" s="54">
        <v>28383</v>
      </c>
      <c r="O20" s="54">
        <v>0</v>
      </c>
      <c r="P20" s="54">
        <v>9460</v>
      </c>
      <c r="Q20" s="54">
        <v>0</v>
      </c>
      <c r="R20" s="54">
        <v>9460</v>
      </c>
      <c r="S20" s="54">
        <v>0</v>
      </c>
      <c r="T20" s="54">
        <v>0</v>
      </c>
      <c r="U20" s="54">
        <v>0</v>
      </c>
      <c r="V20" s="54">
        <v>0</v>
      </c>
      <c r="W20" s="54">
        <v>887286</v>
      </c>
      <c r="X20" s="54">
        <v>363753</v>
      </c>
      <c r="Y20" s="54">
        <v>523533</v>
      </c>
      <c r="Z20" s="184">
        <v>143.93</v>
      </c>
      <c r="AA20" s="130">
        <v>485000</v>
      </c>
    </row>
    <row r="21" spans="1:27" ht="13.5">
      <c r="A21" s="181" t="s">
        <v>115</v>
      </c>
      <c r="B21" s="185"/>
      <c r="C21" s="155">
        <v>13665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43391904</v>
      </c>
      <c r="D22" s="188">
        <f>SUM(D5:D21)</f>
        <v>0</v>
      </c>
      <c r="E22" s="189">
        <f t="shared" si="0"/>
        <v>90282971</v>
      </c>
      <c r="F22" s="190">
        <f t="shared" si="0"/>
        <v>93271657</v>
      </c>
      <c r="G22" s="190">
        <f t="shared" si="0"/>
        <v>14864064</v>
      </c>
      <c r="H22" s="190">
        <f t="shared" si="0"/>
        <v>852668</v>
      </c>
      <c r="I22" s="190">
        <f t="shared" si="0"/>
        <v>578919</v>
      </c>
      <c r="J22" s="190">
        <f t="shared" si="0"/>
        <v>16295651</v>
      </c>
      <c r="K22" s="190">
        <f t="shared" si="0"/>
        <v>919001</v>
      </c>
      <c r="L22" s="190">
        <f t="shared" si="0"/>
        <v>1736983</v>
      </c>
      <c r="M22" s="190">
        <f t="shared" si="0"/>
        <v>13870584</v>
      </c>
      <c r="N22" s="190">
        <f t="shared" si="0"/>
        <v>16526568</v>
      </c>
      <c r="O22" s="190">
        <f t="shared" si="0"/>
        <v>0</v>
      </c>
      <c r="P22" s="190">
        <f t="shared" si="0"/>
        <v>1629603</v>
      </c>
      <c r="Q22" s="190">
        <f t="shared" si="0"/>
        <v>0</v>
      </c>
      <c r="R22" s="190">
        <f t="shared" si="0"/>
        <v>1629603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34451822</v>
      </c>
      <c r="X22" s="190">
        <f t="shared" si="0"/>
        <v>40869882</v>
      </c>
      <c r="Y22" s="190">
        <f t="shared" si="0"/>
        <v>-6418060</v>
      </c>
      <c r="Z22" s="191">
        <f>+IF(X22&lt;&gt;0,+(Y22/X22)*100,0)</f>
        <v>-15.703642109854881</v>
      </c>
      <c r="AA22" s="188">
        <f>SUM(AA5:AA21)</f>
        <v>93271657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25015832</v>
      </c>
      <c r="D25" s="155">
        <v>0</v>
      </c>
      <c r="E25" s="156">
        <v>34505777</v>
      </c>
      <c r="F25" s="60">
        <v>33645112</v>
      </c>
      <c r="G25" s="60">
        <v>3001131</v>
      </c>
      <c r="H25" s="60">
        <v>3039322</v>
      </c>
      <c r="I25" s="60">
        <v>3047913</v>
      </c>
      <c r="J25" s="60">
        <v>9088366</v>
      </c>
      <c r="K25" s="60">
        <v>2843366</v>
      </c>
      <c r="L25" s="60">
        <v>3984589</v>
      </c>
      <c r="M25" s="60">
        <v>2967261</v>
      </c>
      <c r="N25" s="60">
        <v>9795216</v>
      </c>
      <c r="O25" s="60">
        <v>0</v>
      </c>
      <c r="P25" s="60">
        <v>33613</v>
      </c>
      <c r="Q25" s="60">
        <v>0</v>
      </c>
      <c r="R25" s="60">
        <v>33613</v>
      </c>
      <c r="S25" s="60">
        <v>0</v>
      </c>
      <c r="T25" s="60">
        <v>0</v>
      </c>
      <c r="U25" s="60">
        <v>0</v>
      </c>
      <c r="V25" s="60">
        <v>0</v>
      </c>
      <c r="W25" s="60">
        <v>18917195</v>
      </c>
      <c r="X25" s="60">
        <v>24722928</v>
      </c>
      <c r="Y25" s="60">
        <v>-5805733</v>
      </c>
      <c r="Z25" s="140">
        <v>-23.48</v>
      </c>
      <c r="AA25" s="155">
        <v>33645112</v>
      </c>
    </row>
    <row r="26" spans="1:27" ht="13.5">
      <c r="A26" s="183" t="s">
        <v>38</v>
      </c>
      <c r="B26" s="182"/>
      <c r="C26" s="155">
        <v>2422303</v>
      </c>
      <c r="D26" s="155">
        <v>0</v>
      </c>
      <c r="E26" s="156">
        <v>2616458</v>
      </c>
      <c r="F26" s="60">
        <v>2616458</v>
      </c>
      <c r="G26" s="60">
        <v>208384</v>
      </c>
      <c r="H26" s="60">
        <v>204513</v>
      </c>
      <c r="I26" s="60">
        <v>205370</v>
      </c>
      <c r="J26" s="60">
        <v>618267</v>
      </c>
      <c r="K26" s="60">
        <v>202799</v>
      </c>
      <c r="L26" s="60">
        <v>206227</v>
      </c>
      <c r="M26" s="60">
        <v>203346</v>
      </c>
      <c r="N26" s="60">
        <v>612372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1230639</v>
      </c>
      <c r="X26" s="60">
        <v>1962342</v>
      </c>
      <c r="Y26" s="60">
        <v>-731703</v>
      </c>
      <c r="Z26" s="140">
        <v>-37.29</v>
      </c>
      <c r="AA26" s="155">
        <v>2616458</v>
      </c>
    </row>
    <row r="27" spans="1:27" ht="13.5">
      <c r="A27" s="183" t="s">
        <v>118</v>
      </c>
      <c r="B27" s="182"/>
      <c r="C27" s="155">
        <v>349828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1879112</v>
      </c>
      <c r="D28" s="155">
        <v>0</v>
      </c>
      <c r="E28" s="156">
        <v>2040000</v>
      </c>
      <c r="F28" s="60">
        <v>2040000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1530000</v>
      </c>
      <c r="Y28" s="60">
        <v>-1530000</v>
      </c>
      <c r="Z28" s="140">
        <v>-100</v>
      </c>
      <c r="AA28" s="155">
        <v>2040000</v>
      </c>
    </row>
    <row r="29" spans="1:27" ht="13.5">
      <c r="A29" s="183" t="s">
        <v>40</v>
      </c>
      <c r="B29" s="182"/>
      <c r="C29" s="155">
        <v>1494457</v>
      </c>
      <c r="D29" s="155">
        <v>0</v>
      </c>
      <c r="E29" s="156">
        <v>1491586</v>
      </c>
      <c r="F29" s="60">
        <v>1491586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1118691</v>
      </c>
      <c r="Y29" s="60">
        <v>-1118691</v>
      </c>
      <c r="Z29" s="140">
        <v>-100</v>
      </c>
      <c r="AA29" s="155">
        <v>1491586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469206</v>
      </c>
      <c r="D32" s="155">
        <v>0</v>
      </c>
      <c r="E32" s="156">
        <v>36894132</v>
      </c>
      <c r="F32" s="60">
        <v>37764132</v>
      </c>
      <c r="G32" s="60">
        <v>21902</v>
      </c>
      <c r="H32" s="60">
        <v>47284</v>
      </c>
      <c r="I32" s="60">
        <v>30339</v>
      </c>
      <c r="J32" s="60">
        <v>99525</v>
      </c>
      <c r="K32" s="60">
        <v>20527</v>
      </c>
      <c r="L32" s="60">
        <v>325101</v>
      </c>
      <c r="M32" s="60">
        <v>717956</v>
      </c>
      <c r="N32" s="60">
        <v>1063584</v>
      </c>
      <c r="O32" s="60">
        <v>0</v>
      </c>
      <c r="P32" s="60">
        <v>428742</v>
      </c>
      <c r="Q32" s="60">
        <v>0</v>
      </c>
      <c r="R32" s="60">
        <v>428742</v>
      </c>
      <c r="S32" s="60">
        <v>0</v>
      </c>
      <c r="T32" s="60">
        <v>0</v>
      </c>
      <c r="U32" s="60">
        <v>0</v>
      </c>
      <c r="V32" s="60">
        <v>0</v>
      </c>
      <c r="W32" s="60">
        <v>1591851</v>
      </c>
      <c r="X32" s="60">
        <v>2978307</v>
      </c>
      <c r="Y32" s="60">
        <v>-1386456</v>
      </c>
      <c r="Z32" s="140">
        <v>-46.55</v>
      </c>
      <c r="AA32" s="155">
        <v>37764132</v>
      </c>
    </row>
    <row r="33" spans="1:27" ht="13.5">
      <c r="A33" s="183" t="s">
        <v>42</v>
      </c>
      <c r="B33" s="182"/>
      <c r="C33" s="155">
        <v>3425414</v>
      </c>
      <c r="D33" s="155">
        <v>0</v>
      </c>
      <c r="E33" s="156">
        <v>4500000</v>
      </c>
      <c r="F33" s="60">
        <v>6425223</v>
      </c>
      <c r="G33" s="60">
        <v>466231</v>
      </c>
      <c r="H33" s="60">
        <v>123400</v>
      </c>
      <c r="I33" s="60">
        <v>121094</v>
      </c>
      <c r="J33" s="60">
        <v>710725</v>
      </c>
      <c r="K33" s="60">
        <v>655198</v>
      </c>
      <c r="L33" s="60">
        <v>1376243</v>
      </c>
      <c r="M33" s="60">
        <v>1997411</v>
      </c>
      <c r="N33" s="60">
        <v>4028852</v>
      </c>
      <c r="O33" s="60">
        <v>0</v>
      </c>
      <c r="P33" s="60">
        <v>46117</v>
      </c>
      <c r="Q33" s="60">
        <v>0</v>
      </c>
      <c r="R33" s="60">
        <v>46117</v>
      </c>
      <c r="S33" s="60">
        <v>0</v>
      </c>
      <c r="T33" s="60">
        <v>0</v>
      </c>
      <c r="U33" s="60">
        <v>0</v>
      </c>
      <c r="V33" s="60">
        <v>0</v>
      </c>
      <c r="W33" s="60">
        <v>4785694</v>
      </c>
      <c r="X33" s="60">
        <v>2250000</v>
      </c>
      <c r="Y33" s="60">
        <v>2535694</v>
      </c>
      <c r="Z33" s="140">
        <v>112.7</v>
      </c>
      <c r="AA33" s="155">
        <v>6425223</v>
      </c>
    </row>
    <row r="34" spans="1:27" ht="13.5">
      <c r="A34" s="183" t="s">
        <v>43</v>
      </c>
      <c r="B34" s="182"/>
      <c r="C34" s="155">
        <v>16365397</v>
      </c>
      <c r="D34" s="155">
        <v>0</v>
      </c>
      <c r="E34" s="156">
        <v>17601577</v>
      </c>
      <c r="F34" s="60">
        <v>20535493</v>
      </c>
      <c r="G34" s="60">
        <v>1322751</v>
      </c>
      <c r="H34" s="60">
        <v>1327798</v>
      </c>
      <c r="I34" s="60">
        <v>1355815</v>
      </c>
      <c r="J34" s="60">
        <v>4006364</v>
      </c>
      <c r="K34" s="60">
        <v>2055448</v>
      </c>
      <c r="L34" s="60">
        <v>1613808</v>
      </c>
      <c r="M34" s="60">
        <v>2021525</v>
      </c>
      <c r="N34" s="60">
        <v>5690781</v>
      </c>
      <c r="O34" s="60">
        <v>0</v>
      </c>
      <c r="P34" s="60">
        <v>227548</v>
      </c>
      <c r="Q34" s="60">
        <v>0</v>
      </c>
      <c r="R34" s="60">
        <v>227548</v>
      </c>
      <c r="S34" s="60">
        <v>0</v>
      </c>
      <c r="T34" s="60">
        <v>0</v>
      </c>
      <c r="U34" s="60">
        <v>0</v>
      </c>
      <c r="V34" s="60">
        <v>0</v>
      </c>
      <c r="W34" s="60">
        <v>9924693</v>
      </c>
      <c r="X34" s="60">
        <v>12943062</v>
      </c>
      <c r="Y34" s="60">
        <v>-3018369</v>
      </c>
      <c r="Z34" s="140">
        <v>-23.32</v>
      </c>
      <c r="AA34" s="155">
        <v>20535493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51421549</v>
      </c>
      <c r="D36" s="188">
        <f>SUM(D25:D35)</f>
        <v>0</v>
      </c>
      <c r="E36" s="189">
        <f t="shared" si="1"/>
        <v>99649530</v>
      </c>
      <c r="F36" s="190">
        <f t="shared" si="1"/>
        <v>104518004</v>
      </c>
      <c r="G36" s="190">
        <f t="shared" si="1"/>
        <v>5020399</v>
      </c>
      <c r="H36" s="190">
        <f t="shared" si="1"/>
        <v>4742317</v>
      </c>
      <c r="I36" s="190">
        <f t="shared" si="1"/>
        <v>4760531</v>
      </c>
      <c r="J36" s="190">
        <f t="shared" si="1"/>
        <v>14523247</v>
      </c>
      <c r="K36" s="190">
        <f t="shared" si="1"/>
        <v>5777338</v>
      </c>
      <c r="L36" s="190">
        <f t="shared" si="1"/>
        <v>7505968</v>
      </c>
      <c r="M36" s="190">
        <f t="shared" si="1"/>
        <v>7907499</v>
      </c>
      <c r="N36" s="190">
        <f t="shared" si="1"/>
        <v>21190805</v>
      </c>
      <c r="O36" s="190">
        <f t="shared" si="1"/>
        <v>0</v>
      </c>
      <c r="P36" s="190">
        <f t="shared" si="1"/>
        <v>736020</v>
      </c>
      <c r="Q36" s="190">
        <f t="shared" si="1"/>
        <v>0</v>
      </c>
      <c r="R36" s="190">
        <f t="shared" si="1"/>
        <v>736020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36450072</v>
      </c>
      <c r="X36" s="190">
        <f t="shared" si="1"/>
        <v>47505330</v>
      </c>
      <c r="Y36" s="190">
        <f t="shared" si="1"/>
        <v>-11055258</v>
      </c>
      <c r="Z36" s="191">
        <f>+IF(X36&lt;&gt;0,+(Y36/X36)*100,0)</f>
        <v>-23.271616048136075</v>
      </c>
      <c r="AA36" s="188">
        <f>SUM(AA25:AA35)</f>
        <v>104518004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-8029645</v>
      </c>
      <c r="D38" s="199">
        <f>+D22-D36</f>
        <v>0</v>
      </c>
      <c r="E38" s="200">
        <f t="shared" si="2"/>
        <v>-9366559</v>
      </c>
      <c r="F38" s="106">
        <f t="shared" si="2"/>
        <v>-11246347</v>
      </c>
      <c r="G38" s="106">
        <f t="shared" si="2"/>
        <v>9843665</v>
      </c>
      <c r="H38" s="106">
        <f t="shared" si="2"/>
        <v>-3889649</v>
      </c>
      <c r="I38" s="106">
        <f t="shared" si="2"/>
        <v>-4181612</v>
      </c>
      <c r="J38" s="106">
        <f t="shared" si="2"/>
        <v>1772404</v>
      </c>
      <c r="K38" s="106">
        <f t="shared" si="2"/>
        <v>-4858337</v>
      </c>
      <c r="L38" s="106">
        <f t="shared" si="2"/>
        <v>-5768985</v>
      </c>
      <c r="M38" s="106">
        <f t="shared" si="2"/>
        <v>5963085</v>
      </c>
      <c r="N38" s="106">
        <f t="shared" si="2"/>
        <v>-4664237</v>
      </c>
      <c r="O38" s="106">
        <f t="shared" si="2"/>
        <v>0</v>
      </c>
      <c r="P38" s="106">
        <f t="shared" si="2"/>
        <v>893583</v>
      </c>
      <c r="Q38" s="106">
        <f t="shared" si="2"/>
        <v>0</v>
      </c>
      <c r="R38" s="106">
        <f t="shared" si="2"/>
        <v>893583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-1998250</v>
      </c>
      <c r="X38" s="106">
        <f>IF(F22=F36,0,X22-X36)</f>
        <v>-6635448</v>
      </c>
      <c r="Y38" s="106">
        <f t="shared" si="2"/>
        <v>4637198</v>
      </c>
      <c r="Z38" s="201">
        <f>+IF(X38&lt;&gt;0,+(Y38/X38)*100,0)</f>
        <v>-69.88522854824572</v>
      </c>
      <c r="AA38" s="199">
        <f>+AA22-AA36</f>
        <v>-11246347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846500</v>
      </c>
      <c r="F39" s="60">
        <v>1663000</v>
      </c>
      <c r="G39" s="60">
        <v>0</v>
      </c>
      <c r="H39" s="60">
        <v>0</v>
      </c>
      <c r="I39" s="60">
        <v>740</v>
      </c>
      <c r="J39" s="60">
        <v>740</v>
      </c>
      <c r="K39" s="60">
        <v>6564</v>
      </c>
      <c r="L39" s="60">
        <v>0</v>
      </c>
      <c r="M39" s="60">
        <v>0</v>
      </c>
      <c r="N39" s="60">
        <v>6564</v>
      </c>
      <c r="O39" s="60">
        <v>0</v>
      </c>
      <c r="P39" s="60">
        <v>49734</v>
      </c>
      <c r="Q39" s="60">
        <v>0</v>
      </c>
      <c r="R39" s="60">
        <v>49734</v>
      </c>
      <c r="S39" s="60">
        <v>0</v>
      </c>
      <c r="T39" s="60">
        <v>0</v>
      </c>
      <c r="U39" s="60">
        <v>0</v>
      </c>
      <c r="V39" s="60">
        <v>0</v>
      </c>
      <c r="W39" s="60">
        <v>57038</v>
      </c>
      <c r="X39" s="60">
        <v>309753</v>
      </c>
      <c r="Y39" s="60">
        <v>-252715</v>
      </c>
      <c r="Z39" s="140">
        <v>-81.59</v>
      </c>
      <c r="AA39" s="155">
        <v>1663000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-8029645</v>
      </c>
      <c r="D42" s="206">
        <f>SUM(D38:D41)</f>
        <v>0</v>
      </c>
      <c r="E42" s="207">
        <f t="shared" si="3"/>
        <v>-8520059</v>
      </c>
      <c r="F42" s="88">
        <f t="shared" si="3"/>
        <v>-9583347</v>
      </c>
      <c r="G42" s="88">
        <f t="shared" si="3"/>
        <v>9843665</v>
      </c>
      <c r="H42" s="88">
        <f t="shared" si="3"/>
        <v>-3889649</v>
      </c>
      <c r="I42" s="88">
        <f t="shared" si="3"/>
        <v>-4180872</v>
      </c>
      <c r="J42" s="88">
        <f t="shared" si="3"/>
        <v>1773144</v>
      </c>
      <c r="K42" s="88">
        <f t="shared" si="3"/>
        <v>-4851773</v>
      </c>
      <c r="L42" s="88">
        <f t="shared" si="3"/>
        <v>-5768985</v>
      </c>
      <c r="M42" s="88">
        <f t="shared" si="3"/>
        <v>5963085</v>
      </c>
      <c r="N42" s="88">
        <f t="shared" si="3"/>
        <v>-4657673</v>
      </c>
      <c r="O42" s="88">
        <f t="shared" si="3"/>
        <v>0</v>
      </c>
      <c r="P42" s="88">
        <f t="shared" si="3"/>
        <v>943317</v>
      </c>
      <c r="Q42" s="88">
        <f t="shared" si="3"/>
        <v>0</v>
      </c>
      <c r="R42" s="88">
        <f t="shared" si="3"/>
        <v>943317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-1941212</v>
      </c>
      <c r="X42" s="88">
        <f t="shared" si="3"/>
        <v>-6325695</v>
      </c>
      <c r="Y42" s="88">
        <f t="shared" si="3"/>
        <v>4384483</v>
      </c>
      <c r="Z42" s="208">
        <f>+IF(X42&lt;&gt;0,+(Y42/X42)*100,0)</f>
        <v>-69.31227319685821</v>
      </c>
      <c r="AA42" s="206">
        <f>SUM(AA38:AA41)</f>
        <v>-9583347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-8029645</v>
      </c>
      <c r="D44" s="210">
        <f>+D42-D43</f>
        <v>0</v>
      </c>
      <c r="E44" s="211">
        <f t="shared" si="4"/>
        <v>-8520059</v>
      </c>
      <c r="F44" s="77">
        <f t="shared" si="4"/>
        <v>-9583347</v>
      </c>
      <c r="G44" s="77">
        <f t="shared" si="4"/>
        <v>9843665</v>
      </c>
      <c r="H44" s="77">
        <f t="shared" si="4"/>
        <v>-3889649</v>
      </c>
      <c r="I44" s="77">
        <f t="shared" si="4"/>
        <v>-4180872</v>
      </c>
      <c r="J44" s="77">
        <f t="shared" si="4"/>
        <v>1773144</v>
      </c>
      <c r="K44" s="77">
        <f t="shared" si="4"/>
        <v>-4851773</v>
      </c>
      <c r="L44" s="77">
        <f t="shared" si="4"/>
        <v>-5768985</v>
      </c>
      <c r="M44" s="77">
        <f t="shared" si="4"/>
        <v>5963085</v>
      </c>
      <c r="N44" s="77">
        <f t="shared" si="4"/>
        <v>-4657673</v>
      </c>
      <c r="O44" s="77">
        <f t="shared" si="4"/>
        <v>0</v>
      </c>
      <c r="P44" s="77">
        <f t="shared" si="4"/>
        <v>943317</v>
      </c>
      <c r="Q44" s="77">
        <f t="shared" si="4"/>
        <v>0</v>
      </c>
      <c r="R44" s="77">
        <f t="shared" si="4"/>
        <v>943317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-1941212</v>
      </c>
      <c r="X44" s="77">
        <f t="shared" si="4"/>
        <v>-6325695</v>
      </c>
      <c r="Y44" s="77">
        <f t="shared" si="4"/>
        <v>4384483</v>
      </c>
      <c r="Z44" s="212">
        <f>+IF(X44&lt;&gt;0,+(Y44/X44)*100,0)</f>
        <v>-69.31227319685821</v>
      </c>
      <c r="AA44" s="210">
        <f>+AA42-AA43</f>
        <v>-9583347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-8029645</v>
      </c>
      <c r="D46" s="206">
        <f>SUM(D44:D45)</f>
        <v>0</v>
      </c>
      <c r="E46" s="207">
        <f t="shared" si="5"/>
        <v>-8520059</v>
      </c>
      <c r="F46" s="88">
        <f t="shared" si="5"/>
        <v>-9583347</v>
      </c>
      <c r="G46" s="88">
        <f t="shared" si="5"/>
        <v>9843665</v>
      </c>
      <c r="H46" s="88">
        <f t="shared" si="5"/>
        <v>-3889649</v>
      </c>
      <c r="I46" s="88">
        <f t="shared" si="5"/>
        <v>-4180872</v>
      </c>
      <c r="J46" s="88">
        <f t="shared" si="5"/>
        <v>1773144</v>
      </c>
      <c r="K46" s="88">
        <f t="shared" si="5"/>
        <v>-4851773</v>
      </c>
      <c r="L46" s="88">
        <f t="shared" si="5"/>
        <v>-5768985</v>
      </c>
      <c r="M46" s="88">
        <f t="shared" si="5"/>
        <v>5963085</v>
      </c>
      <c r="N46" s="88">
        <f t="shared" si="5"/>
        <v>-4657673</v>
      </c>
      <c r="O46" s="88">
        <f t="shared" si="5"/>
        <v>0</v>
      </c>
      <c r="P46" s="88">
        <f t="shared" si="5"/>
        <v>943317</v>
      </c>
      <c r="Q46" s="88">
        <f t="shared" si="5"/>
        <v>0</v>
      </c>
      <c r="R46" s="88">
        <f t="shared" si="5"/>
        <v>943317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-1941212</v>
      </c>
      <c r="X46" s="88">
        <f t="shared" si="5"/>
        <v>-6325695</v>
      </c>
      <c r="Y46" s="88">
        <f t="shared" si="5"/>
        <v>4384483</v>
      </c>
      <c r="Z46" s="208">
        <f>+IF(X46&lt;&gt;0,+(Y46/X46)*100,0)</f>
        <v>-69.31227319685821</v>
      </c>
      <c r="AA46" s="206">
        <f>SUM(AA44:AA45)</f>
        <v>-9583347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-8029645</v>
      </c>
      <c r="D48" s="217">
        <f>SUM(D46:D47)</f>
        <v>0</v>
      </c>
      <c r="E48" s="218">
        <f t="shared" si="6"/>
        <v>-8520059</v>
      </c>
      <c r="F48" s="219">
        <f t="shared" si="6"/>
        <v>-9583347</v>
      </c>
      <c r="G48" s="219">
        <f t="shared" si="6"/>
        <v>9843665</v>
      </c>
      <c r="H48" s="220">
        <f t="shared" si="6"/>
        <v>-3889649</v>
      </c>
      <c r="I48" s="220">
        <f t="shared" si="6"/>
        <v>-4180872</v>
      </c>
      <c r="J48" s="220">
        <f t="shared" si="6"/>
        <v>1773144</v>
      </c>
      <c r="K48" s="220">
        <f t="shared" si="6"/>
        <v>-4851773</v>
      </c>
      <c r="L48" s="220">
        <f t="shared" si="6"/>
        <v>-5768985</v>
      </c>
      <c r="M48" s="219">
        <f t="shared" si="6"/>
        <v>5963085</v>
      </c>
      <c r="N48" s="219">
        <f t="shared" si="6"/>
        <v>-4657673</v>
      </c>
      <c r="O48" s="220">
        <f t="shared" si="6"/>
        <v>0</v>
      </c>
      <c r="P48" s="220">
        <f t="shared" si="6"/>
        <v>943317</v>
      </c>
      <c r="Q48" s="220">
        <f t="shared" si="6"/>
        <v>0</v>
      </c>
      <c r="R48" s="220">
        <f t="shared" si="6"/>
        <v>943317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-1941212</v>
      </c>
      <c r="X48" s="220">
        <f t="shared" si="6"/>
        <v>-6325695</v>
      </c>
      <c r="Y48" s="220">
        <f t="shared" si="6"/>
        <v>4384483</v>
      </c>
      <c r="Z48" s="221">
        <f>+IF(X48&lt;&gt;0,+(Y48/X48)*100,0)</f>
        <v>-69.31227319685821</v>
      </c>
      <c r="AA48" s="222">
        <f>SUM(AA46:AA47)</f>
        <v>-9583347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2590983</v>
      </c>
      <c r="D5" s="153">
        <f>SUM(D6:D8)</f>
        <v>0</v>
      </c>
      <c r="E5" s="154">
        <f t="shared" si="0"/>
        <v>242500</v>
      </c>
      <c r="F5" s="100">
        <f t="shared" si="0"/>
        <v>272500</v>
      </c>
      <c r="G5" s="100">
        <f t="shared" si="0"/>
        <v>0</v>
      </c>
      <c r="H5" s="100">
        <f t="shared" si="0"/>
        <v>0</v>
      </c>
      <c r="I5" s="100">
        <f t="shared" si="0"/>
        <v>4704</v>
      </c>
      <c r="J5" s="100">
        <f t="shared" si="0"/>
        <v>4704</v>
      </c>
      <c r="K5" s="100">
        <f t="shared" si="0"/>
        <v>29689</v>
      </c>
      <c r="L5" s="100">
        <f t="shared" si="0"/>
        <v>8833</v>
      </c>
      <c r="M5" s="100">
        <f t="shared" si="0"/>
        <v>0</v>
      </c>
      <c r="N5" s="100">
        <f t="shared" si="0"/>
        <v>38522</v>
      </c>
      <c r="O5" s="100">
        <f t="shared" si="0"/>
        <v>0</v>
      </c>
      <c r="P5" s="100">
        <f t="shared" si="0"/>
        <v>342</v>
      </c>
      <c r="Q5" s="100">
        <f t="shared" si="0"/>
        <v>44568</v>
      </c>
      <c r="R5" s="100">
        <f t="shared" si="0"/>
        <v>44910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88136</v>
      </c>
      <c r="X5" s="100">
        <f t="shared" si="0"/>
        <v>181872</v>
      </c>
      <c r="Y5" s="100">
        <f t="shared" si="0"/>
        <v>-93736</v>
      </c>
      <c r="Z5" s="137">
        <f>+IF(X5&lt;&gt;0,+(Y5/X5)*100,0)</f>
        <v>-51.539544294888714</v>
      </c>
      <c r="AA5" s="153">
        <f>SUM(AA6:AA8)</f>
        <v>272500</v>
      </c>
    </row>
    <row r="6" spans="1:27" ht="13.5">
      <c r="A6" s="138" t="s">
        <v>75</v>
      </c>
      <c r="B6" s="136"/>
      <c r="C6" s="155">
        <v>48761</v>
      </c>
      <c r="D6" s="155"/>
      <c r="E6" s="156">
        <v>78000</v>
      </c>
      <c r="F6" s="60">
        <v>108000</v>
      </c>
      <c r="G6" s="60"/>
      <c r="H6" s="60"/>
      <c r="I6" s="60"/>
      <c r="J6" s="60"/>
      <c r="K6" s="60">
        <v>26294</v>
      </c>
      <c r="L6" s="60">
        <v>8833</v>
      </c>
      <c r="M6" s="60"/>
      <c r="N6" s="60">
        <v>35127</v>
      </c>
      <c r="O6" s="60"/>
      <c r="P6" s="60"/>
      <c r="Q6" s="60">
        <v>20795</v>
      </c>
      <c r="R6" s="60">
        <v>20795</v>
      </c>
      <c r="S6" s="60"/>
      <c r="T6" s="60"/>
      <c r="U6" s="60"/>
      <c r="V6" s="60"/>
      <c r="W6" s="60">
        <v>55922</v>
      </c>
      <c r="X6" s="60">
        <v>58500</v>
      </c>
      <c r="Y6" s="60">
        <v>-2578</v>
      </c>
      <c r="Z6" s="140">
        <v>-4.41</v>
      </c>
      <c r="AA6" s="62">
        <v>108000</v>
      </c>
    </row>
    <row r="7" spans="1:27" ht="13.5">
      <c r="A7" s="138" t="s">
        <v>76</v>
      </c>
      <c r="B7" s="136"/>
      <c r="C7" s="157">
        <v>90285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2451937</v>
      </c>
      <c r="D8" s="155"/>
      <c r="E8" s="156">
        <v>164500</v>
      </c>
      <c r="F8" s="60">
        <v>164500</v>
      </c>
      <c r="G8" s="60"/>
      <c r="H8" s="60"/>
      <c r="I8" s="60">
        <v>4704</v>
      </c>
      <c r="J8" s="60">
        <v>4704</v>
      </c>
      <c r="K8" s="60">
        <v>3395</v>
      </c>
      <c r="L8" s="60"/>
      <c r="M8" s="60"/>
      <c r="N8" s="60">
        <v>3395</v>
      </c>
      <c r="O8" s="60"/>
      <c r="P8" s="60">
        <v>342</v>
      </c>
      <c r="Q8" s="60">
        <v>23773</v>
      </c>
      <c r="R8" s="60">
        <v>24115</v>
      </c>
      <c r="S8" s="60"/>
      <c r="T8" s="60"/>
      <c r="U8" s="60"/>
      <c r="V8" s="60"/>
      <c r="W8" s="60">
        <v>32214</v>
      </c>
      <c r="X8" s="60">
        <v>123372</v>
      </c>
      <c r="Y8" s="60">
        <v>-91158</v>
      </c>
      <c r="Z8" s="140">
        <v>-73.89</v>
      </c>
      <c r="AA8" s="62">
        <v>164500</v>
      </c>
    </row>
    <row r="9" spans="1:27" ht="13.5">
      <c r="A9" s="135" t="s">
        <v>78</v>
      </c>
      <c r="B9" s="136"/>
      <c r="C9" s="153">
        <f aca="true" t="shared" si="1" ref="C9:Y9">SUM(C10:C14)</f>
        <v>973096</v>
      </c>
      <c r="D9" s="153">
        <f>SUM(D10:D14)</f>
        <v>0</v>
      </c>
      <c r="E9" s="154">
        <f t="shared" si="1"/>
        <v>445000</v>
      </c>
      <c r="F9" s="100">
        <f t="shared" si="1"/>
        <v>1551852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47801</v>
      </c>
      <c r="R9" s="100">
        <f t="shared" si="1"/>
        <v>47801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47801</v>
      </c>
      <c r="X9" s="100">
        <f t="shared" si="1"/>
        <v>333747</v>
      </c>
      <c r="Y9" s="100">
        <f t="shared" si="1"/>
        <v>-285946</v>
      </c>
      <c r="Z9" s="137">
        <f>+IF(X9&lt;&gt;0,+(Y9/X9)*100,0)</f>
        <v>-85.67747425445023</v>
      </c>
      <c r="AA9" s="102">
        <f>SUM(AA10:AA14)</f>
        <v>1551852</v>
      </c>
    </row>
    <row r="10" spans="1:27" ht="13.5">
      <c r="A10" s="138" t="s">
        <v>79</v>
      </c>
      <c r="B10" s="136"/>
      <c r="C10" s="155"/>
      <c r="D10" s="155"/>
      <c r="E10" s="156">
        <v>45000</v>
      </c>
      <c r="F10" s="60">
        <v>45000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33750</v>
      </c>
      <c r="Y10" s="60">
        <v>-33750</v>
      </c>
      <c r="Z10" s="140">
        <v>-100</v>
      </c>
      <c r="AA10" s="62">
        <v>45000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973096</v>
      </c>
      <c r="D12" s="155"/>
      <c r="E12" s="156">
        <v>400000</v>
      </c>
      <c r="F12" s="60">
        <v>1506852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47801</v>
      </c>
      <c r="R12" s="60">
        <v>47801</v>
      </c>
      <c r="S12" s="60"/>
      <c r="T12" s="60"/>
      <c r="U12" s="60"/>
      <c r="V12" s="60"/>
      <c r="W12" s="60">
        <v>47801</v>
      </c>
      <c r="X12" s="60">
        <v>299997</v>
      </c>
      <c r="Y12" s="60">
        <v>-252196</v>
      </c>
      <c r="Z12" s="140">
        <v>-84.07</v>
      </c>
      <c r="AA12" s="62">
        <v>1506852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390268</v>
      </c>
      <c r="D15" s="153">
        <f>SUM(D16:D18)</f>
        <v>0</v>
      </c>
      <c r="E15" s="154">
        <f t="shared" si="2"/>
        <v>466500</v>
      </c>
      <c r="F15" s="100">
        <f t="shared" si="2"/>
        <v>582997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110466</v>
      </c>
      <c r="M15" s="100">
        <f t="shared" si="2"/>
        <v>0</v>
      </c>
      <c r="N15" s="100">
        <f t="shared" si="2"/>
        <v>110466</v>
      </c>
      <c r="O15" s="100">
        <f t="shared" si="2"/>
        <v>0</v>
      </c>
      <c r="P15" s="100">
        <f t="shared" si="2"/>
        <v>0</v>
      </c>
      <c r="Q15" s="100">
        <f t="shared" si="2"/>
        <v>41590</v>
      </c>
      <c r="R15" s="100">
        <f t="shared" si="2"/>
        <v>41590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152056</v>
      </c>
      <c r="X15" s="100">
        <f t="shared" si="2"/>
        <v>24372</v>
      </c>
      <c r="Y15" s="100">
        <f t="shared" si="2"/>
        <v>127684</v>
      </c>
      <c r="Z15" s="137">
        <f>+IF(X15&lt;&gt;0,+(Y15/X15)*100,0)</f>
        <v>523.8962744132612</v>
      </c>
      <c r="AA15" s="102">
        <f>SUM(AA16:AA18)</f>
        <v>582997</v>
      </c>
    </row>
    <row r="16" spans="1:27" ht="13.5">
      <c r="A16" s="138" t="s">
        <v>85</v>
      </c>
      <c r="B16" s="136"/>
      <c r="C16" s="155">
        <v>390268</v>
      </c>
      <c r="D16" s="155"/>
      <c r="E16" s="156">
        <v>466500</v>
      </c>
      <c r="F16" s="60">
        <v>582997</v>
      </c>
      <c r="G16" s="60"/>
      <c r="H16" s="60"/>
      <c r="I16" s="60"/>
      <c r="J16" s="60"/>
      <c r="K16" s="60"/>
      <c r="L16" s="60">
        <v>110466</v>
      </c>
      <c r="M16" s="60"/>
      <c r="N16" s="60">
        <v>110466</v>
      </c>
      <c r="O16" s="60"/>
      <c r="P16" s="60"/>
      <c r="Q16" s="60">
        <v>20795</v>
      </c>
      <c r="R16" s="60">
        <v>20795</v>
      </c>
      <c r="S16" s="60"/>
      <c r="T16" s="60"/>
      <c r="U16" s="60"/>
      <c r="V16" s="60"/>
      <c r="W16" s="60">
        <v>131261</v>
      </c>
      <c r="X16" s="60">
        <v>24372</v>
      </c>
      <c r="Y16" s="60">
        <v>106889</v>
      </c>
      <c r="Z16" s="140">
        <v>438.57</v>
      </c>
      <c r="AA16" s="62">
        <v>582997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>
        <v>20795</v>
      </c>
      <c r="R18" s="60">
        <v>20795</v>
      </c>
      <c r="S18" s="60"/>
      <c r="T18" s="60"/>
      <c r="U18" s="60"/>
      <c r="V18" s="60"/>
      <c r="W18" s="60">
        <v>20795</v>
      </c>
      <c r="X18" s="60"/>
      <c r="Y18" s="60">
        <v>20795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3954347</v>
      </c>
      <c r="D25" s="217">
        <f>+D5+D9+D15+D19+D24</f>
        <v>0</v>
      </c>
      <c r="E25" s="230">
        <f t="shared" si="4"/>
        <v>1154000</v>
      </c>
      <c r="F25" s="219">
        <f t="shared" si="4"/>
        <v>2407349</v>
      </c>
      <c r="G25" s="219">
        <f t="shared" si="4"/>
        <v>0</v>
      </c>
      <c r="H25" s="219">
        <f t="shared" si="4"/>
        <v>0</v>
      </c>
      <c r="I25" s="219">
        <f t="shared" si="4"/>
        <v>4704</v>
      </c>
      <c r="J25" s="219">
        <f t="shared" si="4"/>
        <v>4704</v>
      </c>
      <c r="K25" s="219">
        <f t="shared" si="4"/>
        <v>29689</v>
      </c>
      <c r="L25" s="219">
        <f t="shared" si="4"/>
        <v>119299</v>
      </c>
      <c r="M25" s="219">
        <f t="shared" si="4"/>
        <v>0</v>
      </c>
      <c r="N25" s="219">
        <f t="shared" si="4"/>
        <v>148988</v>
      </c>
      <c r="O25" s="219">
        <f t="shared" si="4"/>
        <v>0</v>
      </c>
      <c r="P25" s="219">
        <f t="shared" si="4"/>
        <v>342</v>
      </c>
      <c r="Q25" s="219">
        <f t="shared" si="4"/>
        <v>133959</v>
      </c>
      <c r="R25" s="219">
        <f t="shared" si="4"/>
        <v>134301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287993</v>
      </c>
      <c r="X25" s="219">
        <f t="shared" si="4"/>
        <v>539991</v>
      </c>
      <c r="Y25" s="219">
        <f t="shared" si="4"/>
        <v>-251998</v>
      </c>
      <c r="Z25" s="231">
        <f>+IF(X25&lt;&gt;0,+(Y25/X25)*100,0)</f>
        <v>-46.66707408086431</v>
      </c>
      <c r="AA25" s="232">
        <f>+AA5+AA9+AA15+AA19+AA24</f>
        <v>2407349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390268</v>
      </c>
      <c r="D28" s="155"/>
      <c r="E28" s="156">
        <v>434000</v>
      </c>
      <c r="F28" s="60">
        <v>434000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434000</v>
      </c>
    </row>
    <row r="29" spans="1:27" ht="13.5">
      <c r="A29" s="234" t="s">
        <v>134</v>
      </c>
      <c r="B29" s="136"/>
      <c r="C29" s="155"/>
      <c r="D29" s="155"/>
      <c r="E29" s="156">
        <v>400000</v>
      </c>
      <c r="F29" s="60">
        <v>1229000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47801</v>
      </c>
      <c r="R29" s="60">
        <v>47801</v>
      </c>
      <c r="S29" s="60"/>
      <c r="T29" s="60"/>
      <c r="U29" s="60"/>
      <c r="V29" s="60"/>
      <c r="W29" s="60">
        <v>47801</v>
      </c>
      <c r="X29" s="60"/>
      <c r="Y29" s="60">
        <v>47801</v>
      </c>
      <c r="Z29" s="140"/>
      <c r="AA29" s="62">
        <v>1229000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12500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390268</v>
      </c>
      <c r="D32" s="210">
        <f>SUM(D28:D31)</f>
        <v>0</v>
      </c>
      <c r="E32" s="211">
        <f t="shared" si="5"/>
        <v>846500</v>
      </c>
      <c r="F32" s="77">
        <f t="shared" si="5"/>
        <v>1663000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47801</v>
      </c>
      <c r="R32" s="77">
        <f t="shared" si="5"/>
        <v>47801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47801</v>
      </c>
      <c r="X32" s="77">
        <f t="shared" si="5"/>
        <v>0</v>
      </c>
      <c r="Y32" s="77">
        <f t="shared" si="5"/>
        <v>47801</v>
      </c>
      <c r="Z32" s="212">
        <f>+IF(X32&lt;&gt;0,+(Y32/X32)*100,0)</f>
        <v>0</v>
      </c>
      <c r="AA32" s="79">
        <f>SUM(AA28:AA31)</f>
        <v>1663000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3564079</v>
      </c>
      <c r="D35" s="155"/>
      <c r="E35" s="156">
        <v>307500</v>
      </c>
      <c r="F35" s="60">
        <v>744349</v>
      </c>
      <c r="G35" s="60"/>
      <c r="H35" s="60"/>
      <c r="I35" s="60">
        <v>4704</v>
      </c>
      <c r="J35" s="60">
        <v>4704</v>
      </c>
      <c r="K35" s="60">
        <v>29689</v>
      </c>
      <c r="L35" s="60">
        <v>119299</v>
      </c>
      <c r="M35" s="60"/>
      <c r="N35" s="60">
        <v>148988</v>
      </c>
      <c r="O35" s="60"/>
      <c r="P35" s="60">
        <v>342</v>
      </c>
      <c r="Q35" s="60">
        <v>86158</v>
      </c>
      <c r="R35" s="60">
        <v>86500</v>
      </c>
      <c r="S35" s="60"/>
      <c r="T35" s="60"/>
      <c r="U35" s="60"/>
      <c r="V35" s="60"/>
      <c r="W35" s="60">
        <v>240192</v>
      </c>
      <c r="X35" s="60"/>
      <c r="Y35" s="60">
        <v>240192</v>
      </c>
      <c r="Z35" s="140"/>
      <c r="AA35" s="62">
        <v>744349</v>
      </c>
    </row>
    <row r="36" spans="1:27" ht="13.5">
      <c r="A36" s="238" t="s">
        <v>139</v>
      </c>
      <c r="B36" s="149"/>
      <c r="C36" s="222">
        <f aca="true" t="shared" si="6" ref="C36:Y36">SUM(C32:C35)</f>
        <v>3954347</v>
      </c>
      <c r="D36" s="222">
        <f>SUM(D32:D35)</f>
        <v>0</v>
      </c>
      <c r="E36" s="218">
        <f t="shared" si="6"/>
        <v>1154000</v>
      </c>
      <c r="F36" s="220">
        <f t="shared" si="6"/>
        <v>2407349</v>
      </c>
      <c r="G36" s="220">
        <f t="shared" si="6"/>
        <v>0</v>
      </c>
      <c r="H36" s="220">
        <f t="shared" si="6"/>
        <v>0</v>
      </c>
      <c r="I36" s="220">
        <f t="shared" si="6"/>
        <v>4704</v>
      </c>
      <c r="J36" s="220">
        <f t="shared" si="6"/>
        <v>4704</v>
      </c>
      <c r="K36" s="220">
        <f t="shared" si="6"/>
        <v>29689</v>
      </c>
      <c r="L36" s="220">
        <f t="shared" si="6"/>
        <v>119299</v>
      </c>
      <c r="M36" s="220">
        <f t="shared" si="6"/>
        <v>0</v>
      </c>
      <c r="N36" s="220">
        <f t="shared" si="6"/>
        <v>148988</v>
      </c>
      <c r="O36" s="220">
        <f t="shared" si="6"/>
        <v>0</v>
      </c>
      <c r="P36" s="220">
        <f t="shared" si="6"/>
        <v>342</v>
      </c>
      <c r="Q36" s="220">
        <f t="shared" si="6"/>
        <v>133959</v>
      </c>
      <c r="R36" s="220">
        <f t="shared" si="6"/>
        <v>134301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287993</v>
      </c>
      <c r="X36" s="220">
        <f t="shared" si="6"/>
        <v>0</v>
      </c>
      <c r="Y36" s="220">
        <f t="shared" si="6"/>
        <v>287993</v>
      </c>
      <c r="Z36" s="221">
        <f>+IF(X36&lt;&gt;0,+(Y36/X36)*100,0)</f>
        <v>0</v>
      </c>
      <c r="AA36" s="239">
        <f>SUM(AA32:AA35)</f>
        <v>2407349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4615825</v>
      </c>
      <c r="D6" s="155"/>
      <c r="E6" s="59">
        <v>2258066</v>
      </c>
      <c r="F6" s="60">
        <v>1748279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1311209</v>
      </c>
      <c r="Y6" s="60">
        <v>-1311209</v>
      </c>
      <c r="Z6" s="140">
        <v>-100</v>
      </c>
      <c r="AA6" s="62">
        <v>1748279</v>
      </c>
    </row>
    <row r="7" spans="1:27" ht="13.5">
      <c r="A7" s="249" t="s">
        <v>144</v>
      </c>
      <c r="B7" s="182"/>
      <c r="C7" s="155">
        <v>44885831</v>
      </c>
      <c r="D7" s="155"/>
      <c r="E7" s="59">
        <v>39610850</v>
      </c>
      <c r="F7" s="60">
        <v>23248893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17436670</v>
      </c>
      <c r="Y7" s="60">
        <v>-17436670</v>
      </c>
      <c r="Z7" s="140">
        <v>-100</v>
      </c>
      <c r="AA7" s="62">
        <v>23248893</v>
      </c>
    </row>
    <row r="8" spans="1:27" ht="13.5">
      <c r="A8" s="249" t="s">
        <v>145</v>
      </c>
      <c r="B8" s="182"/>
      <c r="C8" s="155"/>
      <c r="D8" s="155"/>
      <c r="E8" s="59"/>
      <c r="F8" s="60">
        <v>922340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691755</v>
      </c>
      <c r="Y8" s="60">
        <v>-691755</v>
      </c>
      <c r="Z8" s="140">
        <v>-100</v>
      </c>
      <c r="AA8" s="62">
        <v>922340</v>
      </c>
    </row>
    <row r="9" spans="1:27" ht="13.5">
      <c r="A9" s="249" t="s">
        <v>146</v>
      </c>
      <c r="B9" s="182"/>
      <c r="C9" s="155">
        <v>1383590</v>
      </c>
      <c r="D9" s="155"/>
      <c r="E9" s="59">
        <v>1056000</v>
      </c>
      <c r="F9" s="60">
        <v>1056000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792000</v>
      </c>
      <c r="Y9" s="60">
        <v>-792000</v>
      </c>
      <c r="Z9" s="140">
        <v>-100</v>
      </c>
      <c r="AA9" s="62">
        <v>1056000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50885246</v>
      </c>
      <c r="D12" s="168">
        <f>SUM(D6:D11)</f>
        <v>0</v>
      </c>
      <c r="E12" s="72">
        <f t="shared" si="0"/>
        <v>42924916</v>
      </c>
      <c r="F12" s="73">
        <f t="shared" si="0"/>
        <v>26975512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20231634</v>
      </c>
      <c r="Y12" s="73">
        <f t="shared" si="0"/>
        <v>-20231634</v>
      </c>
      <c r="Z12" s="170">
        <f>+IF(X12&lt;&gt;0,+(Y12/X12)*100,0)</f>
        <v>-100</v>
      </c>
      <c r="AA12" s="74">
        <f>SUM(AA6:AA11)</f>
        <v>26975512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1146</v>
      </c>
      <c r="D16" s="155"/>
      <c r="E16" s="59">
        <v>1146</v>
      </c>
      <c r="F16" s="60">
        <v>1146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860</v>
      </c>
      <c r="Y16" s="159">
        <v>-860</v>
      </c>
      <c r="Z16" s="141">
        <v>-100</v>
      </c>
      <c r="AA16" s="225">
        <v>1146</v>
      </c>
    </row>
    <row r="17" spans="1:27" ht="13.5">
      <c r="A17" s="249" t="s">
        <v>152</v>
      </c>
      <c r="B17" s="182"/>
      <c r="C17" s="155">
        <v>199030</v>
      </c>
      <c r="D17" s="155"/>
      <c r="E17" s="59">
        <v>159791</v>
      </c>
      <c r="F17" s="60">
        <v>174272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130704</v>
      </c>
      <c r="Y17" s="60">
        <v>-130704</v>
      </c>
      <c r="Z17" s="140">
        <v>-100</v>
      </c>
      <c r="AA17" s="62">
        <v>174272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10619688</v>
      </c>
      <c r="D19" s="155"/>
      <c r="E19" s="59">
        <v>7244940</v>
      </c>
      <c r="F19" s="60">
        <v>10842505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8131879</v>
      </c>
      <c r="Y19" s="60">
        <v>-8131879</v>
      </c>
      <c r="Z19" s="140">
        <v>-100</v>
      </c>
      <c r="AA19" s="62">
        <v>10842505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1043650</v>
      </c>
      <c r="D22" s="155"/>
      <c r="E22" s="59">
        <v>713868</v>
      </c>
      <c r="F22" s="60">
        <v>806090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604568</v>
      </c>
      <c r="Y22" s="60">
        <v>-604568</v>
      </c>
      <c r="Z22" s="140">
        <v>-100</v>
      </c>
      <c r="AA22" s="62">
        <v>806090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11863514</v>
      </c>
      <c r="D24" s="168">
        <f>SUM(D15:D23)</f>
        <v>0</v>
      </c>
      <c r="E24" s="76">
        <f t="shared" si="1"/>
        <v>8119745</v>
      </c>
      <c r="F24" s="77">
        <f t="shared" si="1"/>
        <v>11824013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8868011</v>
      </c>
      <c r="Y24" s="77">
        <f t="shared" si="1"/>
        <v>-8868011</v>
      </c>
      <c r="Z24" s="212">
        <f>+IF(X24&lt;&gt;0,+(Y24/X24)*100,0)</f>
        <v>-100</v>
      </c>
      <c r="AA24" s="79">
        <f>SUM(AA15:AA23)</f>
        <v>11824013</v>
      </c>
    </row>
    <row r="25" spans="1:27" ht="13.5">
      <c r="A25" s="250" t="s">
        <v>159</v>
      </c>
      <c r="B25" s="251"/>
      <c r="C25" s="168">
        <f aca="true" t="shared" si="2" ref="C25:Y25">+C12+C24</f>
        <v>62748760</v>
      </c>
      <c r="D25" s="168">
        <f>+D12+D24</f>
        <v>0</v>
      </c>
      <c r="E25" s="72">
        <f t="shared" si="2"/>
        <v>51044661</v>
      </c>
      <c r="F25" s="73">
        <f t="shared" si="2"/>
        <v>38799525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29099645</v>
      </c>
      <c r="Y25" s="73">
        <f t="shared" si="2"/>
        <v>-29099645</v>
      </c>
      <c r="Z25" s="170">
        <f>+IF(X25&lt;&gt;0,+(Y25/X25)*100,0)</f>
        <v>-100</v>
      </c>
      <c r="AA25" s="74">
        <f>+AA12+AA24</f>
        <v>38799525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72062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14805720</v>
      </c>
      <c r="D32" s="155"/>
      <c r="E32" s="59">
        <v>3058815</v>
      </c>
      <c r="F32" s="60">
        <v>3578269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2683702</v>
      </c>
      <c r="Y32" s="60">
        <v>-2683702</v>
      </c>
      <c r="Z32" s="140">
        <v>-100</v>
      </c>
      <c r="AA32" s="62">
        <v>3578269</v>
      </c>
    </row>
    <row r="33" spans="1:27" ht="13.5">
      <c r="A33" s="249" t="s">
        <v>165</v>
      </c>
      <c r="B33" s="182"/>
      <c r="C33" s="155">
        <v>3248711</v>
      </c>
      <c r="D33" s="155"/>
      <c r="E33" s="59">
        <v>1712051</v>
      </c>
      <c r="F33" s="60">
        <v>1796826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1347620</v>
      </c>
      <c r="Y33" s="60">
        <v>-1347620</v>
      </c>
      <c r="Z33" s="140">
        <v>-100</v>
      </c>
      <c r="AA33" s="62">
        <v>1796826</v>
      </c>
    </row>
    <row r="34" spans="1:27" ht="13.5">
      <c r="A34" s="250" t="s">
        <v>58</v>
      </c>
      <c r="B34" s="251"/>
      <c r="C34" s="168">
        <f aca="true" t="shared" si="3" ref="C34:Y34">SUM(C29:C33)</f>
        <v>18126493</v>
      </c>
      <c r="D34" s="168">
        <f>SUM(D29:D33)</f>
        <v>0</v>
      </c>
      <c r="E34" s="72">
        <f t="shared" si="3"/>
        <v>4770866</v>
      </c>
      <c r="F34" s="73">
        <f t="shared" si="3"/>
        <v>5375095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4031322</v>
      </c>
      <c r="Y34" s="73">
        <f t="shared" si="3"/>
        <v>-4031322</v>
      </c>
      <c r="Z34" s="170">
        <f>+IF(X34&lt;&gt;0,+(Y34/X34)*100,0)</f>
        <v>-100</v>
      </c>
      <c r="AA34" s="74">
        <f>SUM(AA29:AA33)</f>
        <v>5375095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137407</v>
      </c>
      <c r="D37" s="155"/>
      <c r="E37" s="59">
        <v>86506</v>
      </c>
      <c r="F37" s="60">
        <v>58764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44073</v>
      </c>
      <c r="Y37" s="60">
        <v>-44073</v>
      </c>
      <c r="Z37" s="140">
        <v>-100</v>
      </c>
      <c r="AA37" s="62">
        <v>58764</v>
      </c>
    </row>
    <row r="38" spans="1:27" ht="13.5">
      <c r="A38" s="249" t="s">
        <v>165</v>
      </c>
      <c r="B38" s="182"/>
      <c r="C38" s="155">
        <v>18031006</v>
      </c>
      <c r="D38" s="155"/>
      <c r="E38" s="59">
        <v>20266451</v>
      </c>
      <c r="F38" s="60">
        <v>20072227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15054170</v>
      </c>
      <c r="Y38" s="60">
        <v>-15054170</v>
      </c>
      <c r="Z38" s="140">
        <v>-100</v>
      </c>
      <c r="AA38" s="62">
        <v>20072227</v>
      </c>
    </row>
    <row r="39" spans="1:27" ht="13.5">
      <c r="A39" s="250" t="s">
        <v>59</v>
      </c>
      <c r="B39" s="253"/>
      <c r="C39" s="168">
        <f aca="true" t="shared" si="4" ref="C39:Y39">SUM(C37:C38)</f>
        <v>18168413</v>
      </c>
      <c r="D39" s="168">
        <f>SUM(D37:D38)</f>
        <v>0</v>
      </c>
      <c r="E39" s="76">
        <f t="shared" si="4"/>
        <v>20352957</v>
      </c>
      <c r="F39" s="77">
        <f t="shared" si="4"/>
        <v>20130991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15098243</v>
      </c>
      <c r="Y39" s="77">
        <f t="shared" si="4"/>
        <v>-15098243</v>
      </c>
      <c r="Z39" s="212">
        <f>+IF(X39&lt;&gt;0,+(Y39/X39)*100,0)</f>
        <v>-100</v>
      </c>
      <c r="AA39" s="79">
        <f>SUM(AA37:AA38)</f>
        <v>20130991</v>
      </c>
    </row>
    <row r="40" spans="1:27" ht="13.5">
      <c r="A40" s="250" t="s">
        <v>167</v>
      </c>
      <c r="B40" s="251"/>
      <c r="C40" s="168">
        <f aca="true" t="shared" si="5" ref="C40:Y40">+C34+C39</f>
        <v>36294906</v>
      </c>
      <c r="D40" s="168">
        <f>+D34+D39</f>
        <v>0</v>
      </c>
      <c r="E40" s="72">
        <f t="shared" si="5"/>
        <v>25123823</v>
      </c>
      <c r="F40" s="73">
        <f t="shared" si="5"/>
        <v>25506086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19129565</v>
      </c>
      <c r="Y40" s="73">
        <f t="shared" si="5"/>
        <v>-19129565</v>
      </c>
      <c r="Z40" s="170">
        <f>+IF(X40&lt;&gt;0,+(Y40/X40)*100,0)</f>
        <v>-100</v>
      </c>
      <c r="AA40" s="74">
        <f>+AA34+AA39</f>
        <v>25506086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26453854</v>
      </c>
      <c r="D42" s="257">
        <f>+D25-D40</f>
        <v>0</v>
      </c>
      <c r="E42" s="258">
        <f t="shared" si="6"/>
        <v>25920838</v>
      </c>
      <c r="F42" s="259">
        <f t="shared" si="6"/>
        <v>13293439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9970080</v>
      </c>
      <c r="Y42" s="259">
        <f t="shared" si="6"/>
        <v>-9970080</v>
      </c>
      <c r="Z42" s="260">
        <f>+IF(X42&lt;&gt;0,+(Y42/X42)*100,0)</f>
        <v>-100</v>
      </c>
      <c r="AA42" s="261">
        <f>+AA25-AA40</f>
        <v>13293439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24939123</v>
      </c>
      <c r="D45" s="155"/>
      <c r="E45" s="59">
        <v>25613338</v>
      </c>
      <c r="F45" s="60">
        <v>11778707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8834030</v>
      </c>
      <c r="Y45" s="60">
        <v>-8834030</v>
      </c>
      <c r="Z45" s="139">
        <v>-100</v>
      </c>
      <c r="AA45" s="62">
        <v>11778707</v>
      </c>
    </row>
    <row r="46" spans="1:27" ht="13.5">
      <c r="A46" s="249" t="s">
        <v>171</v>
      </c>
      <c r="B46" s="182"/>
      <c r="C46" s="155">
        <v>1514731</v>
      </c>
      <c r="D46" s="155"/>
      <c r="E46" s="59">
        <v>307500</v>
      </c>
      <c r="F46" s="60">
        <v>1514732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1136049</v>
      </c>
      <c r="Y46" s="60">
        <v>-1136049</v>
      </c>
      <c r="Z46" s="139">
        <v>-100</v>
      </c>
      <c r="AA46" s="62">
        <v>1514732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26453854</v>
      </c>
      <c r="D48" s="217">
        <f>SUM(D45:D47)</f>
        <v>0</v>
      </c>
      <c r="E48" s="264">
        <f t="shared" si="7"/>
        <v>25920838</v>
      </c>
      <c r="F48" s="219">
        <f t="shared" si="7"/>
        <v>13293439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9970079</v>
      </c>
      <c r="Y48" s="219">
        <f t="shared" si="7"/>
        <v>-9970079</v>
      </c>
      <c r="Z48" s="265">
        <f>+IF(X48&lt;&gt;0,+(Y48/X48)*100,0)</f>
        <v>-100</v>
      </c>
      <c r="AA48" s="232">
        <f>SUM(AA45:AA47)</f>
        <v>13293439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2238981</v>
      </c>
      <c r="D6" s="155"/>
      <c r="E6" s="59">
        <v>10485471</v>
      </c>
      <c r="F6" s="60">
        <v>8616258</v>
      </c>
      <c r="G6" s="60">
        <v>150266</v>
      </c>
      <c r="H6" s="60">
        <v>278788</v>
      </c>
      <c r="I6" s="60">
        <v>303239</v>
      </c>
      <c r="J6" s="60">
        <v>732293</v>
      </c>
      <c r="K6" s="60">
        <v>389922</v>
      </c>
      <c r="L6" s="60">
        <v>374085</v>
      </c>
      <c r="M6" s="60">
        <v>2255105</v>
      </c>
      <c r="N6" s="60">
        <v>3019112</v>
      </c>
      <c r="O6" s="60">
        <v>2446562</v>
      </c>
      <c r="P6" s="60">
        <v>593985</v>
      </c>
      <c r="Q6" s="60">
        <v>276811</v>
      </c>
      <c r="R6" s="60">
        <v>3317358</v>
      </c>
      <c r="S6" s="60"/>
      <c r="T6" s="60"/>
      <c r="U6" s="60"/>
      <c r="V6" s="60"/>
      <c r="W6" s="60">
        <v>7068763</v>
      </c>
      <c r="X6" s="60">
        <v>4512753</v>
      </c>
      <c r="Y6" s="60">
        <v>2556010</v>
      </c>
      <c r="Z6" s="140">
        <v>56.64</v>
      </c>
      <c r="AA6" s="62">
        <v>8616258</v>
      </c>
    </row>
    <row r="7" spans="1:27" ht="13.5">
      <c r="A7" s="249" t="s">
        <v>178</v>
      </c>
      <c r="B7" s="182"/>
      <c r="C7" s="155">
        <v>43670776</v>
      </c>
      <c r="D7" s="155"/>
      <c r="E7" s="59">
        <v>78203999</v>
      </c>
      <c r="F7" s="60">
        <v>83521898</v>
      </c>
      <c r="G7" s="60">
        <v>14892000</v>
      </c>
      <c r="H7" s="60">
        <v>1334000</v>
      </c>
      <c r="I7" s="60"/>
      <c r="J7" s="60">
        <v>16226000</v>
      </c>
      <c r="K7" s="60"/>
      <c r="L7" s="60">
        <v>930000</v>
      </c>
      <c r="M7" s="60">
        <v>13079904</v>
      </c>
      <c r="N7" s="60">
        <v>14009904</v>
      </c>
      <c r="O7" s="60"/>
      <c r="P7" s="60">
        <v>300000</v>
      </c>
      <c r="Q7" s="60">
        <v>11721856</v>
      </c>
      <c r="R7" s="60">
        <v>12021856</v>
      </c>
      <c r="S7" s="60"/>
      <c r="T7" s="60"/>
      <c r="U7" s="60"/>
      <c r="V7" s="60"/>
      <c r="W7" s="60">
        <v>42257760</v>
      </c>
      <c r="X7" s="60">
        <v>58218586</v>
      </c>
      <c r="Y7" s="60">
        <v>-15960826</v>
      </c>
      <c r="Z7" s="140">
        <v>-27.42</v>
      </c>
      <c r="AA7" s="62">
        <v>83521898</v>
      </c>
    </row>
    <row r="8" spans="1:27" ht="13.5">
      <c r="A8" s="249" t="s">
        <v>179</v>
      </c>
      <c r="B8" s="182"/>
      <c r="C8" s="155"/>
      <c r="D8" s="155"/>
      <c r="E8" s="59">
        <v>434004</v>
      </c>
      <c r="F8" s="60">
        <v>846500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570000</v>
      </c>
      <c r="Y8" s="60">
        <v>-570000</v>
      </c>
      <c r="Z8" s="140">
        <v>-100</v>
      </c>
      <c r="AA8" s="62">
        <v>846500</v>
      </c>
    </row>
    <row r="9" spans="1:27" ht="13.5">
      <c r="A9" s="249" t="s">
        <v>180</v>
      </c>
      <c r="B9" s="182"/>
      <c r="C9" s="155">
        <v>2805105</v>
      </c>
      <c r="D9" s="155"/>
      <c r="E9" s="59">
        <v>1950000</v>
      </c>
      <c r="F9" s="60">
        <v>1949998</v>
      </c>
      <c r="G9" s="60">
        <v>44846</v>
      </c>
      <c r="H9" s="60">
        <v>72876</v>
      </c>
      <c r="I9" s="60">
        <v>66812</v>
      </c>
      <c r="J9" s="60">
        <v>184534</v>
      </c>
      <c r="K9" s="60">
        <v>57493</v>
      </c>
      <c r="L9" s="60">
        <v>81834</v>
      </c>
      <c r="M9" s="60">
        <v>57252</v>
      </c>
      <c r="N9" s="60">
        <v>196579</v>
      </c>
      <c r="O9" s="60">
        <v>112513</v>
      </c>
      <c r="P9" s="60">
        <v>63458</v>
      </c>
      <c r="Q9" s="60">
        <v>61534</v>
      </c>
      <c r="R9" s="60">
        <v>237505</v>
      </c>
      <c r="S9" s="60"/>
      <c r="T9" s="60"/>
      <c r="U9" s="60"/>
      <c r="V9" s="60"/>
      <c r="W9" s="60">
        <v>618618</v>
      </c>
      <c r="X9" s="60">
        <v>1150750</v>
      </c>
      <c r="Y9" s="60">
        <v>-532132</v>
      </c>
      <c r="Z9" s="140">
        <v>-46.24</v>
      </c>
      <c r="AA9" s="62">
        <v>1949998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-54453020</v>
      </c>
      <c r="D12" s="155"/>
      <c r="E12" s="59">
        <v>-92086917</v>
      </c>
      <c r="F12" s="60">
        <v>-89524533</v>
      </c>
      <c r="G12" s="60">
        <v>-14787871</v>
      </c>
      <c r="H12" s="60">
        <v>-6514359</v>
      </c>
      <c r="I12" s="60">
        <v>-6501151</v>
      </c>
      <c r="J12" s="60">
        <v>-27803381</v>
      </c>
      <c r="K12" s="60">
        <v>-6054411</v>
      </c>
      <c r="L12" s="60">
        <v>-6512243</v>
      </c>
      <c r="M12" s="60">
        <v>-7721272</v>
      </c>
      <c r="N12" s="60">
        <v>-20287926</v>
      </c>
      <c r="O12" s="60">
        <v>-6370615</v>
      </c>
      <c r="P12" s="60">
        <v>-4216113</v>
      </c>
      <c r="Q12" s="60">
        <v>-5457170</v>
      </c>
      <c r="R12" s="60">
        <v>-16043898</v>
      </c>
      <c r="S12" s="60"/>
      <c r="T12" s="60"/>
      <c r="U12" s="60"/>
      <c r="V12" s="60"/>
      <c r="W12" s="60">
        <v>-64135205</v>
      </c>
      <c r="X12" s="60">
        <v>-63513626</v>
      </c>
      <c r="Y12" s="60">
        <v>-621579</v>
      </c>
      <c r="Z12" s="140">
        <v>0.98</v>
      </c>
      <c r="AA12" s="62">
        <v>-89524533</v>
      </c>
    </row>
    <row r="13" spans="1:27" ht="13.5">
      <c r="A13" s="249" t="s">
        <v>40</v>
      </c>
      <c r="B13" s="182"/>
      <c r="C13" s="155">
        <v>-35059</v>
      </c>
      <c r="D13" s="155"/>
      <c r="E13" s="59">
        <v>-1491586</v>
      </c>
      <c r="F13" s="60">
        <v>-2040000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-1020000</v>
      </c>
      <c r="Y13" s="60">
        <v>1020000</v>
      </c>
      <c r="Z13" s="140">
        <v>-100</v>
      </c>
      <c r="AA13" s="62">
        <v>-2040000</v>
      </c>
    </row>
    <row r="14" spans="1:27" ht="13.5">
      <c r="A14" s="249" t="s">
        <v>42</v>
      </c>
      <c r="B14" s="182"/>
      <c r="C14" s="155"/>
      <c r="D14" s="155"/>
      <c r="E14" s="59">
        <v>-4500000</v>
      </c>
      <c r="F14" s="60">
        <v>-6425223</v>
      </c>
      <c r="G14" s="60">
        <v>-466231</v>
      </c>
      <c r="H14" s="60">
        <v>-123400</v>
      </c>
      <c r="I14" s="60">
        <v>-121094</v>
      </c>
      <c r="J14" s="60">
        <v>-710725</v>
      </c>
      <c r="K14" s="60">
        <v>-655198</v>
      </c>
      <c r="L14" s="60">
        <v>-1376243</v>
      </c>
      <c r="M14" s="60">
        <v>-1997411</v>
      </c>
      <c r="N14" s="60">
        <v>-4028852</v>
      </c>
      <c r="O14" s="60">
        <v>-80166</v>
      </c>
      <c r="P14" s="60">
        <v>-46117</v>
      </c>
      <c r="Q14" s="60">
        <v>-953867</v>
      </c>
      <c r="R14" s="60">
        <v>-1080150</v>
      </c>
      <c r="S14" s="60"/>
      <c r="T14" s="60"/>
      <c r="U14" s="60"/>
      <c r="V14" s="60"/>
      <c r="W14" s="60">
        <v>-5819727</v>
      </c>
      <c r="X14" s="60">
        <v>-5582400</v>
      </c>
      <c r="Y14" s="60">
        <v>-237327</v>
      </c>
      <c r="Z14" s="140">
        <v>4.25</v>
      </c>
      <c r="AA14" s="62">
        <v>-6425223</v>
      </c>
    </row>
    <row r="15" spans="1:27" ht="13.5">
      <c r="A15" s="250" t="s">
        <v>184</v>
      </c>
      <c r="B15" s="251"/>
      <c r="C15" s="168">
        <f aca="true" t="shared" si="0" ref="C15:Y15">SUM(C6:C14)</f>
        <v>-5773217</v>
      </c>
      <c r="D15" s="168">
        <f>SUM(D6:D14)</f>
        <v>0</v>
      </c>
      <c r="E15" s="72">
        <f t="shared" si="0"/>
        <v>-7005029</v>
      </c>
      <c r="F15" s="73">
        <f t="shared" si="0"/>
        <v>-3055102</v>
      </c>
      <c r="G15" s="73">
        <f t="shared" si="0"/>
        <v>-166990</v>
      </c>
      <c r="H15" s="73">
        <f t="shared" si="0"/>
        <v>-4952095</v>
      </c>
      <c r="I15" s="73">
        <f t="shared" si="0"/>
        <v>-6252194</v>
      </c>
      <c r="J15" s="73">
        <f t="shared" si="0"/>
        <v>-11371279</v>
      </c>
      <c r="K15" s="73">
        <f t="shared" si="0"/>
        <v>-6262194</v>
      </c>
      <c r="L15" s="73">
        <f t="shared" si="0"/>
        <v>-6502567</v>
      </c>
      <c r="M15" s="73">
        <f t="shared" si="0"/>
        <v>5673578</v>
      </c>
      <c r="N15" s="73">
        <f t="shared" si="0"/>
        <v>-7091183</v>
      </c>
      <c r="O15" s="73">
        <f t="shared" si="0"/>
        <v>-3891706</v>
      </c>
      <c r="P15" s="73">
        <f t="shared" si="0"/>
        <v>-3304787</v>
      </c>
      <c r="Q15" s="73">
        <f t="shared" si="0"/>
        <v>5649164</v>
      </c>
      <c r="R15" s="73">
        <f t="shared" si="0"/>
        <v>-1547329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-20009791</v>
      </c>
      <c r="X15" s="73">
        <f t="shared" si="0"/>
        <v>-5663937</v>
      </c>
      <c r="Y15" s="73">
        <f t="shared" si="0"/>
        <v>-14345854</v>
      </c>
      <c r="Z15" s="170">
        <f>+IF(X15&lt;&gt;0,+(Y15/X15)*100,0)</f>
        <v>253.2841378708838</v>
      </c>
      <c r="AA15" s="74">
        <f>SUM(AA6:AA14)</f>
        <v>-3055102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193112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>
        <v>1170305</v>
      </c>
      <c r="I22" s="60">
        <v>5620109</v>
      </c>
      <c r="J22" s="60">
        <v>6790414</v>
      </c>
      <c r="K22" s="60">
        <v>13573102</v>
      </c>
      <c r="L22" s="60">
        <v>868068</v>
      </c>
      <c r="M22" s="60"/>
      <c r="N22" s="60">
        <v>14441170</v>
      </c>
      <c r="O22" s="60">
        <v>489097</v>
      </c>
      <c r="P22" s="60">
        <v>352830</v>
      </c>
      <c r="Q22" s="60">
        <v>3324114</v>
      </c>
      <c r="R22" s="60">
        <v>4166041</v>
      </c>
      <c r="S22" s="60"/>
      <c r="T22" s="60"/>
      <c r="U22" s="60"/>
      <c r="V22" s="60"/>
      <c r="W22" s="60">
        <v>25397625</v>
      </c>
      <c r="X22" s="60"/>
      <c r="Y22" s="60">
        <v>25397625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-4150669</v>
      </c>
      <c r="D24" s="155"/>
      <c r="E24" s="59">
        <v>-1154000</v>
      </c>
      <c r="F24" s="60">
        <v>-2407351</v>
      </c>
      <c r="G24" s="60"/>
      <c r="H24" s="60"/>
      <c r="I24" s="60">
        <v>-4704</v>
      </c>
      <c r="J24" s="60">
        <v>-4704</v>
      </c>
      <c r="K24" s="60">
        <v>-29690</v>
      </c>
      <c r="L24" s="60">
        <v>-119300</v>
      </c>
      <c r="M24" s="60"/>
      <c r="N24" s="60">
        <v>-148990</v>
      </c>
      <c r="O24" s="60">
        <v>-2314</v>
      </c>
      <c r="P24" s="60">
        <v>-342</v>
      </c>
      <c r="Q24" s="60">
        <v>-133960</v>
      </c>
      <c r="R24" s="60">
        <v>-136616</v>
      </c>
      <c r="S24" s="60"/>
      <c r="T24" s="60"/>
      <c r="U24" s="60"/>
      <c r="V24" s="60"/>
      <c r="W24" s="60">
        <v>-290310</v>
      </c>
      <c r="X24" s="60">
        <v>-1485331</v>
      </c>
      <c r="Y24" s="60">
        <v>1195021</v>
      </c>
      <c r="Z24" s="140">
        <v>-80.45</v>
      </c>
      <c r="AA24" s="62">
        <v>-2407351</v>
      </c>
    </row>
    <row r="25" spans="1:27" ht="13.5">
      <c r="A25" s="250" t="s">
        <v>191</v>
      </c>
      <c r="B25" s="251"/>
      <c r="C25" s="168">
        <f aca="true" t="shared" si="1" ref="C25:Y25">SUM(C19:C24)</f>
        <v>-3957557</v>
      </c>
      <c r="D25" s="168">
        <f>SUM(D19:D24)</f>
        <v>0</v>
      </c>
      <c r="E25" s="72">
        <f t="shared" si="1"/>
        <v>-1154000</v>
      </c>
      <c r="F25" s="73">
        <f t="shared" si="1"/>
        <v>-2407351</v>
      </c>
      <c r="G25" s="73">
        <f t="shared" si="1"/>
        <v>0</v>
      </c>
      <c r="H25" s="73">
        <f t="shared" si="1"/>
        <v>1170305</v>
      </c>
      <c r="I25" s="73">
        <f t="shared" si="1"/>
        <v>5615405</v>
      </c>
      <c r="J25" s="73">
        <f t="shared" si="1"/>
        <v>6785710</v>
      </c>
      <c r="K25" s="73">
        <f t="shared" si="1"/>
        <v>13543412</v>
      </c>
      <c r="L25" s="73">
        <f t="shared" si="1"/>
        <v>748768</v>
      </c>
      <c r="M25" s="73">
        <f t="shared" si="1"/>
        <v>0</v>
      </c>
      <c r="N25" s="73">
        <f t="shared" si="1"/>
        <v>14292180</v>
      </c>
      <c r="O25" s="73">
        <f t="shared" si="1"/>
        <v>486783</v>
      </c>
      <c r="P25" s="73">
        <f t="shared" si="1"/>
        <v>352488</v>
      </c>
      <c r="Q25" s="73">
        <f t="shared" si="1"/>
        <v>3190154</v>
      </c>
      <c r="R25" s="73">
        <f t="shared" si="1"/>
        <v>4029425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25107315</v>
      </c>
      <c r="X25" s="73">
        <f t="shared" si="1"/>
        <v>-1485331</v>
      </c>
      <c r="Y25" s="73">
        <f t="shared" si="1"/>
        <v>26592646</v>
      </c>
      <c r="Z25" s="170">
        <f>+IF(X25&lt;&gt;0,+(Y25/X25)*100,0)</f>
        <v>-1790.3515108753538</v>
      </c>
      <c r="AA25" s="74">
        <f>SUM(AA19:AA24)</f>
        <v>-2407351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-22240</v>
      </c>
      <c r="D33" s="155"/>
      <c r="E33" s="59">
        <v>-59571</v>
      </c>
      <c r="F33" s="60">
        <v>27742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27742</v>
      </c>
    </row>
    <row r="34" spans="1:27" ht="13.5">
      <c r="A34" s="250" t="s">
        <v>197</v>
      </c>
      <c r="B34" s="251"/>
      <c r="C34" s="168">
        <f aca="true" t="shared" si="2" ref="C34:Y34">SUM(C29:C33)</f>
        <v>-22240</v>
      </c>
      <c r="D34" s="168">
        <f>SUM(D29:D33)</f>
        <v>0</v>
      </c>
      <c r="E34" s="72">
        <f t="shared" si="2"/>
        <v>-59571</v>
      </c>
      <c r="F34" s="73">
        <f t="shared" si="2"/>
        <v>27742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27742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-9753014</v>
      </c>
      <c r="D36" s="153">
        <f>+D15+D25+D34</f>
        <v>0</v>
      </c>
      <c r="E36" s="99">
        <f t="shared" si="3"/>
        <v>-8218600</v>
      </c>
      <c r="F36" s="100">
        <f t="shared" si="3"/>
        <v>-5434711</v>
      </c>
      <c r="G36" s="100">
        <f t="shared" si="3"/>
        <v>-166990</v>
      </c>
      <c r="H36" s="100">
        <f t="shared" si="3"/>
        <v>-3781790</v>
      </c>
      <c r="I36" s="100">
        <f t="shared" si="3"/>
        <v>-636789</v>
      </c>
      <c r="J36" s="100">
        <f t="shared" si="3"/>
        <v>-4585569</v>
      </c>
      <c r="K36" s="100">
        <f t="shared" si="3"/>
        <v>7281218</v>
      </c>
      <c r="L36" s="100">
        <f t="shared" si="3"/>
        <v>-5753799</v>
      </c>
      <c r="M36" s="100">
        <f t="shared" si="3"/>
        <v>5673578</v>
      </c>
      <c r="N36" s="100">
        <f t="shared" si="3"/>
        <v>7200997</v>
      </c>
      <c r="O36" s="100">
        <f t="shared" si="3"/>
        <v>-3404923</v>
      </c>
      <c r="P36" s="100">
        <f t="shared" si="3"/>
        <v>-2952299</v>
      </c>
      <c r="Q36" s="100">
        <f t="shared" si="3"/>
        <v>8839318</v>
      </c>
      <c r="R36" s="100">
        <f t="shared" si="3"/>
        <v>2482096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5097524</v>
      </c>
      <c r="X36" s="100">
        <f t="shared" si="3"/>
        <v>-7149268</v>
      </c>
      <c r="Y36" s="100">
        <f t="shared" si="3"/>
        <v>12246792</v>
      </c>
      <c r="Z36" s="137">
        <f>+IF(X36&lt;&gt;0,+(Y36/X36)*100,0)</f>
        <v>-171.30134161986933</v>
      </c>
      <c r="AA36" s="102">
        <f>+AA15+AA25+AA34</f>
        <v>-5434711</v>
      </c>
    </row>
    <row r="37" spans="1:27" ht="13.5">
      <c r="A37" s="249" t="s">
        <v>199</v>
      </c>
      <c r="B37" s="182"/>
      <c r="C37" s="153">
        <v>59254671</v>
      </c>
      <c r="D37" s="153"/>
      <c r="E37" s="99">
        <v>50087518</v>
      </c>
      <c r="F37" s="100">
        <v>30431881</v>
      </c>
      <c r="G37" s="100">
        <v>4615020</v>
      </c>
      <c r="H37" s="100">
        <v>4448030</v>
      </c>
      <c r="I37" s="100">
        <v>666240</v>
      </c>
      <c r="J37" s="100">
        <v>4615020</v>
      </c>
      <c r="K37" s="100">
        <v>29451</v>
      </c>
      <c r="L37" s="100">
        <v>7310669</v>
      </c>
      <c r="M37" s="100">
        <v>1556870</v>
      </c>
      <c r="N37" s="100">
        <v>29451</v>
      </c>
      <c r="O37" s="100">
        <v>7230448</v>
      </c>
      <c r="P37" s="100">
        <v>3825525</v>
      </c>
      <c r="Q37" s="100">
        <v>873226</v>
      </c>
      <c r="R37" s="100">
        <v>7230448</v>
      </c>
      <c r="S37" s="100"/>
      <c r="T37" s="100"/>
      <c r="U37" s="100"/>
      <c r="V37" s="100"/>
      <c r="W37" s="100">
        <v>4615020</v>
      </c>
      <c r="X37" s="100">
        <v>30431881</v>
      </c>
      <c r="Y37" s="100">
        <v>-25816861</v>
      </c>
      <c r="Z37" s="137">
        <v>-84.83</v>
      </c>
      <c r="AA37" s="102">
        <v>30431881</v>
      </c>
    </row>
    <row r="38" spans="1:27" ht="13.5">
      <c r="A38" s="269" t="s">
        <v>200</v>
      </c>
      <c r="B38" s="256"/>
      <c r="C38" s="257">
        <v>49501657</v>
      </c>
      <c r="D38" s="257"/>
      <c r="E38" s="258">
        <v>41868918</v>
      </c>
      <c r="F38" s="259">
        <v>24997170</v>
      </c>
      <c r="G38" s="259">
        <v>4448030</v>
      </c>
      <c r="H38" s="259">
        <v>666240</v>
      </c>
      <c r="I38" s="259">
        <v>29451</v>
      </c>
      <c r="J38" s="259">
        <v>29451</v>
      </c>
      <c r="K38" s="259">
        <v>7310669</v>
      </c>
      <c r="L38" s="259">
        <v>1556870</v>
      </c>
      <c r="M38" s="259">
        <v>7230448</v>
      </c>
      <c r="N38" s="259">
        <v>7230448</v>
      </c>
      <c r="O38" s="259">
        <v>3825525</v>
      </c>
      <c r="P38" s="259">
        <v>873226</v>
      </c>
      <c r="Q38" s="259">
        <v>9712544</v>
      </c>
      <c r="R38" s="259">
        <v>9712544</v>
      </c>
      <c r="S38" s="259"/>
      <c r="T38" s="259"/>
      <c r="U38" s="259"/>
      <c r="V38" s="259"/>
      <c r="W38" s="259">
        <v>9712544</v>
      </c>
      <c r="X38" s="259">
        <v>23282613</v>
      </c>
      <c r="Y38" s="259">
        <v>-13570069</v>
      </c>
      <c r="Z38" s="260">
        <v>-58.28</v>
      </c>
      <c r="AA38" s="261">
        <v>24997170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3954347</v>
      </c>
      <c r="D5" s="200">
        <f t="shared" si="0"/>
        <v>0</v>
      </c>
      <c r="E5" s="106">
        <f t="shared" si="0"/>
        <v>989000</v>
      </c>
      <c r="F5" s="106">
        <f t="shared" si="0"/>
        <v>2242349</v>
      </c>
      <c r="G5" s="106">
        <f t="shared" si="0"/>
        <v>0</v>
      </c>
      <c r="H5" s="106">
        <f t="shared" si="0"/>
        <v>0</v>
      </c>
      <c r="I5" s="106">
        <f t="shared" si="0"/>
        <v>4704</v>
      </c>
      <c r="J5" s="106">
        <f t="shared" si="0"/>
        <v>4704</v>
      </c>
      <c r="K5" s="106">
        <f t="shared" si="0"/>
        <v>29689</v>
      </c>
      <c r="L5" s="106">
        <f t="shared" si="0"/>
        <v>119299</v>
      </c>
      <c r="M5" s="106">
        <f t="shared" si="0"/>
        <v>0</v>
      </c>
      <c r="N5" s="106">
        <f t="shared" si="0"/>
        <v>148988</v>
      </c>
      <c r="O5" s="106">
        <f t="shared" si="0"/>
        <v>0</v>
      </c>
      <c r="P5" s="106">
        <f t="shared" si="0"/>
        <v>342</v>
      </c>
      <c r="Q5" s="106">
        <f t="shared" si="0"/>
        <v>133959</v>
      </c>
      <c r="R5" s="106">
        <f t="shared" si="0"/>
        <v>134301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287993</v>
      </c>
      <c r="X5" s="106">
        <f t="shared" si="0"/>
        <v>1681762</v>
      </c>
      <c r="Y5" s="106">
        <f t="shared" si="0"/>
        <v>-1393769</v>
      </c>
      <c r="Z5" s="201">
        <f>+IF(X5&lt;&gt;0,+(Y5/X5)*100,0)</f>
        <v>-82.87551984168985</v>
      </c>
      <c r="AA5" s="199">
        <f>SUM(AA11:AA18)</f>
        <v>2242349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3954347</v>
      </c>
      <c r="D15" s="156"/>
      <c r="E15" s="60">
        <v>989000</v>
      </c>
      <c r="F15" s="60">
        <v>2242349</v>
      </c>
      <c r="G15" s="60"/>
      <c r="H15" s="60"/>
      <c r="I15" s="60">
        <v>4704</v>
      </c>
      <c r="J15" s="60">
        <v>4704</v>
      </c>
      <c r="K15" s="60">
        <v>29689</v>
      </c>
      <c r="L15" s="60">
        <v>119299</v>
      </c>
      <c r="M15" s="60"/>
      <c r="N15" s="60">
        <v>148988</v>
      </c>
      <c r="O15" s="60"/>
      <c r="P15" s="60">
        <v>342</v>
      </c>
      <c r="Q15" s="60">
        <v>133959</v>
      </c>
      <c r="R15" s="60">
        <v>134301</v>
      </c>
      <c r="S15" s="60"/>
      <c r="T15" s="60"/>
      <c r="U15" s="60"/>
      <c r="V15" s="60"/>
      <c r="W15" s="60">
        <v>287993</v>
      </c>
      <c r="X15" s="60">
        <v>1681762</v>
      </c>
      <c r="Y15" s="60">
        <v>-1393769</v>
      </c>
      <c r="Z15" s="140">
        <v>-82.88</v>
      </c>
      <c r="AA15" s="155">
        <v>2242349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165000</v>
      </c>
      <c r="F20" s="100">
        <f t="shared" si="2"/>
        <v>165000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123750</v>
      </c>
      <c r="Y20" s="100">
        <f t="shared" si="2"/>
        <v>-123750</v>
      </c>
      <c r="Z20" s="137">
        <f>+IF(X20&lt;&gt;0,+(Y20/X20)*100,0)</f>
        <v>-100</v>
      </c>
      <c r="AA20" s="153">
        <f>SUM(AA26:AA33)</f>
        <v>165000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165000</v>
      </c>
      <c r="F30" s="60">
        <v>165000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123750</v>
      </c>
      <c r="Y30" s="60">
        <v>-123750</v>
      </c>
      <c r="Z30" s="140">
        <v>-100</v>
      </c>
      <c r="AA30" s="155">
        <v>165000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3954347</v>
      </c>
      <c r="D45" s="129">
        <f t="shared" si="7"/>
        <v>0</v>
      </c>
      <c r="E45" s="54">
        <f t="shared" si="7"/>
        <v>1154000</v>
      </c>
      <c r="F45" s="54">
        <f t="shared" si="7"/>
        <v>2407349</v>
      </c>
      <c r="G45" s="54">
        <f t="shared" si="7"/>
        <v>0</v>
      </c>
      <c r="H45" s="54">
        <f t="shared" si="7"/>
        <v>0</v>
      </c>
      <c r="I45" s="54">
        <f t="shared" si="7"/>
        <v>4704</v>
      </c>
      <c r="J45" s="54">
        <f t="shared" si="7"/>
        <v>4704</v>
      </c>
      <c r="K45" s="54">
        <f t="shared" si="7"/>
        <v>29689</v>
      </c>
      <c r="L45" s="54">
        <f t="shared" si="7"/>
        <v>119299</v>
      </c>
      <c r="M45" s="54">
        <f t="shared" si="7"/>
        <v>0</v>
      </c>
      <c r="N45" s="54">
        <f t="shared" si="7"/>
        <v>148988</v>
      </c>
      <c r="O45" s="54">
        <f t="shared" si="7"/>
        <v>0</v>
      </c>
      <c r="P45" s="54">
        <f t="shared" si="7"/>
        <v>342</v>
      </c>
      <c r="Q45" s="54">
        <f t="shared" si="7"/>
        <v>133959</v>
      </c>
      <c r="R45" s="54">
        <f t="shared" si="7"/>
        <v>134301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287993</v>
      </c>
      <c r="X45" s="54">
        <f t="shared" si="7"/>
        <v>1805512</v>
      </c>
      <c r="Y45" s="54">
        <f t="shared" si="7"/>
        <v>-1517519</v>
      </c>
      <c r="Z45" s="184">
        <f t="shared" si="5"/>
        <v>-84.04923367997554</v>
      </c>
      <c r="AA45" s="130">
        <f t="shared" si="8"/>
        <v>2407349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3954347</v>
      </c>
      <c r="D49" s="218">
        <f t="shared" si="9"/>
        <v>0</v>
      </c>
      <c r="E49" s="220">
        <f t="shared" si="9"/>
        <v>1154000</v>
      </c>
      <c r="F49" s="220">
        <f t="shared" si="9"/>
        <v>2407349</v>
      </c>
      <c r="G49" s="220">
        <f t="shared" si="9"/>
        <v>0</v>
      </c>
      <c r="H49" s="220">
        <f t="shared" si="9"/>
        <v>0</v>
      </c>
      <c r="I49" s="220">
        <f t="shared" si="9"/>
        <v>4704</v>
      </c>
      <c r="J49" s="220">
        <f t="shared" si="9"/>
        <v>4704</v>
      </c>
      <c r="K49" s="220">
        <f t="shared" si="9"/>
        <v>29689</v>
      </c>
      <c r="L49" s="220">
        <f t="shared" si="9"/>
        <v>119299</v>
      </c>
      <c r="M49" s="220">
        <f t="shared" si="9"/>
        <v>0</v>
      </c>
      <c r="N49" s="220">
        <f t="shared" si="9"/>
        <v>148988</v>
      </c>
      <c r="O49" s="220">
        <f t="shared" si="9"/>
        <v>0</v>
      </c>
      <c r="P49" s="220">
        <f t="shared" si="9"/>
        <v>342</v>
      </c>
      <c r="Q49" s="220">
        <f t="shared" si="9"/>
        <v>133959</v>
      </c>
      <c r="R49" s="220">
        <f t="shared" si="9"/>
        <v>134301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287993</v>
      </c>
      <c r="X49" s="220">
        <f t="shared" si="9"/>
        <v>1805512</v>
      </c>
      <c r="Y49" s="220">
        <f t="shared" si="9"/>
        <v>-1517519</v>
      </c>
      <c r="Z49" s="221">
        <f t="shared" si="5"/>
        <v>-84.04923367997554</v>
      </c>
      <c r="AA49" s="222">
        <f>SUM(AA41:AA48)</f>
        <v>2407349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662412</v>
      </c>
      <c r="D51" s="129">
        <f t="shared" si="10"/>
        <v>0</v>
      </c>
      <c r="E51" s="54">
        <f t="shared" si="10"/>
        <v>825696</v>
      </c>
      <c r="F51" s="54">
        <f t="shared" si="10"/>
        <v>691380</v>
      </c>
      <c r="G51" s="54">
        <f t="shared" si="10"/>
        <v>27362</v>
      </c>
      <c r="H51" s="54">
        <f t="shared" si="10"/>
        <v>38081</v>
      </c>
      <c r="I51" s="54">
        <f t="shared" si="10"/>
        <v>87761</v>
      </c>
      <c r="J51" s="54">
        <f t="shared" si="10"/>
        <v>153204</v>
      </c>
      <c r="K51" s="54">
        <f t="shared" si="10"/>
        <v>54951</v>
      </c>
      <c r="L51" s="54">
        <f t="shared" si="10"/>
        <v>20402</v>
      </c>
      <c r="M51" s="54">
        <f t="shared" si="10"/>
        <v>0</v>
      </c>
      <c r="N51" s="54">
        <f t="shared" si="10"/>
        <v>75353</v>
      </c>
      <c r="O51" s="54">
        <f t="shared" si="10"/>
        <v>0</v>
      </c>
      <c r="P51" s="54">
        <f t="shared" si="10"/>
        <v>68584</v>
      </c>
      <c r="Q51" s="54">
        <f t="shared" si="10"/>
        <v>105337</v>
      </c>
      <c r="R51" s="54">
        <f t="shared" si="10"/>
        <v>173921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402478</v>
      </c>
      <c r="X51" s="54">
        <f t="shared" si="10"/>
        <v>518535</v>
      </c>
      <c r="Y51" s="54">
        <f t="shared" si="10"/>
        <v>-116057</v>
      </c>
      <c r="Z51" s="184">
        <f>+IF(X51&lt;&gt;0,+(Y51/X51)*100,0)</f>
        <v>-22.381710009931826</v>
      </c>
      <c r="AA51" s="130">
        <f>SUM(AA57:AA61)</f>
        <v>691380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662412</v>
      </c>
      <c r="D61" s="156"/>
      <c r="E61" s="60">
        <v>825696</v>
      </c>
      <c r="F61" s="60">
        <v>691380</v>
      </c>
      <c r="G61" s="60">
        <v>27362</v>
      </c>
      <c r="H61" s="60">
        <v>38081</v>
      </c>
      <c r="I61" s="60">
        <v>87761</v>
      </c>
      <c r="J61" s="60">
        <v>153204</v>
      </c>
      <c r="K61" s="60">
        <v>54951</v>
      </c>
      <c r="L61" s="60">
        <v>20402</v>
      </c>
      <c r="M61" s="60"/>
      <c r="N61" s="60">
        <v>75353</v>
      </c>
      <c r="O61" s="60"/>
      <c r="P61" s="60">
        <v>68584</v>
      </c>
      <c r="Q61" s="60">
        <v>105337</v>
      </c>
      <c r="R61" s="60">
        <v>173921</v>
      </c>
      <c r="S61" s="60"/>
      <c r="T61" s="60"/>
      <c r="U61" s="60"/>
      <c r="V61" s="60"/>
      <c r="W61" s="60">
        <v>402478</v>
      </c>
      <c r="X61" s="60">
        <v>518535</v>
      </c>
      <c r="Y61" s="60">
        <v>-116057</v>
      </c>
      <c r="Z61" s="140">
        <v>-22.38</v>
      </c>
      <c r="AA61" s="155">
        <v>691380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707167</v>
      </c>
      <c r="D68" s="156">
        <v>691380</v>
      </c>
      <c r="E68" s="60">
        <v>825696</v>
      </c>
      <c r="F68" s="60">
        <v>691380</v>
      </c>
      <c r="G68" s="60"/>
      <c r="H68" s="60"/>
      <c r="I68" s="60">
        <v>87760</v>
      </c>
      <c r="J68" s="60">
        <v>87760</v>
      </c>
      <c r="K68" s="60">
        <v>48191</v>
      </c>
      <c r="L68" s="60">
        <v>20403</v>
      </c>
      <c r="M68" s="60">
        <v>35043</v>
      </c>
      <c r="N68" s="60">
        <v>103637</v>
      </c>
      <c r="O68" s="60">
        <v>59197</v>
      </c>
      <c r="P68" s="60">
        <v>68586</v>
      </c>
      <c r="Q68" s="60">
        <v>105338</v>
      </c>
      <c r="R68" s="60">
        <v>233121</v>
      </c>
      <c r="S68" s="60"/>
      <c r="T68" s="60"/>
      <c r="U68" s="60"/>
      <c r="V68" s="60"/>
      <c r="W68" s="60">
        <v>424518</v>
      </c>
      <c r="X68" s="60">
        <v>518535</v>
      </c>
      <c r="Y68" s="60">
        <v>-94017</v>
      </c>
      <c r="Z68" s="140">
        <v>-18.13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707167</v>
      </c>
      <c r="D69" s="218">
        <f t="shared" si="12"/>
        <v>691380</v>
      </c>
      <c r="E69" s="220">
        <f t="shared" si="12"/>
        <v>825696</v>
      </c>
      <c r="F69" s="220">
        <f t="shared" si="12"/>
        <v>691380</v>
      </c>
      <c r="G69" s="220">
        <f t="shared" si="12"/>
        <v>0</v>
      </c>
      <c r="H69" s="220">
        <f t="shared" si="12"/>
        <v>0</v>
      </c>
      <c r="I69" s="220">
        <f t="shared" si="12"/>
        <v>87760</v>
      </c>
      <c r="J69" s="220">
        <f t="shared" si="12"/>
        <v>87760</v>
      </c>
      <c r="K69" s="220">
        <f t="shared" si="12"/>
        <v>48191</v>
      </c>
      <c r="L69" s="220">
        <f t="shared" si="12"/>
        <v>20403</v>
      </c>
      <c r="M69" s="220">
        <f t="shared" si="12"/>
        <v>35043</v>
      </c>
      <c r="N69" s="220">
        <f t="shared" si="12"/>
        <v>103637</v>
      </c>
      <c r="O69" s="220">
        <f t="shared" si="12"/>
        <v>59197</v>
      </c>
      <c r="P69" s="220">
        <f t="shared" si="12"/>
        <v>68586</v>
      </c>
      <c r="Q69" s="220">
        <f t="shared" si="12"/>
        <v>105338</v>
      </c>
      <c r="R69" s="220">
        <f t="shared" si="12"/>
        <v>233121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424518</v>
      </c>
      <c r="X69" s="220">
        <f t="shared" si="12"/>
        <v>518535</v>
      </c>
      <c r="Y69" s="220">
        <f t="shared" si="12"/>
        <v>-94017</v>
      </c>
      <c r="Z69" s="221">
        <f>+IF(X69&lt;&gt;0,+(Y69/X69)*100,0)</f>
        <v>-18.13127368451503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3954347</v>
      </c>
      <c r="D40" s="344">
        <f t="shared" si="9"/>
        <v>0</v>
      </c>
      <c r="E40" s="343">
        <f t="shared" si="9"/>
        <v>989000</v>
      </c>
      <c r="F40" s="345">
        <f t="shared" si="9"/>
        <v>2242349</v>
      </c>
      <c r="G40" s="345">
        <f t="shared" si="9"/>
        <v>0</v>
      </c>
      <c r="H40" s="343">
        <f t="shared" si="9"/>
        <v>0</v>
      </c>
      <c r="I40" s="343">
        <f t="shared" si="9"/>
        <v>4704</v>
      </c>
      <c r="J40" s="345">
        <f t="shared" si="9"/>
        <v>4704</v>
      </c>
      <c r="K40" s="345">
        <f t="shared" si="9"/>
        <v>29689</v>
      </c>
      <c r="L40" s="343">
        <f t="shared" si="9"/>
        <v>119299</v>
      </c>
      <c r="M40" s="343">
        <f t="shared" si="9"/>
        <v>0</v>
      </c>
      <c r="N40" s="345">
        <f t="shared" si="9"/>
        <v>148988</v>
      </c>
      <c r="O40" s="345">
        <f t="shared" si="9"/>
        <v>0</v>
      </c>
      <c r="P40" s="343">
        <f t="shared" si="9"/>
        <v>342</v>
      </c>
      <c r="Q40" s="343">
        <f t="shared" si="9"/>
        <v>133959</v>
      </c>
      <c r="R40" s="345">
        <f t="shared" si="9"/>
        <v>134301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287993</v>
      </c>
      <c r="X40" s="343">
        <f t="shared" si="9"/>
        <v>1681762</v>
      </c>
      <c r="Y40" s="345">
        <f t="shared" si="9"/>
        <v>-1393769</v>
      </c>
      <c r="Z40" s="336">
        <f>+IF(X40&lt;&gt;0,+(Y40/X40)*100,0)</f>
        <v>-82.87551984168985</v>
      </c>
      <c r="AA40" s="350">
        <f>SUM(AA41:AA49)</f>
        <v>2242349</v>
      </c>
    </row>
    <row r="41" spans="1:27" ht="13.5">
      <c r="A41" s="361" t="s">
        <v>247</v>
      </c>
      <c r="B41" s="142"/>
      <c r="C41" s="362">
        <v>3425033</v>
      </c>
      <c r="D41" s="363"/>
      <c r="E41" s="362"/>
      <c r="F41" s="364">
        <v>277852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208389</v>
      </c>
      <c r="Y41" s="364">
        <v>-208389</v>
      </c>
      <c r="Z41" s="365">
        <v>-100</v>
      </c>
      <c r="AA41" s="366">
        <v>277852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842000</v>
      </c>
      <c r="F43" s="370">
        <v>1799997</v>
      </c>
      <c r="G43" s="370"/>
      <c r="H43" s="305"/>
      <c r="I43" s="305">
        <v>4704</v>
      </c>
      <c r="J43" s="370">
        <v>4704</v>
      </c>
      <c r="K43" s="370">
        <v>3395</v>
      </c>
      <c r="L43" s="305"/>
      <c r="M43" s="305"/>
      <c r="N43" s="370">
        <v>3395</v>
      </c>
      <c r="O43" s="370"/>
      <c r="P43" s="305">
        <v>342</v>
      </c>
      <c r="Q43" s="305">
        <v>47801</v>
      </c>
      <c r="R43" s="370">
        <v>48143</v>
      </c>
      <c r="S43" s="370"/>
      <c r="T43" s="305"/>
      <c r="U43" s="305"/>
      <c r="V43" s="370"/>
      <c r="W43" s="370">
        <v>56242</v>
      </c>
      <c r="X43" s="305">
        <v>1349998</v>
      </c>
      <c r="Y43" s="370">
        <v>-1293756</v>
      </c>
      <c r="Z43" s="371">
        <v>-95.83</v>
      </c>
      <c r="AA43" s="303">
        <v>1799997</v>
      </c>
    </row>
    <row r="44" spans="1:27" ht="13.5">
      <c r="A44" s="361" t="s">
        <v>250</v>
      </c>
      <c r="B44" s="136"/>
      <c r="C44" s="60">
        <v>480553</v>
      </c>
      <c r="D44" s="368"/>
      <c r="E44" s="54">
        <v>147000</v>
      </c>
      <c r="F44" s="53">
        <v>164500</v>
      </c>
      <c r="G44" s="53"/>
      <c r="H44" s="54"/>
      <c r="I44" s="54"/>
      <c r="J44" s="53"/>
      <c r="K44" s="53">
        <v>26294</v>
      </c>
      <c r="L44" s="54">
        <v>119299</v>
      </c>
      <c r="M44" s="54"/>
      <c r="N44" s="53">
        <v>145593</v>
      </c>
      <c r="O44" s="53"/>
      <c r="P44" s="54"/>
      <c r="Q44" s="54">
        <v>86158</v>
      </c>
      <c r="R44" s="53">
        <v>86158</v>
      </c>
      <c r="S44" s="53"/>
      <c r="T44" s="54"/>
      <c r="U44" s="54"/>
      <c r="V44" s="53"/>
      <c r="W44" s="53">
        <v>231751</v>
      </c>
      <c r="X44" s="54">
        <v>123375</v>
      </c>
      <c r="Y44" s="53">
        <v>108376</v>
      </c>
      <c r="Z44" s="94">
        <v>87.84</v>
      </c>
      <c r="AA44" s="95">
        <v>164500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48761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3954347</v>
      </c>
      <c r="D60" s="346">
        <f t="shared" si="14"/>
        <v>0</v>
      </c>
      <c r="E60" s="219">
        <f t="shared" si="14"/>
        <v>989000</v>
      </c>
      <c r="F60" s="264">
        <f t="shared" si="14"/>
        <v>2242349</v>
      </c>
      <c r="G60" s="264">
        <f t="shared" si="14"/>
        <v>0</v>
      </c>
      <c r="H60" s="219">
        <f t="shared" si="14"/>
        <v>0</v>
      </c>
      <c r="I60" s="219">
        <f t="shared" si="14"/>
        <v>4704</v>
      </c>
      <c r="J60" s="264">
        <f t="shared" si="14"/>
        <v>4704</v>
      </c>
      <c r="K60" s="264">
        <f t="shared" si="14"/>
        <v>29689</v>
      </c>
      <c r="L60" s="219">
        <f t="shared" si="14"/>
        <v>119299</v>
      </c>
      <c r="M60" s="219">
        <f t="shared" si="14"/>
        <v>0</v>
      </c>
      <c r="N60" s="264">
        <f t="shared" si="14"/>
        <v>148988</v>
      </c>
      <c r="O60" s="264">
        <f t="shared" si="14"/>
        <v>0</v>
      </c>
      <c r="P60" s="219">
        <f t="shared" si="14"/>
        <v>342</v>
      </c>
      <c r="Q60" s="219">
        <f t="shared" si="14"/>
        <v>133959</v>
      </c>
      <c r="R60" s="264">
        <f t="shared" si="14"/>
        <v>134301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287993</v>
      </c>
      <c r="X60" s="219">
        <f t="shared" si="14"/>
        <v>1681762</v>
      </c>
      <c r="Y60" s="264">
        <f t="shared" si="14"/>
        <v>-1393769</v>
      </c>
      <c r="Z60" s="337">
        <f>+IF(X60&lt;&gt;0,+(Y60/X60)*100,0)</f>
        <v>-82.87551984168985</v>
      </c>
      <c r="AA60" s="232">
        <f>+AA57+AA54+AA51+AA40+AA37+AA34+AA22+AA5</f>
        <v>2242349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165000</v>
      </c>
      <c r="F40" s="345">
        <f t="shared" si="9"/>
        <v>165000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123750</v>
      </c>
      <c r="Y40" s="345">
        <f t="shared" si="9"/>
        <v>-123750</v>
      </c>
      <c r="Z40" s="336">
        <f>+IF(X40&lt;&gt;0,+(Y40/X40)*100,0)</f>
        <v>-100</v>
      </c>
      <c r="AA40" s="350">
        <f>SUM(AA41:AA49)</f>
        <v>165000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120000</v>
      </c>
      <c r="F43" s="370">
        <v>120000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90000</v>
      </c>
      <c r="Y43" s="370">
        <v>-90000</v>
      </c>
      <c r="Z43" s="371">
        <v>-100</v>
      </c>
      <c r="AA43" s="303">
        <v>120000</v>
      </c>
    </row>
    <row r="44" spans="1:27" ht="13.5">
      <c r="A44" s="361" t="s">
        <v>250</v>
      </c>
      <c r="B44" s="136"/>
      <c r="C44" s="60"/>
      <c r="D44" s="368"/>
      <c r="E44" s="54">
        <v>45000</v>
      </c>
      <c r="F44" s="53">
        <v>45000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33750</v>
      </c>
      <c r="Y44" s="53">
        <v>-33750</v>
      </c>
      <c r="Z44" s="94">
        <v>-100</v>
      </c>
      <c r="AA44" s="95">
        <v>45000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165000</v>
      </c>
      <c r="F60" s="264">
        <f t="shared" si="14"/>
        <v>165000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123750</v>
      </c>
      <c r="Y60" s="264">
        <f t="shared" si="14"/>
        <v>-123750</v>
      </c>
      <c r="Z60" s="337">
        <f>+IF(X60&lt;&gt;0,+(Y60/X60)*100,0)</f>
        <v>-100</v>
      </c>
      <c r="AA60" s="232">
        <f>+AA57+AA54+AA51+AA40+AA37+AA34+AA22+AA5</f>
        <v>165000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2015-05-11T08:28:57Z</dcterms:created>
  <dcterms:modified xsi:type="dcterms:W3CDTF">2015-05-11T08:29:02Z</dcterms:modified>
  <cp:category/>
  <cp:version/>
  <cp:contentType/>
  <cp:contentStatus/>
</cp:coreProperties>
</file>