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5"/>
  </bookViews>
  <sheets>
    <sheet name="National per Grant" sheetId="1" r:id="rId1"/>
    <sheet name="Sum per Prov for CG" sheetId="2" r:id="rId2"/>
    <sheet name="Count per Prov for CG" sheetId="3" r:id="rId3"/>
    <sheet name="Over and Under per Year for CG" sheetId="4" r:id="rId4"/>
    <sheet name="% Over and Under per Yr for CG" sheetId="5" r:id="rId5"/>
    <sheet name="Detail CG" sheetId="6" r:id="rId6"/>
  </sheets>
  <definedNames>
    <definedName name="_xlnm.Print_Area" localSheetId="4">'% Over and Under per Yr for CG'!$A$1:$K$9</definedName>
    <definedName name="_xlnm.Print_Area" localSheetId="2">'Count per Prov for CG'!$A$1:$L$16</definedName>
    <definedName name="_xlnm.Print_Area" localSheetId="5">'Detail CG'!$A$1:$L$358</definedName>
    <definedName name="_xlnm.Print_Area" localSheetId="0">'National per Grant'!$A$1:$I$48</definedName>
    <definedName name="_xlnm.Print_Area" localSheetId="3">'Over and Under per Year for CG'!$A$1:$O$9</definedName>
    <definedName name="_xlnm.Print_Area" localSheetId="1">'Sum per Prov for CG'!$A$1:$L$16</definedName>
  </definedNames>
  <calcPr fullCalcOnLoad="1"/>
</workbook>
</file>

<file path=xl/sharedStrings.xml><?xml version="1.0" encoding="utf-8"?>
<sst xmlns="http://schemas.openxmlformats.org/spreadsheetml/2006/main" count="1110" uniqueCount="739">
  <si>
    <t>R thousands</t>
  </si>
  <si>
    <t>Code</t>
  </si>
  <si>
    <t>Adjusted allocation</t>
  </si>
  <si>
    <t>Transfers</t>
  </si>
  <si>
    <t>Actual Expenditure National Department</t>
  </si>
  <si>
    <t>Actual Expenditure by Municipalities</t>
  </si>
  <si>
    <t>Exp as % of Transfers National Department</t>
  </si>
  <si>
    <t>Per Grant</t>
  </si>
  <si>
    <t>Infrastructure Transfers</t>
  </si>
  <si>
    <t>Municipal infrastructure grant</t>
  </si>
  <si>
    <t>MIG</t>
  </si>
  <si>
    <t>Public transport infrastructure grant</t>
  </si>
  <si>
    <t>PTIG</t>
  </si>
  <si>
    <t>Public transport network grant</t>
  </si>
  <si>
    <t>PTCG</t>
  </si>
  <si>
    <t>Integrated national electrification programme (municipal) grant</t>
  </si>
  <si>
    <t>INEG</t>
  </si>
  <si>
    <t>Neighbourhood development partnership grant (capital grant)</t>
  </si>
  <si>
    <t>NDPG</t>
  </si>
  <si>
    <t>2010 FIFA World Cup stadiums development grant</t>
  </si>
  <si>
    <t>WCSG</t>
  </si>
  <si>
    <t>Rural roads assets management systems grant</t>
  </si>
  <si>
    <t>RTSG</t>
  </si>
  <si>
    <t>Municipal drought relief grant</t>
  </si>
  <si>
    <t>MDRG</t>
  </si>
  <si>
    <t>Municipal water infrastructure grant</t>
  </si>
  <si>
    <t>MWIG</t>
  </si>
  <si>
    <t>Rural households infrastructure grant</t>
  </si>
  <si>
    <t>RHIG</t>
  </si>
  <si>
    <t>Municipal disaster recovery grant</t>
  </si>
  <si>
    <t>DRCG</t>
  </si>
  <si>
    <t>Capacity Building and Other Current Transfers</t>
  </si>
  <si>
    <t>2010 FIFA World Cup host city operating grant</t>
  </si>
  <si>
    <t>WCHG</t>
  </si>
  <si>
    <t>Restructuring grant</t>
  </si>
  <si>
    <t>RG</t>
  </si>
  <si>
    <t>Local government financial management grant</t>
  </si>
  <si>
    <t>FMG</t>
  </si>
  <si>
    <t>Municipal systems improvement grant</t>
  </si>
  <si>
    <t>MSIG</t>
  </si>
  <si>
    <t>Expanded public works programme integrated grant for municipalities</t>
  </si>
  <si>
    <t>PWPG</t>
  </si>
  <si>
    <t>Infrastructure skills development grant</t>
  </si>
  <si>
    <t>ISDG</t>
  </si>
  <si>
    <t>Energy efficiency and demand side management grant</t>
  </si>
  <si>
    <t>EEDG</t>
  </si>
  <si>
    <t>Water services operating subsidy grant</t>
  </si>
  <si>
    <t>WSOG</t>
  </si>
  <si>
    <t>Municipal disaster grant</t>
  </si>
  <si>
    <t>DRG</t>
  </si>
  <si>
    <t>2013 Africa cup of nations host city operating grant</t>
  </si>
  <si>
    <t>ACNG</t>
  </si>
  <si>
    <t>2014 African nations championship host city operating grant</t>
  </si>
  <si>
    <t>AHCG</t>
  </si>
  <si>
    <t>Public transport network operations grant</t>
  </si>
  <si>
    <t>PTNG</t>
  </si>
  <si>
    <t>Municipal human settlements capacity grant</t>
  </si>
  <si>
    <t>MHSG</t>
  </si>
  <si>
    <t>Municipal demarcation transition grant</t>
  </si>
  <si>
    <t>MDTG</t>
  </si>
  <si>
    <t>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</si>
  <si>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</si>
  <si>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</si>
  <si>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</si>
  <si>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</si>
  <si>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</si>
  <si>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</si>
  <si>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</si>
  <si>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</si>
  <si>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</si>
  <si>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</si>
  <si>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</si>
  <si>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</si>
  <si>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</si>
  <si>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</si>
  <si>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</si>
  <si>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</si>
  <si>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</si>
  <si>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</si>
  <si>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Year to date: 30 June 2015</t>
  </si>
  <si>
    <t>Total Expenditure as % of adjusted allocation</t>
  </si>
  <si>
    <t>Total Expenditure as % of transfers</t>
  </si>
  <si>
    <t>(Over)</t>
  </si>
  <si>
    <t>Under</t>
  </si>
  <si>
    <t>(Over) as % of transfers</t>
  </si>
  <si>
    <t>Under as % of transfers</t>
  </si>
  <si>
    <t>Summary per Province</t>
  </si>
  <si>
    <t>Target</t>
  </si>
  <si>
    <t>Insufficient</t>
  </si>
  <si>
    <t>Count</t>
  </si>
  <si>
    <t>More than -15%</t>
  </si>
  <si>
    <t>Between -15% and -10%</t>
  </si>
  <si>
    <t>Between -5% and -10%</t>
  </si>
  <si>
    <t>Between 0% and -5%</t>
  </si>
  <si>
    <t>Between 0% and 5%</t>
  </si>
  <si>
    <t>Between 5% and 10%</t>
  </si>
  <si>
    <t>Between 15% and 10%</t>
  </si>
  <si>
    <t>More than 15%</t>
  </si>
  <si>
    <t>Information</t>
  </si>
  <si>
    <t>OVER AND UNDER SPENDING OF CONDITIONAL GRANTS FOR 2011/12 TO 2014/15</t>
  </si>
  <si>
    <t>2011/12</t>
  </si>
  <si>
    <t>2012/13</t>
  </si>
  <si>
    <t>2013/14</t>
  </si>
  <si>
    <t>2014/15</t>
  </si>
  <si>
    <t>Nett</t>
  </si>
  <si>
    <t>Conditional Grants</t>
  </si>
  <si>
    <t>CG</t>
  </si>
  <si>
    <t>% OVER AND UNDER SPENDING OF CONDITIONAL GRANTS FOR 2011/12 TO 2014/15</t>
  </si>
  <si>
    <t>Percentage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</si>
  <si>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</si>
  <si>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</si>
  <si>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</si>
  <si>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</si>
  <si>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</si>
  <si>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</si>
  <si>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</si>
  <si>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</si>
  <si>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</si>
  <si>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</si>
  <si>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</si>
  <si>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</si>
  <si>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</si>
  <si>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</si>
  <si>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</si>
  <si>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</si>
  <si>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</si>
  <si>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</si>
  <si>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</si>
  <si>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</si>
  <si>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</si>
  <si>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</si>
  <si>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</si>
  <si>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</si>
  <si>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</si>
  <si>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</si>
  <si>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</si>
  <si>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</si>
  <si>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</si>
  <si>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</si>
  <si>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</si>
  <si>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</si>
  <si>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</si>
  <si>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</si>
  <si>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</si>
  <si>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</si>
  <si>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</si>
  <si>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</si>
  <si>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</si>
  <si>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</si>
  <si>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</si>
  <si>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</si>
  <si>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</si>
  <si>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</si>
  <si>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</si>
  <si>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</si>
  <si>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</si>
  <si>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</si>
  <si>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</si>
  <si>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</si>
  <si>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</si>
  <si>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</si>
  <si>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</si>
  <si>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</si>
  <si>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</si>
  <si>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</si>
  <si>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</si>
  <si>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</si>
  <si>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</si>
  <si>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</si>
  <si>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</si>
  <si>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</si>
  <si>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</si>
  <si>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</si>
  <si>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</si>
  <si>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</si>
  <si>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</si>
  <si>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</si>
  <si>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</si>
  <si>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</si>
  <si>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</si>
  <si>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</si>
  <si>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</si>
  <si>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</si>
  <si>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</si>
  <si>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</si>
  <si>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</si>
  <si>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</si>
  <si>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</si>
  <si>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</si>
  <si>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</si>
  <si>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</si>
  <si>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</si>
  <si>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</si>
  <si>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</si>
  <si>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</si>
  <si>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</si>
  <si>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</si>
  <si>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</si>
  <si>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</si>
  <si>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</si>
  <si>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</si>
  <si>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</si>
  <si>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</si>
  <si>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</si>
  <si>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</si>
  <si>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</si>
  <si>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</si>
  <si>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</si>
  <si>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</si>
  <si>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</si>
  <si>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</si>
  <si>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</si>
  <si>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</si>
  <si>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</si>
  <si>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</si>
  <si>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</si>
  <si>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</si>
  <si>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</si>
  <si>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</si>
  <si>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</si>
  <si>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</si>
  <si>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</si>
  <si>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</si>
  <si>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</si>
  <si>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</si>
  <si>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</si>
  <si>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</si>
  <si>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</si>
  <si>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</si>
  <si>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</si>
  <si>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</si>
  <si>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</si>
  <si>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</si>
  <si>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</si>
  <si>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</si>
  <si>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</si>
  <si>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</si>
  <si>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</si>
  <si>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</si>
  <si>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</si>
  <si>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</si>
  <si>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</si>
  <si>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</si>
  <si>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</si>
  <si>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</si>
  <si>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</si>
  <si>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</si>
  <si>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</si>
  <si>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</si>
  <si>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</si>
  <si>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</si>
  <si>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</si>
  <si>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</si>
  <si>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</si>
  <si>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</si>
  <si>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</si>
  <si>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</si>
  <si>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</si>
  <si>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</si>
  <si>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</si>
  <si>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</si>
  <si>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</si>
  <si>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</si>
  <si>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</si>
  <si>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</si>
  <si>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</si>
  <si>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</si>
  <si>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</si>
  <si>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</si>
  <si>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</si>
  <si>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</si>
  <si>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</si>
  <si>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</si>
  <si>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</si>
  <si>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</si>
  <si>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</si>
  <si>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</si>
  <si>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</si>
  <si>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</si>
  <si>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</si>
  <si>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</si>
  <si>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</si>
  <si>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</si>
  <si>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</si>
  <si>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</si>
  <si>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</si>
  <si>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</si>
  <si>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</si>
  <si>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</si>
  <si>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</si>
  <si>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</si>
  <si>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</si>
  <si>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</si>
  <si>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</si>
  <si>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</si>
  <si>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</si>
  <si>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</si>
  <si>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</si>
  <si>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</si>
  <si>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</si>
  <si>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</si>
  <si>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</si>
  <si>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</si>
  <si>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</si>
  <si>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</si>
  <si>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</si>
  <si>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</si>
  <si>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</si>
  <si>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</si>
  <si>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</si>
  <si>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</si>
  <si>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</si>
  <si>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</si>
  <si>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</si>
  <si>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</si>
  <si>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</si>
  <si>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</si>
  <si>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</si>
  <si>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</si>
  <si>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</si>
  <si>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</si>
  <si>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</si>
  <si>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</si>
  <si>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</si>
  <si>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</si>
  <si>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</si>
  <si>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</si>
  <si>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</si>
  <si>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</si>
  <si>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</si>
  <si>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</si>
  <si>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</si>
  <si>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</si>
  <si>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</si>
  <si>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</si>
  <si>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</si>
  <si>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</si>
  <si>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</si>
  <si>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</si>
  <si>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</si>
  <si>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</si>
  <si>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</si>
  <si>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</si>
  <si>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</si>
  <si>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</si>
  <si>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</si>
  <si>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</si>
  <si>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</si>
  <si>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</si>
  <si>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</si>
  <si>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</si>
  <si>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</si>
  <si>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</si>
  <si>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</si>
  <si>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</si>
  <si>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</si>
  <si>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</si>
  <si>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</si>
  <si>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</si>
  <si>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</si>
  <si>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</si>
  <si>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</si>
  <si>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</si>
  <si>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</si>
  <si>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</si>
  <si>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</si>
  <si>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</si>
  <si>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</si>
  <si>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</si>
  <si>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</si>
  <si>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</si>
  <si>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</si>
  <si>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</si>
  <si>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</si>
  <si>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</si>
  <si>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</si>
  <si>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</si>
  <si>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</si>
  <si>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</si>
  <si>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</si>
  <si>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</si>
  <si>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</si>
  <si>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</si>
  <si>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</si>
  <si>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</si>
  <si>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</si>
  <si>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</si>
  <si>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</si>
  <si>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</si>
  <si>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</si>
  <si>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</si>
  <si>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</si>
  <si>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</si>
  <si>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</si>
  <si>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</si>
  <si>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</si>
  <si>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</si>
  <si>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</si>
  <si>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</si>
  <si>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</si>
  <si>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</si>
  <si>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</si>
  <si>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</si>
  <si>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</si>
  <si>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</si>
  <si>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</si>
  <si>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</si>
  <si>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</si>
  <si>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</si>
  <si>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</si>
  <si>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</si>
  <si>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</si>
  <si>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</si>
  <si>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</si>
  <si>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</si>
  <si>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</si>
  <si>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</si>
  <si>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</si>
  <si>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</si>
  <si>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</si>
  <si>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</si>
  <si>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</si>
  <si>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</si>
  <si>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</si>
  <si>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</si>
  <si>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</si>
  <si>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</si>
  <si>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</si>
  <si>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</si>
  <si>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</si>
  <si>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</si>
  <si>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</si>
  <si>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</si>
  <si>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</si>
  <si>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</si>
  <si>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</si>
  <si>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</si>
  <si>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</si>
  <si>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</si>
  <si>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</si>
  <si>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</si>
  <si>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</si>
  <si>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</si>
  <si>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</si>
  <si>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</si>
  <si>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</si>
  <si>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</si>
  <si>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</si>
  <si>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</si>
  <si>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</si>
  <si>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</si>
  <si>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</si>
  <si>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</si>
  <si>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</si>
  <si>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</si>
  <si>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</si>
  <si>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</si>
  <si>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</si>
  <si>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</si>
  <si>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</si>
  <si>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</si>
  <si>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</si>
  <si>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</si>
  <si>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</si>
  <si>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</si>
  <si>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</si>
  <si>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</si>
  <si>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</si>
  <si>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</si>
  <si>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</si>
  <si>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</si>
  <si>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</si>
  <si>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</si>
  <si>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</si>
  <si>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</si>
  <si>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</si>
  <si>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</si>
  <si>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</si>
  <si>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</si>
  <si>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</si>
  <si>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</si>
  <si>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</si>
  <si>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</si>
  <si>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</si>
  <si>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</si>
  <si>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</si>
  <si>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</si>
  <si>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</si>
  <si>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</si>
  <si>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</si>
  <si>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</si>
  <si>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</si>
  <si>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</si>
  <si>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</si>
  <si>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</si>
  <si>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</si>
  <si>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</si>
  <si>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</si>
  <si>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</si>
  <si>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</si>
  <si>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</si>
  <si>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</si>
  <si>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</si>
  <si>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</si>
  <si>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</si>
  <si>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</si>
  <si>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</si>
  <si>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</si>
  <si>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</si>
  <si>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</si>
  <si>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</si>
  <si>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</si>
  <si>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</si>
  <si>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</si>
  <si>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</si>
  <si>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</si>
  <si>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</si>
  <si>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</si>
  <si>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</si>
  <si>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</si>
  <si>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</si>
  <si>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</si>
  <si>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</si>
  <si>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</si>
  <si>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</si>
  <si>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</si>
  <si>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</si>
  <si>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</si>
  <si>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</si>
  <si>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</si>
  <si>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</si>
  <si>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</si>
  <si>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</si>
  <si>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</si>
  <si>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</si>
  <si>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</si>
  <si>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</si>
  <si>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</si>
  <si>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</si>
  <si>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</si>
  <si>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</si>
  <si>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</si>
  <si>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</si>
  <si>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</si>
  <si>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</si>
  <si>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</si>
  <si>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</si>
  <si>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</si>
  <si>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</si>
  <si>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</si>
  <si>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</si>
  <si>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</si>
  <si>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</si>
  <si>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</si>
  <si>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</si>
  <si>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</si>
  <si>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</si>
  <si>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</si>
  <si>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</si>
  <si>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</si>
  <si>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</si>
  <si>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</si>
  <si>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</si>
  <si>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</si>
  <si>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</si>
  <si>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</si>
  <si>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</si>
  <si>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</si>
  <si>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</si>
  <si>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</si>
  <si>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</si>
  <si>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</si>
  <si>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</si>
  <si>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</si>
  <si>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</si>
  <si>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</si>
  <si>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</si>
  <si>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</si>
  <si>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</si>
  <si>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</si>
  <si>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</si>
  <si>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</si>
  <si>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</si>
  <si>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</si>
  <si>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</si>
  <si>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</si>
  <si>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</si>
  <si>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</si>
  <si>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</si>
  <si>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</si>
  <si>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</si>
  <si>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</si>
  <si>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</si>
  <si>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</si>
  <si>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</si>
  <si>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</si>
  <si>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</si>
  <si>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</si>
  <si>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</si>
  <si>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</si>
  <si>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</si>
  <si>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</si>
  <si>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</si>
  <si>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</si>
  <si>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</si>
  <si>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</si>
  <si>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</si>
  <si>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</si>
  <si>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</si>
  <si>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</si>
  <si>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</si>
  <si>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</si>
  <si>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</si>
  <si>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</si>
  <si>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</si>
  <si>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</si>
  <si>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</si>
  <si>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</si>
  <si>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</si>
  <si>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</si>
  <si>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</si>
  <si>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</si>
  <si>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</si>
  <si>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</si>
  <si>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</si>
  <si>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</si>
  <si>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</si>
  <si>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</si>
  <si>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</si>
  <si>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</si>
  <si>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</si>
  <si>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</si>
  <si>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</si>
  <si>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</si>
  <si>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</si>
  <si>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</si>
  <si>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</si>
  <si>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</si>
  <si>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</si>
  <si>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</si>
  <si>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</si>
  <si>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</si>
  <si>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</si>
  <si>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</si>
  <si>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</si>
  <si>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</si>
  <si>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</si>
  <si>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</si>
  <si>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</si>
  <si>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</si>
  <si>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</si>
  <si>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</si>
  <si>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</si>
  <si>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</si>
  <si>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</si>
  <si>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</si>
  <si>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</si>
  <si>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</si>
  <si>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</si>
  <si>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</si>
  <si>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</si>
  <si>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</si>
  <si>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</si>
  <si>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</si>
  <si>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</si>
  <si>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</si>
  <si>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</si>
  <si>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</si>
  <si>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</si>
  <si>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</si>
  <si>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</si>
  <si>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</si>
  <si>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</si>
  <si>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</si>
  <si>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</si>
  <si>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</si>
  <si>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</si>
  <si>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</si>
  <si>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</si>
  <si>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</si>
  <si>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</si>
  <si>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</si>
  <si>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</si>
  <si>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</si>
  <si>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</si>
  <si>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</si>
  <si>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</si>
  <si>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</si>
  <si>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</si>
  <si>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</si>
  <si>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</si>
  <si>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</si>
  <si>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</si>
  <si>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</si>
  <si>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</si>
  <si>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</si>
  <si>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</si>
  <si>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</si>
  <si>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</si>
  <si>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</si>
  <si>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</si>
  <si>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</si>
  <si>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</si>
  <si>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</si>
  <si>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</si>
  <si>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</si>
  <si>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</si>
  <si>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</si>
  <si>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</si>
  <si>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</si>
  <si>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</si>
  <si>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</si>
  <si>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</si>
  <si>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</si>
  <si>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</si>
  <si>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</si>
  <si>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</si>
  <si>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</si>
  <si>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</si>
  <si>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</si>
  <si>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</si>
  <si>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</si>
  <si>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</si>
  <si>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</si>
  <si>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</si>
  <si>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</si>
  <si>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</si>
  <si>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</si>
  <si>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</si>
  <si>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</si>
  <si>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</si>
  <si>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</si>
  <si>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</t>
  </si>
  <si>
    <t>Source: National Treasury Local Government database</t>
  </si>
  <si>
    <t>Payment transfers</t>
  </si>
  <si>
    <t>Exp as % of Transfers by Munici-palities</t>
  </si>
  <si>
    <t>AGGREGRATED CONDITIONAL GRANTS EXPENDITURE AS AT 30 JUNE 2015 (Preliminary results)</t>
  </si>
  <si>
    <t>OVER AND UNDER SPENDING OF CONDITIONAL GRANTS AS AT 30 JUNE 2015 (Preliminary results)</t>
  </si>
  <si>
    <t>AGGREGRATED BUDGETS OF CONDITIONAL GRANTS EXPENDITURE AS AT 30 JUNE 2015 (Preliminary results)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</si>
</sst>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"/>
    <numFmt numFmtId="169" formatCode="##,##0_);\(##,##0\);0_)"/>
    <numFmt numFmtId="170" formatCode="#,###.0\%"/>
    <numFmt numFmtId="171" formatCode="#,###.0\%_);\(#,###.0\%\);.0\%_)"/>
    <numFmt numFmtId="172" formatCode="#,###.00"/>
    <numFmt numFmtId="173" formatCode="_(* #,##0,_);_(* \(#,##0,\);_(* &quot;- &quot;?_);_(@_)"/>
    <numFmt numFmtId="174" formatCode="0.0%;\(0.0%\);_(* &quot;- &quot;?_);_(@_)"/>
    <numFmt numFmtId="175" formatCode="_(* #,##0_);_(* \(#,##0\);_(* &quot;- 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 applyProtection="1">
      <alignment wrapText="1"/>
      <protection/>
    </xf>
    <xf numFmtId="0" fontId="0" fillId="0" borderId="0" xfId="57" applyFont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48" fillId="0" borderId="0" xfId="0" applyFont="1" applyAlignment="1" applyProtection="1">
      <alignment wrapText="1"/>
      <protection/>
    </xf>
    <xf numFmtId="0" fontId="48" fillId="0" borderId="10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center" vertical="top" wrapText="1"/>
      <protection/>
    </xf>
    <xf numFmtId="0" fontId="21" fillId="0" borderId="11" xfId="0" applyFont="1" applyBorder="1" applyAlignment="1" applyProtection="1">
      <alignment/>
      <protection/>
    </xf>
    <xf numFmtId="0" fontId="48" fillId="0" borderId="12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/>
      <protection/>
    </xf>
    <xf numFmtId="173" fontId="48" fillId="0" borderId="12" xfId="0" applyNumberFormat="1" applyFont="1" applyBorder="1" applyAlignment="1" applyProtection="1">
      <alignment horizontal="right" wrapText="1"/>
      <protection/>
    </xf>
    <xf numFmtId="174" fontId="48" fillId="0" borderId="12" xfId="0" applyNumberFormat="1" applyFont="1" applyBorder="1" applyAlignment="1" applyProtection="1">
      <alignment wrapText="1"/>
      <protection/>
    </xf>
    <xf numFmtId="0" fontId="21" fillId="0" borderId="0" xfId="0" applyFont="1" applyAlignment="1" applyProtection="1">
      <alignment/>
      <protection/>
    </xf>
    <xf numFmtId="0" fontId="49" fillId="0" borderId="12" xfId="0" applyFont="1" applyBorder="1" applyAlignment="1" applyProtection="1">
      <alignment wrapText="1"/>
      <protection/>
    </xf>
    <xf numFmtId="173" fontId="49" fillId="0" borderId="12" xfId="0" applyNumberFormat="1" applyFont="1" applyBorder="1" applyAlignment="1" applyProtection="1">
      <alignment horizontal="right" wrapText="1"/>
      <protection/>
    </xf>
    <xf numFmtId="174" fontId="49" fillId="0" borderId="12" xfId="0" applyNumberFormat="1" applyFont="1" applyBorder="1" applyAlignment="1" applyProtection="1">
      <alignment horizontal="right" wrapText="1"/>
      <protection/>
    </xf>
    <xf numFmtId="175" fontId="24" fillId="0" borderId="0" xfId="0" applyNumberFormat="1" applyFont="1" applyFill="1" applyBorder="1" applyAlignment="1" applyProtection="1">
      <alignment/>
      <protection/>
    </xf>
    <xf numFmtId="174" fontId="24" fillId="0" borderId="0" xfId="0" applyNumberFormat="1" applyFont="1" applyFill="1" applyBorder="1" applyAlignment="1" applyProtection="1">
      <alignment/>
      <protection/>
    </xf>
    <xf numFmtId="175" fontId="25" fillId="0" borderId="0" xfId="0" applyNumberFormat="1" applyFont="1" applyFill="1" applyBorder="1" applyAlignment="1" applyProtection="1">
      <alignment/>
      <protection/>
    </xf>
    <xf numFmtId="174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173" fontId="48" fillId="0" borderId="10" xfId="0" applyNumberFormat="1" applyFont="1" applyBorder="1" applyAlignment="1" applyProtection="1">
      <alignment horizontal="right"/>
      <protection/>
    </xf>
    <xf numFmtId="174" fontId="48" fillId="0" borderId="10" xfId="0" applyNumberFormat="1" applyFont="1" applyBorder="1" applyAlignment="1" applyProtection="1">
      <alignment horizontal="right"/>
      <protection/>
    </xf>
    <xf numFmtId="173" fontId="21" fillId="0" borderId="12" xfId="0" applyNumberFormat="1" applyFont="1" applyBorder="1" applyAlignment="1" applyProtection="1">
      <alignment/>
      <protection/>
    </xf>
    <xf numFmtId="174" fontId="21" fillId="0" borderId="12" xfId="0" applyNumberFormat="1" applyFont="1" applyBorder="1" applyAlignment="1" applyProtection="1">
      <alignment/>
      <protection/>
    </xf>
    <xf numFmtId="0" fontId="47" fillId="0" borderId="12" xfId="0" applyFont="1" applyBorder="1" applyAlignment="1" applyProtection="1">
      <alignment wrapText="1"/>
      <protection/>
    </xf>
    <xf numFmtId="173" fontId="47" fillId="0" borderId="12" xfId="0" applyNumberFormat="1" applyFont="1" applyBorder="1" applyAlignment="1" applyProtection="1">
      <alignment wrapText="1"/>
      <protection/>
    </xf>
    <xf numFmtId="174" fontId="47" fillId="0" borderId="12" xfId="0" applyNumberFormat="1" applyFont="1" applyBorder="1" applyAlignment="1" applyProtection="1">
      <alignment wrapText="1"/>
      <protection/>
    </xf>
    <xf numFmtId="173" fontId="21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horizontal="left" wrapText="1"/>
      <protection/>
    </xf>
    <xf numFmtId="0" fontId="2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27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 horizontal="center" wrapText="1"/>
      <protection/>
    </xf>
    <xf numFmtId="0" fontId="21" fillId="0" borderId="11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48" fillId="0" borderId="10" xfId="0" applyFont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wrapText="1"/>
      <protection/>
    </xf>
    <xf numFmtId="0" fontId="22" fillId="0" borderId="11" xfId="0" applyFont="1" applyBorder="1" applyAlignment="1" applyProtection="1">
      <alignment horizontal="left" wrapText="1"/>
      <protection/>
    </xf>
    <xf numFmtId="0" fontId="22" fillId="0" borderId="11" xfId="0" applyFont="1" applyBorder="1" applyAlignment="1" applyProtection="1">
      <alignment horizontal="center" wrapText="1"/>
      <protection/>
    </xf>
    <xf numFmtId="0" fontId="22" fillId="0" borderId="11" xfId="0" applyFont="1" applyBorder="1" applyAlignment="1" applyProtection="1">
      <alignment horizontal="center" vertical="top" wrapText="1"/>
      <protection/>
    </xf>
    <xf numFmtId="0" fontId="22" fillId="0" borderId="13" xfId="0" applyFont="1" applyBorder="1" applyAlignment="1" applyProtection="1">
      <alignment horizontal="center" vertical="top" wrapText="1"/>
      <protection/>
    </xf>
    <xf numFmtId="0" fontId="22" fillId="0" borderId="14" xfId="0" applyFont="1" applyBorder="1" applyAlignment="1" applyProtection="1">
      <alignment horizontal="center" vertical="top" wrapText="1"/>
      <protection/>
    </xf>
    <xf numFmtId="0" fontId="22" fillId="0" borderId="15" xfId="0" applyFont="1" applyBorder="1" applyAlignment="1" applyProtection="1">
      <alignment horizontal="left" wrapText="1"/>
      <protection/>
    </xf>
    <xf numFmtId="0" fontId="22" fillId="0" borderId="15" xfId="0" applyFont="1" applyBorder="1" applyAlignment="1" applyProtection="1">
      <alignment horizontal="center" wrapText="1"/>
      <protection/>
    </xf>
    <xf numFmtId="0" fontId="22" fillId="0" borderId="15" xfId="0" applyFont="1" applyBorder="1" applyAlignment="1" applyProtection="1">
      <alignment horizontal="center" vertical="top" wrapText="1"/>
      <protection/>
    </xf>
    <xf numFmtId="0" fontId="22" fillId="0" borderId="16" xfId="0" applyFont="1" applyBorder="1" applyAlignment="1" applyProtection="1">
      <alignment horizontal="center" vertical="top" wrapText="1"/>
      <protection/>
    </xf>
    <xf numFmtId="0" fontId="22" fillId="0" borderId="17" xfId="0" applyFont="1" applyBorder="1" applyAlignment="1" applyProtection="1">
      <alignment horizontal="center" vertical="top" wrapText="1"/>
      <protection/>
    </xf>
    <xf numFmtId="0" fontId="21" fillId="0" borderId="13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/>
      <protection/>
    </xf>
    <xf numFmtId="0" fontId="21" fillId="0" borderId="19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 horizontal="left" wrapText="1" indent="1"/>
      <protection/>
    </xf>
    <xf numFmtId="0" fontId="23" fillId="0" borderId="12" xfId="0" applyFont="1" applyBorder="1" applyAlignment="1" applyProtection="1">
      <alignment wrapText="1"/>
      <protection/>
    </xf>
    <xf numFmtId="173" fontId="24" fillId="0" borderId="12" xfId="0" applyNumberFormat="1" applyFont="1" applyFill="1" applyBorder="1" applyAlignment="1" applyProtection="1">
      <alignment/>
      <protection/>
    </xf>
    <xf numFmtId="173" fontId="24" fillId="0" borderId="18" xfId="0" applyNumberFormat="1" applyFont="1" applyFill="1" applyBorder="1" applyAlignment="1" applyProtection="1">
      <alignment/>
      <protection/>
    </xf>
    <xf numFmtId="174" fontId="24" fillId="0" borderId="19" xfId="0" applyNumberFormat="1" applyFont="1" applyFill="1" applyBorder="1" applyAlignment="1" applyProtection="1">
      <alignment/>
      <protection/>
    </xf>
    <xf numFmtId="174" fontId="24" fillId="0" borderId="12" xfId="0" applyNumberFormat="1" applyFont="1" applyFill="1" applyBorder="1" applyAlignment="1" applyProtection="1">
      <alignment/>
      <protection/>
    </xf>
    <xf numFmtId="173" fontId="24" fillId="0" borderId="15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/>
    </xf>
    <xf numFmtId="173" fontId="22" fillId="0" borderId="10" xfId="0" applyNumberFormat="1" applyFont="1" applyBorder="1" applyAlignment="1" applyProtection="1">
      <alignment horizontal="right"/>
      <protection/>
    </xf>
    <xf numFmtId="173" fontId="22" fillId="0" borderId="20" xfId="0" applyNumberFormat="1" applyFont="1" applyBorder="1" applyAlignment="1" applyProtection="1">
      <alignment horizontal="right"/>
      <protection/>
    </xf>
    <xf numFmtId="174" fontId="25" fillId="0" borderId="21" xfId="0" applyNumberFormat="1" applyFont="1" applyFill="1" applyBorder="1" applyAlignment="1" applyProtection="1">
      <alignment/>
      <protection/>
    </xf>
    <xf numFmtId="174" fontId="25" fillId="0" borderId="10" xfId="0" applyNumberFormat="1" applyFont="1" applyFill="1" applyBorder="1" applyAlignment="1" applyProtection="1">
      <alignment/>
      <protection/>
    </xf>
    <xf numFmtId="173" fontId="25" fillId="0" borderId="10" xfId="0" applyNumberFormat="1" applyFont="1" applyFill="1" applyBorder="1" applyAlignment="1" applyProtection="1">
      <alignment/>
      <protection/>
    </xf>
    <xf numFmtId="0" fontId="22" fillId="0" borderId="21" xfId="0" applyFont="1" applyBorder="1" applyAlignment="1" applyProtection="1">
      <alignment horizontal="left"/>
      <protection/>
    </xf>
    <xf numFmtId="173" fontId="22" fillId="0" borderId="22" xfId="0" applyNumberFormat="1" applyFont="1" applyBorder="1" applyAlignment="1" applyProtection="1">
      <alignment horizontal="right"/>
      <protection/>
    </xf>
    <xf numFmtId="174" fontId="25" fillId="0" borderId="22" xfId="0" applyNumberFormat="1" applyFont="1" applyFill="1" applyBorder="1" applyAlignment="1" applyProtection="1">
      <alignment/>
      <protection/>
    </xf>
    <xf numFmtId="174" fontId="25" fillId="0" borderId="20" xfId="0" applyNumberFormat="1" applyFont="1" applyFill="1" applyBorder="1" applyAlignment="1" applyProtection="1">
      <alignment/>
      <protection/>
    </xf>
    <xf numFmtId="0" fontId="26" fillId="0" borderId="0" xfId="0" applyFont="1" applyAlignment="1" applyProtection="1">
      <alignment wrapText="1"/>
      <protection/>
    </xf>
    <xf numFmtId="0" fontId="26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173" fontId="22" fillId="0" borderId="21" xfId="0" applyNumberFormat="1" applyFont="1" applyBorder="1" applyAlignment="1" applyProtection="1">
      <alignment horizontal="left" indent="5"/>
      <protection/>
    </xf>
    <xf numFmtId="173" fontId="22" fillId="0" borderId="20" xfId="0" applyNumberFormat="1" applyFont="1" applyBorder="1" applyAlignment="1" applyProtection="1">
      <alignment horizontal="left" indent="5"/>
      <protection/>
    </xf>
    <xf numFmtId="0" fontId="23" fillId="0" borderId="12" xfId="0" applyFont="1" applyBorder="1" applyAlignment="1" applyProtection="1">
      <alignment horizontal="center" wrapText="1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  <xf numFmtId="0" fontId="21" fillId="0" borderId="0" xfId="57" applyFont="1">
      <alignment/>
      <protection/>
    </xf>
    <xf numFmtId="0" fontId="48" fillId="0" borderId="0" xfId="57" applyFont="1" applyAlignment="1" applyProtection="1">
      <alignment wrapText="1"/>
      <protection/>
    </xf>
    <xf numFmtId="0" fontId="48" fillId="0" borderId="11" xfId="57" applyFont="1" applyBorder="1" applyAlignment="1" applyProtection="1">
      <alignment wrapText="1"/>
      <protection/>
    </xf>
    <xf numFmtId="0" fontId="48" fillId="0" borderId="11" xfId="57" applyFont="1" applyBorder="1" applyAlignment="1" applyProtection="1">
      <alignment wrapText="1"/>
      <protection/>
    </xf>
    <xf numFmtId="0" fontId="48" fillId="0" borderId="15" xfId="57" applyFont="1" applyBorder="1" applyAlignment="1" applyProtection="1">
      <alignment wrapText="1"/>
      <protection/>
    </xf>
    <xf numFmtId="0" fontId="48" fillId="0" borderId="10" xfId="57" applyFont="1" applyBorder="1" applyAlignment="1" applyProtection="1">
      <alignment wrapText="1"/>
      <protection/>
    </xf>
    <xf numFmtId="0" fontId="48" fillId="0" borderId="10" xfId="57" applyFont="1" applyBorder="1" applyAlignment="1" applyProtection="1">
      <alignment vertical="top" wrapText="1"/>
      <protection/>
    </xf>
    <xf numFmtId="0" fontId="21" fillId="0" borderId="12" xfId="57" applyFont="1" applyBorder="1" applyProtection="1">
      <alignment/>
      <protection/>
    </xf>
    <xf numFmtId="0" fontId="21" fillId="0" borderId="12" xfId="57" applyFont="1" applyBorder="1" applyAlignment="1" applyProtection="1">
      <alignment horizontal="center"/>
      <protection/>
    </xf>
    <xf numFmtId="0" fontId="48" fillId="0" borderId="12" xfId="57" applyFont="1" applyBorder="1" applyAlignment="1" applyProtection="1">
      <alignment wrapText="1"/>
      <protection/>
    </xf>
    <xf numFmtId="0" fontId="21" fillId="0" borderId="0" xfId="57" applyFont="1" applyProtection="1">
      <alignment/>
      <protection/>
    </xf>
    <xf numFmtId="0" fontId="49" fillId="0" borderId="12" xfId="57" applyFont="1" applyBorder="1" applyAlignment="1" applyProtection="1">
      <alignment wrapText="1"/>
      <protection/>
    </xf>
    <xf numFmtId="0" fontId="49" fillId="0" borderId="12" xfId="57" applyFont="1" applyBorder="1" applyAlignment="1" applyProtection="1">
      <alignment horizontal="center" wrapText="1"/>
      <protection/>
    </xf>
    <xf numFmtId="0" fontId="48" fillId="0" borderId="0" xfId="57" applyFont="1" applyProtection="1">
      <alignment/>
      <protection/>
    </xf>
    <xf numFmtId="0" fontId="48" fillId="0" borderId="10" xfId="57" applyFont="1" applyBorder="1" applyProtection="1">
      <alignment/>
      <protection/>
    </xf>
    <xf numFmtId="0" fontId="48" fillId="0" borderId="10" xfId="57" applyFont="1" applyBorder="1" applyAlignment="1" applyProtection="1">
      <alignment horizontal="center"/>
      <protection/>
    </xf>
    <xf numFmtId="0" fontId="50" fillId="0" borderId="0" xfId="57" applyFont="1" applyAlignment="1" applyProtection="1">
      <alignment wrapText="1"/>
      <protection/>
    </xf>
    <xf numFmtId="0" fontId="50" fillId="0" borderId="0" xfId="57" applyFont="1" applyAlignment="1" applyProtection="1">
      <alignment horizontal="left" wrapText="1"/>
      <protection/>
    </xf>
    <xf numFmtId="0" fontId="48" fillId="0" borderId="11" xfId="57" applyFont="1" applyBorder="1" applyAlignment="1" applyProtection="1">
      <alignment horizontal="center" wrapText="1"/>
      <protection/>
    </xf>
    <xf numFmtId="0" fontId="49" fillId="0" borderId="15" xfId="57" applyFont="1" applyBorder="1" applyAlignment="1" applyProtection="1">
      <alignment wrapText="1"/>
      <protection/>
    </xf>
    <xf numFmtId="173" fontId="49" fillId="0" borderId="15" xfId="57" applyNumberFormat="1" applyFont="1" applyBorder="1" applyAlignment="1" applyProtection="1">
      <alignment horizontal="right" wrapText="1"/>
      <protection/>
    </xf>
    <xf numFmtId="0" fontId="48" fillId="0" borderId="11" xfId="57" applyFont="1" applyBorder="1" applyAlignment="1" applyProtection="1">
      <alignment horizontal="center" wrapText="1"/>
      <protection/>
    </xf>
    <xf numFmtId="0" fontId="48" fillId="0" borderId="15" xfId="57" applyFont="1" applyBorder="1" applyAlignment="1" applyProtection="1">
      <alignment horizontal="center" wrapText="1"/>
      <protection/>
    </xf>
    <xf numFmtId="0" fontId="49" fillId="0" borderId="15" xfId="57" applyFont="1" applyBorder="1" applyAlignment="1" applyProtection="1">
      <alignment horizontal="center" wrapText="1"/>
      <protection/>
    </xf>
    <xf numFmtId="0" fontId="21" fillId="0" borderId="0" xfId="57" applyFont="1" applyAlignment="1" applyProtection="1">
      <alignment horizontal="center"/>
      <protection/>
    </xf>
    <xf numFmtId="0" fontId="21" fillId="0" borderId="0" xfId="57" applyFont="1" applyAlignment="1">
      <alignment horizontal="center"/>
      <protection/>
    </xf>
    <xf numFmtId="171" fontId="49" fillId="0" borderId="15" xfId="57" applyNumberFormat="1" applyFont="1" applyBorder="1" applyAlignment="1" applyProtection="1">
      <alignment horizontal="right" wrapText="1"/>
      <protection/>
    </xf>
    <xf numFmtId="0" fontId="22" fillId="0" borderId="14" xfId="0" applyFont="1" applyBorder="1" applyAlignment="1" applyProtection="1">
      <alignment wrapText="1"/>
      <protection/>
    </xf>
    <xf numFmtId="0" fontId="22" fillId="0" borderId="13" xfId="0" applyFont="1" applyBorder="1" applyAlignment="1" applyProtection="1">
      <alignment horizontal="left" wrapText="1"/>
      <protection/>
    </xf>
    <xf numFmtId="0" fontId="22" fillId="0" borderId="23" xfId="0" applyFont="1" applyBorder="1" applyAlignment="1" applyProtection="1">
      <alignment horizontal="center" vertical="top" wrapText="1"/>
      <protection/>
    </xf>
    <xf numFmtId="0" fontId="22" fillId="0" borderId="24" xfId="0" applyFont="1" applyBorder="1" applyAlignment="1" applyProtection="1">
      <alignment horizontal="center" vertical="top" wrapText="1"/>
      <protection/>
    </xf>
    <xf numFmtId="0" fontId="22" fillId="0" borderId="19" xfId="0" applyFont="1" applyBorder="1" applyAlignment="1" applyProtection="1">
      <alignment wrapText="1"/>
      <protection/>
    </xf>
    <xf numFmtId="0" fontId="22" fillId="0" borderId="16" xfId="0" applyFont="1" applyBorder="1" applyAlignment="1" applyProtection="1">
      <alignment horizontal="left" wrapText="1"/>
      <protection/>
    </xf>
    <xf numFmtId="0" fontId="21" fillId="0" borderId="15" xfId="0" applyFont="1" applyBorder="1" applyAlignment="1" applyProtection="1">
      <alignment horizontal="center" vertical="top"/>
      <protection/>
    </xf>
    <xf numFmtId="0" fontId="22" fillId="0" borderId="25" xfId="0" applyFont="1" applyBorder="1" applyAlignment="1" applyProtection="1">
      <alignment horizontal="center" vertical="top" wrapText="1"/>
      <protection/>
    </xf>
    <xf numFmtId="0" fontId="22" fillId="0" borderId="26" xfId="0" applyFont="1" applyBorder="1" applyAlignment="1" applyProtection="1">
      <alignment horizontal="center" vertical="top" wrapText="1"/>
      <protection/>
    </xf>
    <xf numFmtId="0" fontId="21" fillId="0" borderId="23" xfId="0" applyFont="1" applyBorder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/>
      <protection/>
    </xf>
    <xf numFmtId="0" fontId="21" fillId="0" borderId="28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 wrapText="1"/>
      <protection/>
    </xf>
    <xf numFmtId="0" fontId="23" fillId="0" borderId="18" xfId="0" applyFont="1" applyBorder="1" applyAlignment="1" applyProtection="1">
      <alignment horizontal="left" wrapText="1" indent="1"/>
      <protection/>
    </xf>
    <xf numFmtId="173" fontId="24" fillId="0" borderId="27" xfId="0" applyNumberFormat="1" applyFont="1" applyFill="1" applyBorder="1" applyAlignment="1" applyProtection="1">
      <alignment/>
      <protection/>
    </xf>
    <xf numFmtId="173" fontId="24" fillId="0" borderId="28" xfId="0" applyNumberFormat="1" applyFont="1" applyFill="1" applyBorder="1" applyAlignment="1" applyProtection="1">
      <alignment/>
      <protection/>
    </xf>
    <xf numFmtId="174" fontId="24" fillId="0" borderId="18" xfId="0" applyNumberFormat="1" applyFont="1" applyFill="1" applyBorder="1" applyAlignment="1" applyProtection="1">
      <alignment/>
      <protection/>
    </xf>
    <xf numFmtId="0" fontId="22" fillId="0" borderId="21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 horizontal="right"/>
      <protection/>
    </xf>
    <xf numFmtId="173" fontId="22" fillId="0" borderId="29" xfId="0" applyNumberFormat="1" applyFont="1" applyBorder="1" applyAlignment="1" applyProtection="1">
      <alignment horizontal="center"/>
      <protection/>
    </xf>
    <xf numFmtId="173" fontId="22" fillId="0" borderId="30" xfId="0" applyNumberFormat="1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/>
      <protection/>
    </xf>
    <xf numFmtId="173" fontId="21" fillId="0" borderId="28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 horizontal="right"/>
      <protection/>
    </xf>
    <xf numFmtId="0" fontId="22" fillId="0" borderId="16" xfId="0" applyFont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right"/>
      <protection/>
    </xf>
    <xf numFmtId="173" fontId="25" fillId="0" borderId="15" xfId="0" applyNumberFormat="1" applyFont="1" applyFill="1" applyBorder="1" applyAlignment="1" applyProtection="1">
      <alignment/>
      <protection/>
    </xf>
    <xf numFmtId="174" fontId="25" fillId="0" borderId="17" xfId="0" applyNumberFormat="1" applyFont="1" applyFill="1" applyBorder="1" applyAlignment="1" applyProtection="1">
      <alignment/>
      <protection/>
    </xf>
    <xf numFmtId="174" fontId="25" fillId="0" borderId="15" xfId="0" applyNumberFormat="1" applyFont="1" applyFill="1" applyBorder="1" applyAlignment="1" applyProtection="1">
      <alignment/>
      <protection/>
    </xf>
    <xf numFmtId="174" fontId="25" fillId="0" borderId="16" xfId="0" applyNumberFormat="1" applyFont="1" applyFill="1" applyBorder="1" applyAlignment="1" applyProtection="1">
      <alignment/>
      <protection/>
    </xf>
    <xf numFmtId="174" fontId="25" fillId="0" borderId="12" xfId="0" applyNumberFormat="1" applyFont="1" applyFill="1" applyBorder="1" applyAlignment="1" applyProtection="1">
      <alignment/>
      <protection/>
    </xf>
    <xf numFmtId="0" fontId="26" fillId="0" borderId="31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2"/>
  <sheetViews>
    <sheetView showGridLines="0" zoomScalePageLayoutView="0" workbookViewId="0" topLeftCell="A1">
      <selection activeCell="B45" sqref="B45"/>
    </sheetView>
  </sheetViews>
  <sheetFormatPr defaultColWidth="9.140625" defaultRowHeight="12.75"/>
  <cols>
    <col min="1" max="1" width="1.1484375" style="5" customWidth="1"/>
    <col min="2" max="2" width="42.7109375" style="5" customWidth="1"/>
    <col min="3" max="3" width="6.7109375" style="46" customWidth="1"/>
    <col min="4" max="4" width="11.140625" style="5" customWidth="1"/>
    <col min="5" max="5" width="10.28125" style="5" customWidth="1"/>
    <col min="6" max="6" width="10.140625" style="5" customWidth="1"/>
    <col min="7" max="7" width="11.140625" style="5" customWidth="1"/>
    <col min="8" max="9" width="8.7109375" style="5" customWidth="1"/>
    <col min="10" max="12" width="12.140625" style="5" customWidth="1"/>
    <col min="13" max="16384" width="9.140625" style="5" customWidth="1"/>
  </cols>
  <sheetData>
    <row r="1" spans="1:15" s="1" customFormat="1" ht="15.75" customHeight="1">
      <c r="A1" s="33"/>
      <c r="B1" s="34" t="s">
        <v>736</v>
      </c>
      <c r="C1" s="34"/>
      <c r="D1" s="34"/>
      <c r="E1" s="34"/>
      <c r="F1" s="34"/>
      <c r="G1" s="34"/>
      <c r="H1" s="34"/>
      <c r="I1" s="34"/>
      <c r="J1" s="35"/>
      <c r="K1" s="35"/>
      <c r="L1" s="35"/>
      <c r="M1" s="36"/>
      <c r="N1" s="36"/>
      <c r="O1" s="36"/>
    </row>
    <row r="2" spans="1:15" ht="56.25" customHeight="1">
      <c r="A2" s="6"/>
      <c r="B2" s="7" t="s">
        <v>0</v>
      </c>
      <c r="C2" s="38" t="s">
        <v>1</v>
      </c>
      <c r="D2" s="47" t="s">
        <v>2</v>
      </c>
      <c r="E2" s="47" t="s">
        <v>734</v>
      </c>
      <c r="F2" s="47" t="s">
        <v>4</v>
      </c>
      <c r="G2" s="47" t="s">
        <v>5</v>
      </c>
      <c r="H2" s="47" t="s">
        <v>6</v>
      </c>
      <c r="I2" s="47" t="s">
        <v>735</v>
      </c>
      <c r="J2" s="8"/>
      <c r="K2" s="8"/>
      <c r="L2" s="8"/>
      <c r="M2" s="4"/>
      <c r="N2" s="4"/>
      <c r="O2" s="4"/>
    </row>
    <row r="3" spans="1:15" ht="15" customHeight="1">
      <c r="A3" s="6"/>
      <c r="B3" s="9"/>
      <c r="C3" s="39"/>
      <c r="D3" s="9"/>
      <c r="E3" s="9"/>
      <c r="F3" s="9"/>
      <c r="G3" s="9"/>
      <c r="H3" s="9"/>
      <c r="I3" s="9"/>
      <c r="J3" s="8"/>
      <c r="K3" s="8"/>
      <c r="L3" s="8"/>
      <c r="M3" s="4"/>
      <c r="N3" s="4"/>
      <c r="O3" s="4"/>
    </row>
    <row r="4" spans="1:15" ht="12.75" customHeight="1">
      <c r="A4" s="6"/>
      <c r="B4" s="10" t="s">
        <v>7</v>
      </c>
      <c r="C4" s="40"/>
      <c r="D4" s="11"/>
      <c r="E4" s="11"/>
      <c r="F4" s="11"/>
      <c r="G4" s="11"/>
      <c r="H4" s="11"/>
      <c r="I4" s="11"/>
      <c r="J4" s="4"/>
      <c r="K4" s="4"/>
      <c r="L4" s="4"/>
      <c r="M4" s="4"/>
      <c r="N4" s="4"/>
      <c r="O4" s="4"/>
    </row>
    <row r="5" spans="1:15" ht="12.75" customHeight="1">
      <c r="A5" s="6"/>
      <c r="B5" s="10" t="s">
        <v>8</v>
      </c>
      <c r="C5" s="41"/>
      <c r="D5" s="12">
        <f>SUM(D6:D16)</f>
        <v>22008626200</v>
      </c>
      <c r="E5" s="12">
        <f>SUM(E6:E16)</f>
        <v>21991681000</v>
      </c>
      <c r="F5" s="12">
        <f>SUM(F6:F16)</f>
        <v>17948553300</v>
      </c>
      <c r="G5" s="12">
        <f>SUM(G6:G16)</f>
        <v>19886468867</v>
      </c>
      <c r="H5" s="13">
        <f>IF($E5=0,0,$F5/$E5)</f>
        <v>0.8161519485481805</v>
      </c>
      <c r="I5" s="13">
        <f>IF($E5=0,0,$G5/$E5)</f>
        <v>0.9042723413003307</v>
      </c>
      <c r="J5" s="4"/>
      <c r="K5" s="4"/>
      <c r="L5" s="4"/>
      <c r="M5" s="4"/>
      <c r="N5" s="4"/>
      <c r="O5" s="4"/>
    </row>
    <row r="6" spans="1:15" ht="12.75" customHeight="1">
      <c r="A6" s="14"/>
      <c r="B6" s="15" t="s">
        <v>9</v>
      </c>
      <c r="C6" s="42" t="s">
        <v>10</v>
      </c>
      <c r="D6" s="16">
        <v>14764049000</v>
      </c>
      <c r="E6" s="16">
        <v>14745475000</v>
      </c>
      <c r="F6" s="16">
        <v>13031300000</v>
      </c>
      <c r="G6" s="16">
        <v>13616651982</v>
      </c>
      <c r="H6" s="17">
        <f>IF($E6=0,0,$F6/$E6)</f>
        <v>0.8837490823456009</v>
      </c>
      <c r="I6" s="17">
        <f>IF($E6=0,0,$G6/$E6)</f>
        <v>0.9234461407313092</v>
      </c>
      <c r="J6" s="18"/>
      <c r="K6" s="19"/>
      <c r="L6" s="19"/>
      <c r="M6" s="4"/>
      <c r="N6" s="4"/>
      <c r="O6" s="4"/>
    </row>
    <row r="7" spans="1:15" ht="12.75" customHeight="1">
      <c r="A7" s="14"/>
      <c r="B7" s="15" t="s">
        <v>11</v>
      </c>
      <c r="C7" s="42" t="s">
        <v>12</v>
      </c>
      <c r="D7" s="16">
        <v>4678032000</v>
      </c>
      <c r="E7" s="16">
        <v>4678032000</v>
      </c>
      <c r="F7" s="16">
        <v>3110707000</v>
      </c>
      <c r="G7" s="16">
        <v>4017204232</v>
      </c>
      <c r="H7" s="17">
        <f>IF($E7=0,0,$F7/$E7)</f>
        <v>0.6649606073665165</v>
      </c>
      <c r="I7" s="17">
        <f>IF($E7=0,0,$G7/$E7)</f>
        <v>0.8587380830229464</v>
      </c>
      <c r="J7" s="18"/>
      <c r="K7" s="19"/>
      <c r="L7" s="19"/>
      <c r="M7" s="4"/>
      <c r="N7" s="4"/>
      <c r="O7" s="4"/>
    </row>
    <row r="8" spans="1:15" ht="12.75" customHeight="1" hidden="1">
      <c r="A8" s="14"/>
      <c r="B8" s="15" t="s">
        <v>13</v>
      </c>
      <c r="C8" s="42" t="s">
        <v>14</v>
      </c>
      <c r="D8" s="16">
        <v>0</v>
      </c>
      <c r="E8" s="16">
        <v>0</v>
      </c>
      <c r="F8" s="16">
        <v>0</v>
      </c>
      <c r="G8" s="16">
        <v>0</v>
      </c>
      <c r="H8" s="17">
        <f aca="true" t="shared" si="0" ref="H8:H16">IF($E8=0,0,$F8/$E8)</f>
        <v>0</v>
      </c>
      <c r="I8" s="17">
        <f aca="true" t="shared" si="1" ref="I8:I16">IF($E8=0,0,$G8/$E8)</f>
        <v>0</v>
      </c>
      <c r="J8" s="18"/>
      <c r="K8" s="19"/>
      <c r="L8" s="19"/>
      <c r="M8" s="4"/>
      <c r="N8" s="4"/>
      <c r="O8" s="4"/>
    </row>
    <row r="9" spans="1:15" ht="12.75" customHeight="1">
      <c r="A9" s="14"/>
      <c r="B9" s="15" t="s">
        <v>15</v>
      </c>
      <c r="C9" s="42" t="s">
        <v>16</v>
      </c>
      <c r="D9" s="16">
        <v>1104658000</v>
      </c>
      <c r="E9" s="16">
        <v>1107775000</v>
      </c>
      <c r="F9" s="16">
        <v>799764000</v>
      </c>
      <c r="G9" s="16">
        <v>1160561826</v>
      </c>
      <c r="H9" s="17">
        <f t="shared" si="0"/>
        <v>0.7219552707002775</v>
      </c>
      <c r="I9" s="17">
        <f t="shared" si="1"/>
        <v>1.04765121617657</v>
      </c>
      <c r="J9" s="18"/>
      <c r="K9" s="19"/>
      <c r="L9" s="19"/>
      <c r="M9" s="4"/>
      <c r="N9" s="4"/>
      <c r="O9" s="4"/>
    </row>
    <row r="10" spans="1:15" ht="12.75" customHeight="1">
      <c r="A10" s="14"/>
      <c r="B10" s="15" t="s">
        <v>17</v>
      </c>
      <c r="C10" s="42" t="s">
        <v>18</v>
      </c>
      <c r="D10" s="16">
        <v>591179000</v>
      </c>
      <c r="E10" s="16">
        <v>590390000</v>
      </c>
      <c r="F10" s="16">
        <v>431317000</v>
      </c>
      <c r="G10" s="16">
        <v>428591034</v>
      </c>
      <c r="H10" s="17">
        <f t="shared" si="0"/>
        <v>0.7305628482867257</v>
      </c>
      <c r="I10" s="17">
        <f t="shared" si="1"/>
        <v>0.7259456189976118</v>
      </c>
      <c r="J10" s="18"/>
      <c r="K10" s="19"/>
      <c r="L10" s="19"/>
      <c r="M10" s="4"/>
      <c r="N10" s="4"/>
      <c r="O10" s="4"/>
    </row>
    <row r="11" spans="1:15" ht="12.75" customHeight="1" hidden="1">
      <c r="A11" s="14"/>
      <c r="B11" s="15" t="s">
        <v>19</v>
      </c>
      <c r="C11" s="42" t="s">
        <v>20</v>
      </c>
      <c r="D11" s="16">
        <v>0</v>
      </c>
      <c r="E11" s="16">
        <v>0</v>
      </c>
      <c r="F11" s="16">
        <v>0</v>
      </c>
      <c r="G11" s="16">
        <v>0</v>
      </c>
      <c r="H11" s="17">
        <f t="shared" si="0"/>
        <v>0</v>
      </c>
      <c r="I11" s="17">
        <f t="shared" si="1"/>
        <v>0</v>
      </c>
      <c r="J11" s="18"/>
      <c r="K11" s="19"/>
      <c r="L11" s="19"/>
      <c r="M11" s="4"/>
      <c r="N11" s="4"/>
      <c r="O11" s="4"/>
    </row>
    <row r="12" spans="1:15" ht="12.75" customHeight="1">
      <c r="A12" s="14"/>
      <c r="B12" s="15" t="s">
        <v>21</v>
      </c>
      <c r="C12" s="42" t="s">
        <v>22</v>
      </c>
      <c r="D12" s="16">
        <v>75223000</v>
      </c>
      <c r="E12" s="16">
        <v>75223000</v>
      </c>
      <c r="F12" s="16">
        <v>61910300</v>
      </c>
      <c r="G12" s="16">
        <v>69886600</v>
      </c>
      <c r="H12" s="17">
        <f t="shared" si="0"/>
        <v>0.823023543331162</v>
      </c>
      <c r="I12" s="17">
        <f t="shared" si="1"/>
        <v>0.9290589314438403</v>
      </c>
      <c r="J12" s="18"/>
      <c r="K12" s="19"/>
      <c r="L12" s="19"/>
      <c r="M12" s="4"/>
      <c r="N12" s="4"/>
      <c r="O12" s="4"/>
    </row>
    <row r="13" spans="1:15" ht="12.75" customHeight="1" hidden="1">
      <c r="A13" s="14"/>
      <c r="B13" s="15" t="s">
        <v>23</v>
      </c>
      <c r="C13" s="42" t="s">
        <v>24</v>
      </c>
      <c r="D13" s="16">
        <v>0</v>
      </c>
      <c r="E13" s="16">
        <v>0</v>
      </c>
      <c r="F13" s="16">
        <v>0</v>
      </c>
      <c r="G13" s="16">
        <v>0</v>
      </c>
      <c r="H13" s="17">
        <f t="shared" si="0"/>
        <v>0</v>
      </c>
      <c r="I13" s="17">
        <f t="shared" si="1"/>
        <v>0</v>
      </c>
      <c r="J13" s="18"/>
      <c r="K13" s="19"/>
      <c r="L13" s="19"/>
      <c r="M13" s="4"/>
      <c r="N13" s="4"/>
      <c r="O13" s="4"/>
    </row>
    <row r="14" spans="1:15" ht="12.75" customHeight="1">
      <c r="A14" s="14"/>
      <c r="B14" s="15" t="s">
        <v>25</v>
      </c>
      <c r="C14" s="42" t="s">
        <v>26</v>
      </c>
      <c r="D14" s="16">
        <v>535608000</v>
      </c>
      <c r="E14" s="16">
        <v>535608000</v>
      </c>
      <c r="F14" s="16">
        <v>470130000</v>
      </c>
      <c r="G14" s="16">
        <v>509768913</v>
      </c>
      <c r="H14" s="17">
        <f t="shared" si="0"/>
        <v>0.8777501456288928</v>
      </c>
      <c r="I14" s="17">
        <f t="shared" si="1"/>
        <v>0.9517574662813102</v>
      </c>
      <c r="J14" s="18"/>
      <c r="K14" s="19"/>
      <c r="L14" s="19"/>
      <c r="M14" s="4"/>
      <c r="N14" s="4"/>
      <c r="O14" s="4"/>
    </row>
    <row r="15" spans="1:15" ht="12.75" customHeight="1">
      <c r="A15" s="14"/>
      <c r="B15" s="15" t="s">
        <v>27</v>
      </c>
      <c r="C15" s="42" t="s">
        <v>28</v>
      </c>
      <c r="D15" s="16">
        <v>65624000</v>
      </c>
      <c r="E15" s="16">
        <v>65624000</v>
      </c>
      <c r="F15" s="16">
        <v>36351000</v>
      </c>
      <c r="G15" s="16">
        <v>50001037</v>
      </c>
      <c r="H15" s="17">
        <f t="shared" si="0"/>
        <v>0.5539284408143362</v>
      </c>
      <c r="I15" s="17">
        <f t="shared" si="1"/>
        <v>0.7619321742045593</v>
      </c>
      <c r="J15" s="18"/>
      <c r="K15" s="19"/>
      <c r="L15" s="19"/>
      <c r="M15" s="4"/>
      <c r="N15" s="4"/>
      <c r="O15" s="4"/>
    </row>
    <row r="16" spans="1:15" ht="12.75" customHeight="1">
      <c r="A16" s="14"/>
      <c r="B16" s="15" t="s">
        <v>29</v>
      </c>
      <c r="C16" s="42" t="s">
        <v>30</v>
      </c>
      <c r="D16" s="16">
        <v>194253200</v>
      </c>
      <c r="E16" s="16">
        <v>193554000</v>
      </c>
      <c r="F16" s="16">
        <v>7074000</v>
      </c>
      <c r="G16" s="16">
        <v>33803243</v>
      </c>
      <c r="H16" s="17">
        <f t="shared" si="0"/>
        <v>0.03654794010973682</v>
      </c>
      <c r="I16" s="17">
        <f t="shared" si="1"/>
        <v>0.17464502412763364</v>
      </c>
      <c r="J16" s="20"/>
      <c r="K16" s="21"/>
      <c r="L16" s="21"/>
      <c r="M16" s="4"/>
      <c r="N16" s="4"/>
      <c r="O16" s="4"/>
    </row>
    <row r="17" spans="1:38" ht="12.75" customHeight="1">
      <c r="A17" s="6"/>
      <c r="B17" s="10" t="s">
        <v>31</v>
      </c>
      <c r="C17" s="41"/>
      <c r="D17" s="12">
        <f>SUM(D18:D31)</f>
        <v>3515099000</v>
      </c>
      <c r="E17" s="12">
        <f>SUM(E18:E31)</f>
        <v>3515099000</v>
      </c>
      <c r="F17" s="12">
        <f>SUM(F18:F31)</f>
        <v>2673014000</v>
      </c>
      <c r="G17" s="12">
        <f>SUM(G18:G31)</f>
        <v>2956758334</v>
      </c>
      <c r="H17" s="13">
        <f>IF($E17=0,0,$F17/$E17)</f>
        <v>0.7604377572295973</v>
      </c>
      <c r="I17" s="13">
        <f>IF($E17=0,0,$G17/$E17)</f>
        <v>0.8411593340614304</v>
      </c>
      <c r="J17" s="22"/>
      <c r="K17" s="22"/>
      <c r="L17" s="22"/>
      <c r="M17" s="22"/>
      <c r="N17" s="22"/>
      <c r="O17" s="22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12.75" customHeight="1" hidden="1">
      <c r="A18" s="14"/>
      <c r="B18" s="15" t="s">
        <v>32</v>
      </c>
      <c r="C18" s="42" t="s">
        <v>33</v>
      </c>
      <c r="D18" s="16">
        <v>0</v>
      </c>
      <c r="E18" s="16">
        <v>0</v>
      </c>
      <c r="F18" s="16">
        <v>0</v>
      </c>
      <c r="G18" s="16">
        <v>0</v>
      </c>
      <c r="H18" s="17">
        <f aca="true" t="shared" si="2" ref="H18:H31">IF($E18=0,0,$F18/$E18)</f>
        <v>0</v>
      </c>
      <c r="I18" s="17">
        <f aca="true" t="shared" si="3" ref="I18:I31">IF($E18=0,0,$G18/$E18)</f>
        <v>0</v>
      </c>
      <c r="J18" s="22"/>
      <c r="K18" s="22"/>
      <c r="L18" s="22"/>
      <c r="M18" s="22"/>
      <c r="N18" s="22"/>
      <c r="O18" s="22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ht="12.75" customHeight="1" hidden="1">
      <c r="A19" s="14"/>
      <c r="B19" s="15" t="s">
        <v>34</v>
      </c>
      <c r="C19" s="42" t="s">
        <v>35</v>
      </c>
      <c r="D19" s="16">
        <v>0</v>
      </c>
      <c r="E19" s="16">
        <v>0</v>
      </c>
      <c r="F19" s="16">
        <v>0</v>
      </c>
      <c r="G19" s="16">
        <v>0</v>
      </c>
      <c r="H19" s="17">
        <f t="shared" si="2"/>
        <v>0</v>
      </c>
      <c r="I19" s="17">
        <f t="shared" si="3"/>
        <v>0</v>
      </c>
      <c r="J19" s="22"/>
      <c r="K19" s="22"/>
      <c r="L19" s="22"/>
      <c r="M19" s="22"/>
      <c r="N19" s="22"/>
      <c r="O19" s="22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ht="12.75" customHeight="1">
      <c r="A20" s="14"/>
      <c r="B20" s="15" t="s">
        <v>36</v>
      </c>
      <c r="C20" s="42" t="s">
        <v>37</v>
      </c>
      <c r="D20" s="16">
        <v>449138000</v>
      </c>
      <c r="E20" s="16">
        <v>449138000</v>
      </c>
      <c r="F20" s="16">
        <v>424162000</v>
      </c>
      <c r="G20" s="16">
        <v>421564084</v>
      </c>
      <c r="H20" s="17">
        <f t="shared" si="2"/>
        <v>0.9443912561395384</v>
      </c>
      <c r="I20" s="17">
        <f t="shared" si="3"/>
        <v>0.9386070294653314</v>
      </c>
      <c r="J20" s="22"/>
      <c r="K20" s="22"/>
      <c r="L20" s="22"/>
      <c r="M20" s="22"/>
      <c r="N20" s="22"/>
      <c r="O20" s="22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ht="12.75" customHeight="1">
      <c r="A21" s="14"/>
      <c r="B21" s="15" t="s">
        <v>38</v>
      </c>
      <c r="C21" s="42" t="s">
        <v>39</v>
      </c>
      <c r="D21" s="16">
        <v>252152000</v>
      </c>
      <c r="E21" s="16">
        <v>252152000</v>
      </c>
      <c r="F21" s="16">
        <v>103720000</v>
      </c>
      <c r="G21" s="16">
        <v>241866218</v>
      </c>
      <c r="H21" s="17">
        <f t="shared" si="2"/>
        <v>0.41133919223325616</v>
      </c>
      <c r="I21" s="17">
        <f t="shared" si="3"/>
        <v>0.9592080094546147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ht="12.75" customHeight="1">
      <c r="A22" s="14"/>
      <c r="B22" s="15" t="s">
        <v>40</v>
      </c>
      <c r="C22" s="42" t="s">
        <v>41</v>
      </c>
      <c r="D22" s="16">
        <v>594575000</v>
      </c>
      <c r="E22" s="16">
        <v>594575000</v>
      </c>
      <c r="F22" s="16">
        <v>544772000</v>
      </c>
      <c r="G22" s="16">
        <v>634471426</v>
      </c>
      <c r="H22" s="17">
        <f t="shared" si="2"/>
        <v>0.9162376487406971</v>
      </c>
      <c r="I22" s="17">
        <f t="shared" si="3"/>
        <v>1.0671007459109447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ht="12.75" customHeight="1">
      <c r="A23" s="14"/>
      <c r="B23" s="15" t="s">
        <v>42</v>
      </c>
      <c r="C23" s="42" t="s">
        <v>43</v>
      </c>
      <c r="D23" s="16">
        <v>104425000</v>
      </c>
      <c r="E23" s="16">
        <v>104425000</v>
      </c>
      <c r="F23" s="16">
        <v>99578000</v>
      </c>
      <c r="G23" s="16">
        <v>102945785</v>
      </c>
      <c r="H23" s="17">
        <f t="shared" si="2"/>
        <v>0.9535839118984918</v>
      </c>
      <c r="I23" s="17">
        <f t="shared" si="3"/>
        <v>0.98583466602825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ht="12.75" customHeight="1">
      <c r="A24" s="14"/>
      <c r="B24" s="15" t="s">
        <v>44</v>
      </c>
      <c r="C24" s="42" t="s">
        <v>45</v>
      </c>
      <c r="D24" s="16">
        <v>136905000</v>
      </c>
      <c r="E24" s="16">
        <v>136905000</v>
      </c>
      <c r="F24" s="16">
        <v>91033000</v>
      </c>
      <c r="G24" s="16">
        <v>107080219</v>
      </c>
      <c r="H24" s="17">
        <f t="shared" si="2"/>
        <v>0.6649355392425405</v>
      </c>
      <c r="I24" s="17">
        <f t="shared" si="3"/>
        <v>0.7821498046090355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ht="12.75" customHeight="1">
      <c r="A25" s="14"/>
      <c r="B25" s="15" t="s">
        <v>46</v>
      </c>
      <c r="C25" s="42" t="s">
        <v>47</v>
      </c>
      <c r="D25" s="16">
        <v>449558000</v>
      </c>
      <c r="E25" s="16">
        <v>449558000</v>
      </c>
      <c r="F25" s="16">
        <v>364482000</v>
      </c>
      <c r="G25" s="16">
        <v>324423143</v>
      </c>
      <c r="H25" s="17">
        <f t="shared" si="2"/>
        <v>0.8107563428968009</v>
      </c>
      <c r="I25" s="17">
        <f t="shared" si="3"/>
        <v>0.7216491375973734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ht="12.75" customHeight="1">
      <c r="A26" s="14"/>
      <c r="B26" s="15" t="s">
        <v>48</v>
      </c>
      <c r="C26" s="42" t="s">
        <v>49</v>
      </c>
      <c r="D26" s="16">
        <v>35532000</v>
      </c>
      <c r="E26" s="16">
        <v>35532000</v>
      </c>
      <c r="F26" s="16">
        <v>15524000</v>
      </c>
      <c r="G26" s="16">
        <v>49208942</v>
      </c>
      <c r="H26" s="17">
        <f t="shared" si="2"/>
        <v>0.4369019475402454</v>
      </c>
      <c r="I26" s="17">
        <f t="shared" si="3"/>
        <v>1.3849190025892153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ht="12.75" customHeight="1" hidden="1">
      <c r="A27" s="14"/>
      <c r="B27" s="15" t="s">
        <v>50</v>
      </c>
      <c r="C27" s="42" t="s">
        <v>51</v>
      </c>
      <c r="D27" s="16">
        <v>0</v>
      </c>
      <c r="E27" s="16">
        <v>0</v>
      </c>
      <c r="F27" s="16">
        <v>0</v>
      </c>
      <c r="G27" s="16">
        <v>0</v>
      </c>
      <c r="H27" s="17">
        <f t="shared" si="2"/>
        <v>0</v>
      </c>
      <c r="I27" s="17">
        <f t="shared" si="3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ht="12.75" customHeight="1">
      <c r="A28" s="14"/>
      <c r="B28" s="15" t="s">
        <v>52</v>
      </c>
      <c r="C28" s="42" t="s">
        <v>53</v>
      </c>
      <c r="D28" s="16">
        <v>0</v>
      </c>
      <c r="E28" s="16">
        <v>0</v>
      </c>
      <c r="F28" s="16">
        <v>0</v>
      </c>
      <c r="G28" s="16">
        <v>0</v>
      </c>
      <c r="H28" s="17">
        <f t="shared" si="2"/>
        <v>0</v>
      </c>
      <c r="I28" s="17">
        <f t="shared" si="3"/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ht="12.75" customHeight="1">
      <c r="A29" s="14"/>
      <c r="B29" s="15" t="s">
        <v>54</v>
      </c>
      <c r="C29" s="42" t="s">
        <v>55</v>
      </c>
      <c r="D29" s="16">
        <v>1192814000</v>
      </c>
      <c r="E29" s="16">
        <v>1192814000</v>
      </c>
      <c r="F29" s="16">
        <v>951848000</v>
      </c>
      <c r="G29" s="16">
        <v>997673683</v>
      </c>
      <c r="H29" s="17">
        <f t="shared" si="2"/>
        <v>0.7979852684492301</v>
      </c>
      <c r="I29" s="17">
        <f t="shared" si="3"/>
        <v>0.8364033981827845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 ht="12.75" customHeight="1">
      <c r="A30" s="14"/>
      <c r="B30" s="15" t="s">
        <v>56</v>
      </c>
      <c r="C30" s="42" t="s">
        <v>57</v>
      </c>
      <c r="D30" s="16">
        <v>300000000</v>
      </c>
      <c r="E30" s="16">
        <v>300000000</v>
      </c>
      <c r="F30" s="16">
        <v>77895000</v>
      </c>
      <c r="G30" s="16">
        <v>77524834</v>
      </c>
      <c r="H30" s="17">
        <f t="shared" si="2"/>
        <v>0.25965</v>
      </c>
      <c r="I30" s="17">
        <f t="shared" si="3"/>
        <v>0.2584161133333333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ht="12.75" customHeight="1" hidden="1">
      <c r="A31" s="14"/>
      <c r="B31" s="15" t="s">
        <v>58</v>
      </c>
      <c r="C31" s="42" t="s">
        <v>59</v>
      </c>
      <c r="D31" s="16">
        <v>0</v>
      </c>
      <c r="E31" s="16">
        <v>0</v>
      </c>
      <c r="F31" s="16">
        <v>0</v>
      </c>
      <c r="G31" s="16">
        <v>0</v>
      </c>
      <c r="H31" s="17">
        <f t="shared" si="2"/>
        <v>0</v>
      </c>
      <c r="I31" s="17">
        <f t="shared" si="3"/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ht="12.75">
      <c r="A32" s="23"/>
      <c r="B32" s="24" t="s">
        <v>732</v>
      </c>
      <c r="C32" s="43"/>
      <c r="D32" s="25">
        <f>+D5+D17</f>
        <v>25523725200</v>
      </c>
      <c r="E32" s="25">
        <f>+E5+E17</f>
        <v>25506780000</v>
      </c>
      <c r="F32" s="25">
        <f>+F5+F17</f>
        <v>20621567300</v>
      </c>
      <c r="G32" s="25">
        <f>+G5+G17</f>
        <v>22843227201</v>
      </c>
      <c r="H32" s="26">
        <f>IF($E32=0,0,$F32/$E32)</f>
        <v>0.8084739547681048</v>
      </c>
      <c r="I32" s="26">
        <f>IF($E32=0,0,$G32/$E32)</f>
        <v>0.8955747138995984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 ht="6.75" customHeight="1">
      <c r="A33" s="6"/>
      <c r="B33" s="11"/>
      <c r="C33" s="40"/>
      <c r="D33" s="27"/>
      <c r="E33" s="27"/>
      <c r="F33" s="27"/>
      <c r="G33" s="27"/>
      <c r="H33" s="28"/>
      <c r="I33" s="28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1:38" ht="11.25">
      <c r="A34" s="2"/>
      <c r="B34" s="29" t="s">
        <v>60</v>
      </c>
      <c r="C34" s="44"/>
      <c r="D34" s="30"/>
      <c r="E34" s="30"/>
      <c r="F34" s="30"/>
      <c r="G34" s="30"/>
      <c r="H34" s="31"/>
      <c r="I34" s="31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ht="12.75">
      <c r="A35" s="14"/>
      <c r="B35" s="15" t="s">
        <v>61</v>
      </c>
      <c r="C35" s="42" t="s">
        <v>62</v>
      </c>
      <c r="D35" s="16">
        <v>4098050000</v>
      </c>
      <c r="E35" s="16">
        <v>4098050000</v>
      </c>
      <c r="F35" s="16">
        <v>3665134000</v>
      </c>
      <c r="G35" s="16">
        <v>3944803977</v>
      </c>
      <c r="H35" s="17">
        <f aca="true" t="shared" si="4" ref="H35:H44">IF($E35=0,0,$F35/$E35)</f>
        <v>0.8943604885250303</v>
      </c>
      <c r="I35" s="17">
        <f aca="true" t="shared" si="5" ref="I35:I44">IF($E35=0,0,$G35/$E35)</f>
        <v>0.962605135857298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 ht="12.75">
      <c r="A36" s="14"/>
      <c r="B36" s="15" t="s">
        <v>63</v>
      </c>
      <c r="C36" s="42" t="s">
        <v>64</v>
      </c>
      <c r="D36" s="16">
        <v>1096775000</v>
      </c>
      <c r="E36" s="16">
        <v>1098475000</v>
      </c>
      <c r="F36" s="16">
        <v>962638000</v>
      </c>
      <c r="G36" s="16">
        <v>1049283584</v>
      </c>
      <c r="H36" s="17">
        <f t="shared" si="4"/>
        <v>0.876340380982726</v>
      </c>
      <c r="I36" s="17">
        <f t="shared" si="5"/>
        <v>0.9552184473929767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 ht="12.75">
      <c r="A37" s="14"/>
      <c r="B37" s="15" t="s">
        <v>65</v>
      </c>
      <c r="C37" s="42" t="s">
        <v>66</v>
      </c>
      <c r="D37" s="16">
        <v>3499941000</v>
      </c>
      <c r="E37" s="16">
        <v>3500941000</v>
      </c>
      <c r="F37" s="16">
        <v>3113006000</v>
      </c>
      <c r="G37" s="16">
        <v>3570433752</v>
      </c>
      <c r="H37" s="17">
        <f t="shared" si="4"/>
        <v>0.8891912203033413</v>
      </c>
      <c r="I37" s="17">
        <f t="shared" si="5"/>
        <v>1.0198497352568923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1:38" ht="12.75">
      <c r="A38" s="14"/>
      <c r="B38" s="15" t="s">
        <v>67</v>
      </c>
      <c r="C38" s="42" t="s">
        <v>68</v>
      </c>
      <c r="D38" s="16">
        <v>5387361000</v>
      </c>
      <c r="E38" s="16">
        <v>5387808000</v>
      </c>
      <c r="F38" s="16">
        <v>4372103100</v>
      </c>
      <c r="G38" s="16">
        <v>4766375939</v>
      </c>
      <c r="H38" s="17">
        <f t="shared" si="4"/>
        <v>0.8114808656878642</v>
      </c>
      <c r="I38" s="17">
        <f t="shared" si="5"/>
        <v>0.884659575656742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1:38" ht="12.75">
      <c r="A39" s="14"/>
      <c r="B39" s="15" t="s">
        <v>69</v>
      </c>
      <c r="C39" s="42" t="s">
        <v>70</v>
      </c>
      <c r="D39" s="16">
        <v>3520876000</v>
      </c>
      <c r="E39" s="16">
        <v>3520176000</v>
      </c>
      <c r="F39" s="16">
        <v>2674309300</v>
      </c>
      <c r="G39" s="16">
        <v>2875151207</v>
      </c>
      <c r="H39" s="17">
        <f t="shared" si="4"/>
        <v>0.7597089747785338</v>
      </c>
      <c r="I39" s="17">
        <f t="shared" si="5"/>
        <v>0.8167634819963547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1:38" ht="12.75">
      <c r="A40" s="14"/>
      <c r="B40" s="15" t="s">
        <v>71</v>
      </c>
      <c r="C40" s="42" t="s">
        <v>72</v>
      </c>
      <c r="D40" s="16">
        <v>2286604000</v>
      </c>
      <c r="E40" s="16">
        <v>2286604000</v>
      </c>
      <c r="F40" s="16">
        <v>1896847000</v>
      </c>
      <c r="G40" s="16">
        <v>2024264015</v>
      </c>
      <c r="H40" s="17">
        <f t="shared" si="4"/>
        <v>0.8295476610729273</v>
      </c>
      <c r="I40" s="17">
        <f t="shared" si="5"/>
        <v>0.8852709148588912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1:38" ht="12.75">
      <c r="A41" s="14"/>
      <c r="B41" s="15" t="s">
        <v>73</v>
      </c>
      <c r="C41" s="42" t="s">
        <v>74</v>
      </c>
      <c r="D41" s="16">
        <v>2521374000</v>
      </c>
      <c r="E41" s="16">
        <v>2501981000</v>
      </c>
      <c r="F41" s="16">
        <v>1851071500</v>
      </c>
      <c r="G41" s="16">
        <v>2040564118</v>
      </c>
      <c r="H41" s="17">
        <f t="shared" si="4"/>
        <v>0.7398423489227136</v>
      </c>
      <c r="I41" s="17">
        <f t="shared" si="5"/>
        <v>0.8155793820976258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38" ht="12.75">
      <c r="A42" s="14"/>
      <c r="B42" s="15" t="s">
        <v>75</v>
      </c>
      <c r="C42" s="42" t="s">
        <v>76</v>
      </c>
      <c r="D42" s="16">
        <v>715734000</v>
      </c>
      <c r="E42" s="16">
        <v>715734000</v>
      </c>
      <c r="F42" s="16">
        <v>605187000</v>
      </c>
      <c r="G42" s="16">
        <v>692812394</v>
      </c>
      <c r="H42" s="17">
        <f t="shared" si="4"/>
        <v>0.8455473681563263</v>
      </c>
      <c r="I42" s="17">
        <f t="shared" si="5"/>
        <v>0.9679746861264101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ht="12.75">
      <c r="A43" s="14"/>
      <c r="B43" s="15" t="s">
        <v>77</v>
      </c>
      <c r="C43" s="42" t="s">
        <v>78</v>
      </c>
      <c r="D43" s="16">
        <v>2397010200</v>
      </c>
      <c r="E43" s="16">
        <v>2397011000</v>
      </c>
      <c r="F43" s="16">
        <v>1481271400</v>
      </c>
      <c r="G43" s="16">
        <v>1879538215</v>
      </c>
      <c r="H43" s="17">
        <f t="shared" si="4"/>
        <v>0.6179660418746514</v>
      </c>
      <c r="I43" s="17">
        <f t="shared" si="5"/>
        <v>0.7841174758897643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38" ht="12.75">
      <c r="A44" s="23"/>
      <c r="B44" s="24" t="s">
        <v>732</v>
      </c>
      <c r="C44" s="43"/>
      <c r="D44" s="25">
        <f>SUM(D35:D43)</f>
        <v>25523725200</v>
      </c>
      <c r="E44" s="25">
        <f>SUM(E35:E43)</f>
        <v>25506780000</v>
      </c>
      <c r="F44" s="25">
        <f>SUM(F35:F43)</f>
        <v>20621567300</v>
      </c>
      <c r="G44" s="25">
        <f>SUM(G35:G43)</f>
        <v>22843227201</v>
      </c>
      <c r="H44" s="26">
        <f t="shared" si="4"/>
        <v>0.8084739547681048</v>
      </c>
      <c r="I44" s="26">
        <f t="shared" si="5"/>
        <v>0.8955747138995984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8" ht="11.25">
      <c r="A45" s="14"/>
      <c r="B45" s="37" t="s">
        <v>733</v>
      </c>
      <c r="C45" s="45"/>
      <c r="D45" s="32"/>
      <c r="E45" s="32"/>
      <c r="F45" s="32"/>
      <c r="G45" s="3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1:38" ht="11.25">
      <c r="A46" s="14"/>
      <c r="B46" s="14"/>
      <c r="C46" s="45"/>
      <c r="D46" s="32"/>
      <c r="E46" s="32"/>
      <c r="F46" s="32"/>
      <c r="G46" s="32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ht="11.25">
      <c r="A47" s="14"/>
      <c r="B47" s="14"/>
      <c r="C47" s="45"/>
      <c r="D47" s="32"/>
      <c r="E47" s="32"/>
      <c r="F47" s="32"/>
      <c r="G47" s="32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ht="11.25">
      <c r="A48" s="14"/>
      <c r="B48" s="14"/>
      <c r="C48" s="45"/>
      <c r="D48" s="32"/>
      <c r="E48" s="32"/>
      <c r="F48" s="32"/>
      <c r="G48" s="32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0:38" ht="11.25"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0:38" ht="11.25"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0:38" ht="11.25"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0:38" ht="11.25"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0:38" ht="11.25"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0:38" ht="11.25"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0:38" ht="11.25"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0:38" ht="11.25"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0:38" ht="11.25"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0:38" ht="11.25"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0:38" ht="11.25"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0:38" ht="11.25"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0:38" ht="11.25"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0:38" ht="11.25"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0:38" ht="11.25"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0:38" ht="11.25"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0:38" ht="11.25"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0:38" ht="11.25"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0:38" ht="11.25"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0:38" ht="11.25"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0:38" ht="11.25"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0:38" ht="11.25"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0:38" ht="11.25"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0:38" ht="11.25"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0:38" ht="11.25"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0:38" ht="11.25"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0:38" ht="11.25"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0:38" ht="11.25"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0:38" ht="11.25"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0:38" ht="11.25"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0:38" ht="11.25"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0:38" ht="11.25"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</row>
    <row r="81" spans="10:38" ht="11.25"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0:38" ht="11.25"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</sheetData>
  <sheetProtection/>
  <mergeCells count="4">
    <mergeCell ref="B1:I1"/>
    <mergeCell ref="J2:J3"/>
    <mergeCell ref="K2:K3"/>
    <mergeCell ref="L2:L3"/>
  </mergeCells>
  <printOptions horizontalCentered="1"/>
  <pageMargins left="0.05" right="0.05" top="0.1" bottom="0.1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2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1" max="1" width="1.1484375" style="5" customWidth="1"/>
    <col min="2" max="2" width="19.421875" style="5" customWidth="1"/>
    <col min="3" max="3" width="5.57421875" style="46" customWidth="1"/>
    <col min="4" max="10" width="10.7109375" style="5" customWidth="1"/>
    <col min="11" max="12" width="8.7109375" style="5" customWidth="1"/>
    <col min="13" max="16384" width="9.140625" style="5" customWidth="1"/>
  </cols>
  <sheetData>
    <row r="1" spans="1:12" s="1" customFormat="1" ht="15.75" customHeight="1">
      <c r="A1" s="82"/>
      <c r="B1" s="83" t="s">
        <v>736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30" customHeight="1">
      <c r="A2" s="48"/>
      <c r="B2" s="49" t="s">
        <v>0</v>
      </c>
      <c r="C2" s="50" t="s">
        <v>1</v>
      </c>
      <c r="D2" s="51" t="s">
        <v>2</v>
      </c>
      <c r="E2" s="51" t="s">
        <v>3</v>
      </c>
      <c r="F2" s="52" t="s">
        <v>79</v>
      </c>
      <c r="G2" s="53" t="s">
        <v>80</v>
      </c>
      <c r="H2" s="51" t="s">
        <v>81</v>
      </c>
      <c r="I2" s="51" t="s">
        <v>82</v>
      </c>
      <c r="J2" s="51" t="s">
        <v>83</v>
      </c>
      <c r="K2" s="51" t="s">
        <v>84</v>
      </c>
      <c r="L2" s="51" t="s">
        <v>85</v>
      </c>
    </row>
    <row r="3" spans="1:12" ht="30" customHeight="1">
      <c r="A3" s="48"/>
      <c r="B3" s="54"/>
      <c r="C3" s="55"/>
      <c r="D3" s="56"/>
      <c r="E3" s="56"/>
      <c r="F3" s="57"/>
      <c r="G3" s="58"/>
      <c r="H3" s="56"/>
      <c r="I3" s="56"/>
      <c r="J3" s="56"/>
      <c r="K3" s="56"/>
      <c r="L3" s="56"/>
    </row>
    <row r="4" spans="1:12" ht="7.5" customHeight="1">
      <c r="A4" s="48"/>
      <c r="B4" s="9"/>
      <c r="C4" s="39"/>
      <c r="D4" s="9"/>
      <c r="E4" s="9"/>
      <c r="F4" s="59"/>
      <c r="G4" s="60"/>
      <c r="H4" s="9"/>
      <c r="I4" s="9"/>
      <c r="J4" s="9"/>
      <c r="K4" s="9"/>
      <c r="L4" s="9"/>
    </row>
    <row r="5" spans="1:12" ht="12.75">
      <c r="A5" s="48"/>
      <c r="B5" s="61" t="s">
        <v>86</v>
      </c>
      <c r="C5" s="40"/>
      <c r="D5" s="11"/>
      <c r="E5" s="11"/>
      <c r="F5" s="62"/>
      <c r="G5" s="63"/>
      <c r="H5" s="11"/>
      <c r="I5" s="11"/>
      <c r="J5" s="11"/>
      <c r="K5" s="11"/>
      <c r="L5" s="11"/>
    </row>
    <row r="6" spans="1:12" ht="12.75">
      <c r="A6" s="14"/>
      <c r="B6" s="64" t="s">
        <v>61</v>
      </c>
      <c r="C6" s="87" t="s">
        <v>62</v>
      </c>
      <c r="D6" s="66">
        <v>4098050000</v>
      </c>
      <c r="E6" s="66">
        <v>4098050000</v>
      </c>
      <c r="F6" s="67">
        <v>3944803977</v>
      </c>
      <c r="G6" s="68">
        <f>IF($D6=0,0,$F6/$D6)</f>
        <v>0.962605135857298</v>
      </c>
      <c r="H6" s="69">
        <f>IF($E6=0,0,$F6/$E6)</f>
        <v>0.962605135857298</v>
      </c>
      <c r="I6" s="66">
        <v>-154361257</v>
      </c>
      <c r="J6" s="66">
        <v>307607280</v>
      </c>
      <c r="K6" s="69">
        <f>IF($E6=0,0,$I6/$E6)</f>
        <v>-0.0376670018667415</v>
      </c>
      <c r="L6" s="69">
        <f>IF($E6=0,0,$J6/$E6)</f>
        <v>0.07506186600944352</v>
      </c>
    </row>
    <row r="7" spans="1:12" ht="12.75">
      <c r="A7" s="14"/>
      <c r="B7" s="64" t="s">
        <v>63</v>
      </c>
      <c r="C7" s="87" t="s">
        <v>64</v>
      </c>
      <c r="D7" s="66">
        <v>1096775000</v>
      </c>
      <c r="E7" s="66">
        <v>1098475000</v>
      </c>
      <c r="F7" s="67">
        <v>1049283584</v>
      </c>
      <c r="G7" s="68">
        <f>IF($D7=0,0,$F7/$D7)</f>
        <v>0.9566990348977684</v>
      </c>
      <c r="H7" s="69">
        <f>IF($E7=0,0,$F7/$E7)</f>
        <v>0.9552184473929767</v>
      </c>
      <c r="I7" s="66">
        <v>-32881278</v>
      </c>
      <c r="J7" s="66">
        <v>82072694</v>
      </c>
      <c r="K7" s="69">
        <f>IF($E7=0,0,$I7/$E7)</f>
        <v>-0.029933569721659573</v>
      </c>
      <c r="L7" s="69">
        <f>IF($E7=0,0,$J7/$E7)</f>
        <v>0.07471512232868295</v>
      </c>
    </row>
    <row r="8" spans="1:12" ht="12.75">
      <c r="A8" s="14"/>
      <c r="B8" s="64" t="s">
        <v>65</v>
      </c>
      <c r="C8" s="87" t="s">
        <v>66</v>
      </c>
      <c r="D8" s="66">
        <v>3499941000</v>
      </c>
      <c r="E8" s="66">
        <v>3500941000</v>
      </c>
      <c r="F8" s="67">
        <v>3570433752</v>
      </c>
      <c r="G8" s="68">
        <f aca="true" t="shared" si="0" ref="G8:G15">IF($D8=0,0,$F8/$D8)</f>
        <v>1.0201411258075492</v>
      </c>
      <c r="H8" s="69">
        <f aca="true" t="shared" si="1" ref="H8:H15">IF($E8=0,0,$F8/$E8)</f>
        <v>1.0198497352568923</v>
      </c>
      <c r="I8" s="66">
        <v>-239805680</v>
      </c>
      <c r="J8" s="66">
        <v>170312928</v>
      </c>
      <c r="K8" s="69">
        <f aca="true" t="shared" si="2" ref="K8:K15">IF($E8=0,0,$I8/$E8)</f>
        <v>-0.06849749253129372</v>
      </c>
      <c r="L8" s="69">
        <f aca="true" t="shared" si="3" ref="L8:L15">IF($E8=0,0,$J8/$E8)</f>
        <v>0.04864775727440137</v>
      </c>
    </row>
    <row r="9" spans="1:12" ht="12.75">
      <c r="A9" s="14"/>
      <c r="B9" s="64" t="s">
        <v>67</v>
      </c>
      <c r="C9" s="87" t="s">
        <v>68</v>
      </c>
      <c r="D9" s="66">
        <v>5387361000</v>
      </c>
      <c r="E9" s="66">
        <v>5387808000</v>
      </c>
      <c r="F9" s="67">
        <v>4766375939</v>
      </c>
      <c r="G9" s="68">
        <f t="shared" si="0"/>
        <v>0.8847329776118585</v>
      </c>
      <c r="H9" s="69">
        <f t="shared" si="1"/>
        <v>0.884659575656742</v>
      </c>
      <c r="I9" s="66">
        <v>-219153146</v>
      </c>
      <c r="J9" s="66">
        <v>840585207</v>
      </c>
      <c r="K9" s="69">
        <f t="shared" si="2"/>
        <v>-0.04067575273654889</v>
      </c>
      <c r="L9" s="69">
        <f t="shared" si="3"/>
        <v>0.15601617707980686</v>
      </c>
    </row>
    <row r="10" spans="1:12" ht="12.75">
      <c r="A10" s="14"/>
      <c r="B10" s="64" t="s">
        <v>69</v>
      </c>
      <c r="C10" s="87" t="s">
        <v>70</v>
      </c>
      <c r="D10" s="66">
        <v>3520876000</v>
      </c>
      <c r="E10" s="66">
        <v>3520176000</v>
      </c>
      <c r="F10" s="67">
        <v>2875151207</v>
      </c>
      <c r="G10" s="68">
        <f t="shared" si="0"/>
        <v>0.8166010978517846</v>
      </c>
      <c r="H10" s="69">
        <f t="shared" si="1"/>
        <v>0.8167634819963547</v>
      </c>
      <c r="I10" s="66">
        <v>-128037171</v>
      </c>
      <c r="J10" s="66">
        <v>773061964</v>
      </c>
      <c r="K10" s="69">
        <f t="shared" si="2"/>
        <v>-0.036372377687933784</v>
      </c>
      <c r="L10" s="69">
        <f t="shared" si="3"/>
        <v>0.21960889569157907</v>
      </c>
    </row>
    <row r="11" spans="1:12" ht="12.75">
      <c r="A11" s="14"/>
      <c r="B11" s="64" t="s">
        <v>71</v>
      </c>
      <c r="C11" s="87" t="s">
        <v>72</v>
      </c>
      <c r="D11" s="66">
        <v>2286604000</v>
      </c>
      <c r="E11" s="66">
        <v>2286604000</v>
      </c>
      <c r="F11" s="67">
        <v>2024264015</v>
      </c>
      <c r="G11" s="68">
        <f t="shared" si="0"/>
        <v>0.8852709148588912</v>
      </c>
      <c r="H11" s="69">
        <f t="shared" si="1"/>
        <v>0.8852709148588912</v>
      </c>
      <c r="I11" s="66">
        <v>-29835915</v>
      </c>
      <c r="J11" s="66">
        <v>292175900</v>
      </c>
      <c r="K11" s="69">
        <f t="shared" si="2"/>
        <v>-0.01304813382640807</v>
      </c>
      <c r="L11" s="69">
        <f t="shared" si="3"/>
        <v>0.1277772189675169</v>
      </c>
    </row>
    <row r="12" spans="1:12" ht="12.75">
      <c r="A12" s="14"/>
      <c r="B12" s="64" t="s">
        <v>73</v>
      </c>
      <c r="C12" s="87" t="s">
        <v>74</v>
      </c>
      <c r="D12" s="66">
        <v>2521374000</v>
      </c>
      <c r="E12" s="66">
        <v>2501981000</v>
      </c>
      <c r="F12" s="67">
        <v>2040564118</v>
      </c>
      <c r="G12" s="68">
        <f t="shared" si="0"/>
        <v>0.8093064011923657</v>
      </c>
      <c r="H12" s="69">
        <f t="shared" si="1"/>
        <v>0.8155793820976258</v>
      </c>
      <c r="I12" s="66">
        <v>-47751057</v>
      </c>
      <c r="J12" s="66">
        <v>509167939</v>
      </c>
      <c r="K12" s="69">
        <f t="shared" si="2"/>
        <v>-0.019085299608590154</v>
      </c>
      <c r="L12" s="69">
        <f t="shared" si="3"/>
        <v>0.2035059175109643</v>
      </c>
    </row>
    <row r="13" spans="1:12" ht="12.75">
      <c r="A13" s="14"/>
      <c r="B13" s="64" t="s">
        <v>75</v>
      </c>
      <c r="C13" s="87" t="s">
        <v>76</v>
      </c>
      <c r="D13" s="66">
        <v>715734000</v>
      </c>
      <c r="E13" s="66">
        <v>715734000</v>
      </c>
      <c r="F13" s="67">
        <v>692812394</v>
      </c>
      <c r="G13" s="68">
        <f t="shared" si="0"/>
        <v>0.9679746861264101</v>
      </c>
      <c r="H13" s="69">
        <f t="shared" si="1"/>
        <v>0.9679746861264101</v>
      </c>
      <c r="I13" s="66">
        <v>-36288920</v>
      </c>
      <c r="J13" s="66">
        <v>59210526</v>
      </c>
      <c r="K13" s="69">
        <f t="shared" si="2"/>
        <v>-0.05070168526296082</v>
      </c>
      <c r="L13" s="69">
        <f t="shared" si="3"/>
        <v>0.08272699913655072</v>
      </c>
    </row>
    <row r="14" spans="1:12" ht="12.75">
      <c r="A14" s="14"/>
      <c r="B14" s="64" t="s">
        <v>77</v>
      </c>
      <c r="C14" s="87" t="s">
        <v>78</v>
      </c>
      <c r="D14" s="66">
        <v>2397010200</v>
      </c>
      <c r="E14" s="66">
        <v>2397011000</v>
      </c>
      <c r="F14" s="67">
        <v>1879538215</v>
      </c>
      <c r="G14" s="68">
        <f t="shared" si="0"/>
        <v>0.7841177375882673</v>
      </c>
      <c r="H14" s="69">
        <f t="shared" si="1"/>
        <v>0.7841174758897643</v>
      </c>
      <c r="I14" s="70">
        <v>-39798161</v>
      </c>
      <c r="J14" s="70">
        <v>557270946</v>
      </c>
      <c r="K14" s="69">
        <f t="shared" si="2"/>
        <v>-0.01660324504142868</v>
      </c>
      <c r="L14" s="69">
        <f t="shared" si="3"/>
        <v>0.2324857691516643</v>
      </c>
    </row>
    <row r="15" spans="1:12" ht="12.75">
      <c r="A15" s="71"/>
      <c r="B15" s="72" t="s">
        <v>732</v>
      </c>
      <c r="C15" s="88"/>
      <c r="D15" s="73">
        <f>SUM(D6:D14)</f>
        <v>25523725200</v>
      </c>
      <c r="E15" s="73">
        <f>SUM(E6:E14)</f>
        <v>25506780000</v>
      </c>
      <c r="F15" s="74">
        <f>SUM(F6:F14)</f>
        <v>22843227201</v>
      </c>
      <c r="G15" s="75">
        <f t="shared" si="0"/>
        <v>0.8949801418877523</v>
      </c>
      <c r="H15" s="76">
        <f t="shared" si="1"/>
        <v>0.8955747138995984</v>
      </c>
      <c r="I15" s="77">
        <f>SUM(I6:I14)</f>
        <v>-927912585</v>
      </c>
      <c r="J15" s="77">
        <f>SUM(J6:J14)</f>
        <v>3591465384</v>
      </c>
      <c r="K15" s="76">
        <f t="shared" si="2"/>
        <v>-0.03637905627444938</v>
      </c>
      <c r="L15" s="76">
        <f t="shared" si="3"/>
        <v>0.14080434237485093</v>
      </c>
    </row>
    <row r="16" spans="1:12" ht="12.75">
      <c r="A16" s="14"/>
      <c r="B16" s="78"/>
      <c r="C16" s="89"/>
      <c r="D16" s="79"/>
      <c r="E16" s="79"/>
      <c r="F16" s="79"/>
      <c r="G16" s="80"/>
      <c r="H16" s="81" t="s">
        <v>104</v>
      </c>
      <c r="I16" s="85">
        <f>SUM(I15:J15)</f>
        <v>2663552799</v>
      </c>
      <c r="J16" s="86"/>
      <c r="K16" s="75"/>
      <c r="L16" s="81"/>
    </row>
    <row r="17" spans="1:38" ht="11.25">
      <c r="A17" s="14"/>
      <c r="B17" s="37" t="s">
        <v>733</v>
      </c>
      <c r="C17" s="45"/>
      <c r="D17" s="32"/>
      <c r="E17" s="32"/>
      <c r="F17" s="32"/>
      <c r="G17" s="14"/>
      <c r="H17" s="14"/>
      <c r="I17" s="32"/>
      <c r="J17" s="3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11.25">
      <c r="A18" s="14"/>
      <c r="B18" s="14"/>
      <c r="C18" s="45"/>
      <c r="D18" s="32"/>
      <c r="E18" s="32"/>
      <c r="F18" s="32"/>
      <c r="G18" s="14"/>
      <c r="H18" s="14"/>
      <c r="I18" s="32"/>
      <c r="J18" s="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ht="11.25">
      <c r="A19" s="14"/>
      <c r="B19" s="14"/>
      <c r="C19" s="4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ht="11.25">
      <c r="A20" s="14"/>
      <c r="B20" s="14"/>
      <c r="C20" s="4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ht="11.25">
      <c r="A21" s="14"/>
      <c r="B21" s="14"/>
      <c r="C21" s="4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ht="11.25">
      <c r="A22" s="14"/>
      <c r="B22" s="14"/>
      <c r="C22" s="4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ht="11.25">
      <c r="A23" s="14"/>
      <c r="B23" s="14"/>
      <c r="C23" s="4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ht="11.25">
      <c r="A24" s="14"/>
      <c r="B24" s="14"/>
      <c r="C24" s="4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ht="11.25">
      <c r="A25" s="14"/>
      <c r="B25" s="14"/>
      <c r="C25" s="4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ht="11.25">
      <c r="A26" s="14"/>
      <c r="B26" s="14"/>
      <c r="C26" s="4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ht="11.25">
      <c r="A27" s="14"/>
      <c r="B27" s="14"/>
      <c r="C27" s="4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ht="11.25">
      <c r="A28" s="14"/>
      <c r="B28" s="14"/>
      <c r="C28" s="4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ht="11.25">
      <c r="A29" s="14"/>
      <c r="B29" s="14"/>
      <c r="C29" s="4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 ht="11.25">
      <c r="A30" s="14"/>
      <c r="B30" s="14"/>
      <c r="C30" s="4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ht="11.25">
      <c r="A31" s="14"/>
      <c r="B31" s="14"/>
      <c r="C31" s="4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ht="11.25">
      <c r="A32" s="14"/>
      <c r="B32" s="14"/>
      <c r="C32" s="4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 ht="11.25">
      <c r="A33" s="14"/>
      <c r="B33" s="14"/>
      <c r="C33" s="4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1:38" ht="11.25">
      <c r="A34" s="14"/>
      <c r="B34" s="14"/>
      <c r="C34" s="4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ht="11.25">
      <c r="A35" s="14"/>
      <c r="B35" s="14"/>
      <c r="C35" s="4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 ht="11.25">
      <c r="A36" s="14"/>
      <c r="B36" s="14"/>
      <c r="C36" s="4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 ht="11.25">
      <c r="A37" s="14"/>
      <c r="B37" s="14"/>
      <c r="C37" s="4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1:38" ht="11.25">
      <c r="A38" s="14"/>
      <c r="B38" s="14"/>
      <c r="C38" s="4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1:38" ht="11.25">
      <c r="A39" s="14"/>
      <c r="B39" s="14"/>
      <c r="C39" s="4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1:38" ht="11.25">
      <c r="A40" s="14"/>
      <c r="B40" s="14"/>
      <c r="C40" s="4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1:38" ht="11.25">
      <c r="A41" s="14"/>
      <c r="B41" s="14"/>
      <c r="C41" s="4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38" ht="11.25">
      <c r="A42" s="14"/>
      <c r="B42" s="14"/>
      <c r="C42" s="4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ht="11.25">
      <c r="A43" s="14"/>
      <c r="B43" s="14"/>
      <c r="C43" s="4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38" ht="11.25">
      <c r="A44" s="14"/>
      <c r="B44" s="14"/>
      <c r="C44" s="4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8" ht="11.25">
      <c r="A45" s="14"/>
      <c r="B45" s="14"/>
      <c r="C45" s="4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1:38" ht="11.25">
      <c r="A46" s="14"/>
      <c r="B46" s="14"/>
      <c r="C46" s="4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ht="11.25">
      <c r="A47" s="14"/>
      <c r="B47" s="14"/>
      <c r="C47" s="4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ht="11.25">
      <c r="A48" s="14"/>
      <c r="B48" s="14"/>
      <c r="C48" s="4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ht="11.25">
      <c r="A49" s="14"/>
      <c r="B49" s="14"/>
      <c r="C49" s="4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ht="11.25">
      <c r="A50" s="14"/>
      <c r="B50" s="14"/>
      <c r="C50" s="4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ht="11.25">
      <c r="A51" s="14"/>
      <c r="B51" s="14"/>
      <c r="C51" s="4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ht="11.25">
      <c r="A52" s="14"/>
      <c r="B52" s="14"/>
      <c r="C52" s="4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ht="11.25">
      <c r="A53" s="14"/>
      <c r="B53" s="14"/>
      <c r="C53" s="4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ht="11.25">
      <c r="A54" s="14"/>
      <c r="B54" s="14"/>
      <c r="C54" s="4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ht="11.25">
      <c r="A55" s="14"/>
      <c r="B55" s="14"/>
      <c r="C55" s="4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ht="11.25">
      <c r="A56" s="14"/>
      <c r="B56" s="14"/>
      <c r="C56" s="4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ht="11.25">
      <c r="A57" s="14"/>
      <c r="B57" s="14"/>
      <c r="C57" s="4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ht="11.25">
      <c r="A58" s="14"/>
      <c r="B58" s="14"/>
      <c r="C58" s="4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ht="11.25">
      <c r="A59" s="14"/>
      <c r="B59" s="14"/>
      <c r="C59" s="4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ht="11.25">
      <c r="A60" s="14"/>
      <c r="B60" s="14"/>
      <c r="C60" s="4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ht="11.25">
      <c r="A61" s="14"/>
      <c r="B61" s="14"/>
      <c r="C61" s="4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ht="11.25">
      <c r="A62" s="14"/>
      <c r="B62" s="14"/>
      <c r="C62" s="4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ht="11.25">
      <c r="A63" s="14"/>
      <c r="B63" s="14"/>
      <c r="C63" s="4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ht="11.25">
      <c r="A64" s="14"/>
      <c r="B64" s="14"/>
      <c r="C64" s="4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ht="11.25">
      <c r="A65" s="14"/>
      <c r="B65" s="14"/>
      <c r="C65" s="4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ht="11.25">
      <c r="A66" s="14"/>
      <c r="B66" s="14"/>
      <c r="C66" s="4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38" ht="11.25">
      <c r="A67" s="14"/>
      <c r="B67" s="14"/>
      <c r="C67" s="4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 ht="11.25">
      <c r="A68" s="14"/>
      <c r="B68" s="14"/>
      <c r="C68" s="4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ht="11.25">
      <c r="A69" s="14"/>
      <c r="B69" s="14"/>
      <c r="C69" s="4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ht="11.25">
      <c r="A70" s="14"/>
      <c r="B70" s="14"/>
      <c r="C70" s="4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ht="11.25">
      <c r="A71" s="14"/>
      <c r="B71" s="14"/>
      <c r="C71" s="4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ht="11.25">
      <c r="A72" s="14"/>
      <c r="B72" s="14"/>
      <c r="C72" s="4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ht="11.25">
      <c r="A73" s="14"/>
      <c r="B73" s="14"/>
      <c r="C73" s="4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ht="11.25">
      <c r="A74" s="14"/>
      <c r="B74" s="14"/>
      <c r="C74" s="4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ht="11.25">
      <c r="A75" s="14"/>
      <c r="B75" s="14"/>
      <c r="C75" s="4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ht="11.25">
      <c r="A76" s="14"/>
      <c r="B76" s="14"/>
      <c r="C76" s="4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ht="11.25">
      <c r="A77" s="14"/>
      <c r="B77" s="14"/>
      <c r="C77" s="4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ht="11.25">
      <c r="A78" s="14"/>
      <c r="B78" s="14"/>
      <c r="C78" s="4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ht="11.25">
      <c r="A79" s="14"/>
      <c r="B79" s="14"/>
      <c r="C79" s="4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ht="11.25">
      <c r="A80" s="14"/>
      <c r="B80" s="14"/>
      <c r="C80" s="4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</row>
    <row r="81" spans="1:38" ht="11.25">
      <c r="A81" s="14"/>
      <c r="B81" s="14"/>
      <c r="C81" s="4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ht="11.25">
      <c r="A82" s="14"/>
      <c r="B82" s="14"/>
      <c r="C82" s="4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</sheetData>
  <sheetProtection/>
  <mergeCells count="13">
    <mergeCell ref="G2:G3"/>
    <mergeCell ref="H2:H3"/>
    <mergeCell ref="I2:I3"/>
    <mergeCell ref="J2:J3"/>
    <mergeCell ref="K2:K3"/>
    <mergeCell ref="L2:L3"/>
    <mergeCell ref="I16:J16"/>
    <mergeCell ref="B1:L1"/>
    <mergeCell ref="B2:B3"/>
    <mergeCell ref="C2:C3"/>
    <mergeCell ref="D2:D3"/>
    <mergeCell ref="E2:E3"/>
    <mergeCell ref="F2:F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B16" sqref="B16"/>
    </sheetView>
  </sheetViews>
  <sheetFormatPr defaultColWidth="8.8515625" defaultRowHeight="12.75"/>
  <cols>
    <col min="1" max="1" width="1.7109375" style="90" customWidth="1"/>
    <col min="2" max="2" width="22.57421875" style="90" customWidth="1"/>
    <col min="3" max="3" width="6.7109375" style="90" customWidth="1"/>
    <col min="4" max="12" width="11.8515625" style="90" customWidth="1"/>
    <col min="13" max="16384" width="8.8515625" style="90" customWidth="1"/>
  </cols>
  <sheetData>
    <row r="1" spans="1:12" s="3" customFormat="1" ht="18.75" customHeight="1">
      <c r="A1" s="106"/>
      <c r="B1" s="107" t="s">
        <v>737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2.75">
      <c r="A2" s="91"/>
      <c r="B2" s="92"/>
      <c r="C2" s="92"/>
      <c r="D2" s="93" t="s">
        <v>82</v>
      </c>
      <c r="E2" s="93"/>
      <c r="F2" s="93"/>
      <c r="G2" s="93" t="s">
        <v>87</v>
      </c>
      <c r="H2" s="93"/>
      <c r="I2" s="93" t="s">
        <v>83</v>
      </c>
      <c r="J2" s="93"/>
      <c r="K2" s="93"/>
      <c r="L2" s="92" t="s">
        <v>88</v>
      </c>
    </row>
    <row r="3" spans="1:12" ht="30" customHeight="1">
      <c r="A3" s="91"/>
      <c r="B3" s="94" t="s">
        <v>89</v>
      </c>
      <c r="C3" s="94" t="s">
        <v>1</v>
      </c>
      <c r="D3" s="95" t="s">
        <v>90</v>
      </c>
      <c r="E3" s="95" t="s">
        <v>91</v>
      </c>
      <c r="F3" s="95" t="s">
        <v>92</v>
      </c>
      <c r="G3" s="95" t="s">
        <v>93</v>
      </c>
      <c r="H3" s="95" t="s">
        <v>94</v>
      </c>
      <c r="I3" s="95" t="s">
        <v>95</v>
      </c>
      <c r="J3" s="95" t="s">
        <v>96</v>
      </c>
      <c r="K3" s="95" t="s">
        <v>97</v>
      </c>
      <c r="L3" s="96" t="s">
        <v>98</v>
      </c>
    </row>
    <row r="4" spans="1:12" ht="6" customHeight="1">
      <c r="A4" s="91"/>
      <c r="B4" s="97"/>
      <c r="C4" s="97"/>
      <c r="D4" s="98"/>
      <c r="E4" s="98"/>
      <c r="F4" s="98"/>
      <c r="G4" s="98"/>
      <c r="H4" s="98"/>
      <c r="I4" s="98"/>
      <c r="J4" s="98"/>
      <c r="K4" s="98"/>
      <c r="L4" s="98"/>
    </row>
    <row r="5" spans="1:12" ht="12.75">
      <c r="A5" s="91"/>
      <c r="B5" s="99" t="s">
        <v>86</v>
      </c>
      <c r="C5" s="97"/>
      <c r="D5" s="98"/>
      <c r="E5" s="98"/>
      <c r="F5" s="98"/>
      <c r="G5" s="98"/>
      <c r="H5" s="98"/>
      <c r="I5" s="98"/>
      <c r="J5" s="98"/>
      <c r="K5" s="98"/>
      <c r="L5" s="98"/>
    </row>
    <row r="6" spans="1:12" ht="12.75">
      <c r="A6" s="100"/>
      <c r="B6" s="101" t="s">
        <v>61</v>
      </c>
      <c r="C6" s="101" t="s">
        <v>62</v>
      </c>
      <c r="D6" s="102">
        <v>3</v>
      </c>
      <c r="E6" s="102">
        <v>0</v>
      </c>
      <c r="F6" s="102">
        <v>4</v>
      </c>
      <c r="G6" s="102">
        <v>11</v>
      </c>
      <c r="H6" s="102">
        <v>1</v>
      </c>
      <c r="I6" s="102">
        <v>3</v>
      </c>
      <c r="J6" s="102">
        <v>4</v>
      </c>
      <c r="K6" s="102">
        <v>16</v>
      </c>
      <c r="L6" s="102">
        <v>3</v>
      </c>
    </row>
    <row r="7" spans="1:12" ht="12.75">
      <c r="A7" s="100"/>
      <c r="B7" s="101" t="s">
        <v>63</v>
      </c>
      <c r="C7" s="101" t="s">
        <v>64</v>
      </c>
      <c r="D7" s="102">
        <v>2</v>
      </c>
      <c r="E7" s="102">
        <v>1</v>
      </c>
      <c r="F7" s="102">
        <v>1</v>
      </c>
      <c r="G7" s="102">
        <v>6</v>
      </c>
      <c r="H7" s="102">
        <v>4</v>
      </c>
      <c r="I7" s="102">
        <v>3</v>
      </c>
      <c r="J7" s="102">
        <v>1</v>
      </c>
      <c r="K7" s="102">
        <v>6</v>
      </c>
      <c r="L7" s="102">
        <v>0</v>
      </c>
    </row>
    <row r="8" spans="1:12" ht="12.75">
      <c r="A8" s="100"/>
      <c r="B8" s="101" t="s">
        <v>65</v>
      </c>
      <c r="C8" s="101" t="s">
        <v>66</v>
      </c>
      <c r="D8" s="102">
        <v>2</v>
      </c>
      <c r="E8" s="102">
        <v>2</v>
      </c>
      <c r="F8" s="102">
        <v>0</v>
      </c>
      <c r="G8" s="102">
        <v>2</v>
      </c>
      <c r="H8" s="102">
        <v>1</v>
      </c>
      <c r="I8" s="102">
        <v>2</v>
      </c>
      <c r="J8" s="102">
        <v>1</v>
      </c>
      <c r="K8" s="102">
        <v>2</v>
      </c>
      <c r="L8" s="102">
        <v>0</v>
      </c>
    </row>
    <row r="9" spans="1:12" ht="12.75">
      <c r="A9" s="100"/>
      <c r="B9" s="101" t="s">
        <v>67</v>
      </c>
      <c r="C9" s="101" t="s">
        <v>68</v>
      </c>
      <c r="D9" s="102">
        <v>8</v>
      </c>
      <c r="E9" s="102">
        <v>2</v>
      </c>
      <c r="F9" s="102">
        <v>4</v>
      </c>
      <c r="G9" s="102">
        <v>8</v>
      </c>
      <c r="H9" s="102">
        <v>12</v>
      </c>
      <c r="I9" s="102">
        <v>7</v>
      </c>
      <c r="J9" s="102">
        <v>6</v>
      </c>
      <c r="K9" s="102">
        <v>13</v>
      </c>
      <c r="L9" s="102">
        <v>1</v>
      </c>
    </row>
    <row r="10" spans="1:12" ht="12.75">
      <c r="A10" s="100"/>
      <c r="B10" s="101" t="s">
        <v>69</v>
      </c>
      <c r="C10" s="101" t="s">
        <v>70</v>
      </c>
      <c r="D10" s="102">
        <v>2</v>
      </c>
      <c r="E10" s="102">
        <v>1</v>
      </c>
      <c r="F10" s="102">
        <v>1</v>
      </c>
      <c r="G10" s="102">
        <v>2</v>
      </c>
      <c r="H10" s="102">
        <v>4</v>
      </c>
      <c r="I10" s="102">
        <v>3</v>
      </c>
      <c r="J10" s="102">
        <v>1</v>
      </c>
      <c r="K10" s="102">
        <v>16</v>
      </c>
      <c r="L10" s="102">
        <v>0</v>
      </c>
    </row>
    <row r="11" spans="1:12" ht="12.75">
      <c r="A11" s="100"/>
      <c r="B11" s="101" t="s">
        <v>71</v>
      </c>
      <c r="C11" s="101" t="s">
        <v>72</v>
      </c>
      <c r="D11" s="102">
        <v>1</v>
      </c>
      <c r="E11" s="102">
        <v>1</v>
      </c>
      <c r="F11" s="102">
        <v>2</v>
      </c>
      <c r="G11" s="102">
        <v>1</v>
      </c>
      <c r="H11" s="102">
        <v>4</v>
      </c>
      <c r="I11" s="102">
        <v>5</v>
      </c>
      <c r="J11" s="102">
        <v>3</v>
      </c>
      <c r="K11" s="102">
        <v>4</v>
      </c>
      <c r="L11" s="102">
        <v>0</v>
      </c>
    </row>
    <row r="12" spans="1:12" ht="12.75">
      <c r="A12" s="100"/>
      <c r="B12" s="101" t="s">
        <v>73</v>
      </c>
      <c r="C12" s="101" t="s">
        <v>74</v>
      </c>
      <c r="D12" s="102">
        <v>4</v>
      </c>
      <c r="E12" s="102">
        <v>1</v>
      </c>
      <c r="F12" s="102">
        <v>0</v>
      </c>
      <c r="G12" s="102">
        <v>1</v>
      </c>
      <c r="H12" s="102">
        <v>3</v>
      </c>
      <c r="I12" s="102">
        <v>2</v>
      </c>
      <c r="J12" s="102">
        <v>1</v>
      </c>
      <c r="K12" s="102">
        <v>11</v>
      </c>
      <c r="L12" s="102">
        <v>0</v>
      </c>
    </row>
    <row r="13" spans="1:12" ht="12.75">
      <c r="A13" s="100"/>
      <c r="B13" s="101" t="s">
        <v>75</v>
      </c>
      <c r="C13" s="101" t="s">
        <v>76</v>
      </c>
      <c r="D13" s="102">
        <v>5</v>
      </c>
      <c r="E13" s="102">
        <v>2</v>
      </c>
      <c r="F13" s="102">
        <v>2</v>
      </c>
      <c r="G13" s="102">
        <v>3</v>
      </c>
      <c r="H13" s="102">
        <v>3</v>
      </c>
      <c r="I13" s="102">
        <v>6</v>
      </c>
      <c r="J13" s="102">
        <v>2</v>
      </c>
      <c r="K13" s="102">
        <v>8</v>
      </c>
      <c r="L13" s="102">
        <v>1</v>
      </c>
    </row>
    <row r="14" spans="1:12" ht="12.75">
      <c r="A14" s="100"/>
      <c r="B14" s="101" t="s">
        <v>77</v>
      </c>
      <c r="C14" s="101" t="s">
        <v>78</v>
      </c>
      <c r="D14" s="102">
        <v>3</v>
      </c>
      <c r="E14" s="102">
        <v>1</v>
      </c>
      <c r="F14" s="102">
        <v>0</v>
      </c>
      <c r="G14" s="102">
        <v>5</v>
      </c>
      <c r="H14" s="102">
        <v>9</v>
      </c>
      <c r="I14" s="102">
        <v>2</v>
      </c>
      <c r="J14" s="102">
        <v>1</v>
      </c>
      <c r="K14" s="102">
        <v>9</v>
      </c>
      <c r="L14" s="102">
        <v>0</v>
      </c>
    </row>
    <row r="15" spans="1:12" ht="12.75">
      <c r="A15" s="103"/>
      <c r="B15" s="104" t="s">
        <v>732</v>
      </c>
      <c r="C15" s="104"/>
      <c r="D15" s="105">
        <f aca="true" t="shared" si="0" ref="D15:L15">SUM(D6:D14)</f>
        <v>30</v>
      </c>
      <c r="E15" s="105">
        <f t="shared" si="0"/>
        <v>11</v>
      </c>
      <c r="F15" s="105">
        <f t="shared" si="0"/>
        <v>14</v>
      </c>
      <c r="G15" s="105">
        <f t="shared" si="0"/>
        <v>39</v>
      </c>
      <c r="H15" s="105">
        <f t="shared" si="0"/>
        <v>41</v>
      </c>
      <c r="I15" s="105">
        <f t="shared" si="0"/>
        <v>33</v>
      </c>
      <c r="J15" s="105">
        <f t="shared" si="0"/>
        <v>20</v>
      </c>
      <c r="K15" s="105">
        <f t="shared" si="0"/>
        <v>85</v>
      </c>
      <c r="L15" s="105">
        <f t="shared" si="0"/>
        <v>5</v>
      </c>
    </row>
    <row r="16" spans="1:12" ht="11.25">
      <c r="A16" s="100"/>
      <c r="B16" s="37" t="s">
        <v>733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</sheetData>
  <sheetProtection/>
  <mergeCells count="4">
    <mergeCell ref="B1:L1"/>
    <mergeCell ref="D2:F2"/>
    <mergeCell ref="G2:H2"/>
    <mergeCell ref="I2:K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B6" sqref="B6"/>
    </sheetView>
  </sheetViews>
  <sheetFormatPr defaultColWidth="8.8515625" defaultRowHeight="12.75"/>
  <cols>
    <col min="1" max="1" width="1.28515625" style="90" customWidth="1"/>
    <col min="2" max="2" width="15.00390625" style="90" customWidth="1"/>
    <col min="3" max="3" width="6.7109375" style="115" customWidth="1"/>
    <col min="4" max="15" width="9.7109375" style="90" customWidth="1"/>
    <col min="16" max="16384" width="8.8515625" style="90" customWidth="1"/>
  </cols>
  <sheetData>
    <row r="1" spans="1:15" s="3" customFormat="1" ht="18.75" customHeight="1">
      <c r="A1" s="106"/>
      <c r="B1" s="107" t="s">
        <v>99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2.75">
      <c r="A2" s="91"/>
      <c r="B2" s="92"/>
      <c r="C2" s="111"/>
      <c r="D2" s="108" t="s">
        <v>100</v>
      </c>
      <c r="E2" s="108"/>
      <c r="F2" s="108"/>
      <c r="G2" s="108" t="s">
        <v>101</v>
      </c>
      <c r="H2" s="108"/>
      <c r="I2" s="108"/>
      <c r="J2" s="108" t="s">
        <v>102</v>
      </c>
      <c r="K2" s="108"/>
      <c r="L2" s="108"/>
      <c r="M2" s="108" t="s">
        <v>103</v>
      </c>
      <c r="N2" s="108"/>
      <c r="O2" s="108"/>
    </row>
    <row r="3" spans="1:15" ht="12.75">
      <c r="A3" s="91"/>
      <c r="B3" s="94" t="s">
        <v>0</v>
      </c>
      <c r="C3" s="112" t="s">
        <v>1</v>
      </c>
      <c r="D3" s="95" t="s">
        <v>82</v>
      </c>
      <c r="E3" s="95" t="s">
        <v>83</v>
      </c>
      <c r="F3" s="95" t="s">
        <v>104</v>
      </c>
      <c r="G3" s="95" t="s">
        <v>82</v>
      </c>
      <c r="H3" s="95" t="s">
        <v>83</v>
      </c>
      <c r="I3" s="95" t="s">
        <v>104</v>
      </c>
      <c r="J3" s="95" t="s">
        <v>82</v>
      </c>
      <c r="K3" s="95" t="s">
        <v>83</v>
      </c>
      <c r="L3" s="95" t="s">
        <v>104</v>
      </c>
      <c r="M3" s="95" t="s">
        <v>82</v>
      </c>
      <c r="N3" s="95" t="s">
        <v>83</v>
      </c>
      <c r="O3" s="95" t="s">
        <v>104</v>
      </c>
    </row>
    <row r="4" spans="1:15" ht="12.75">
      <c r="A4" s="91"/>
      <c r="B4" s="97"/>
      <c r="C4" s="98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ht="12.75">
      <c r="A5" s="100"/>
      <c r="B5" s="109" t="s">
        <v>105</v>
      </c>
      <c r="C5" s="113" t="s">
        <v>106</v>
      </c>
      <c r="D5" s="110">
        <v>-807827086</v>
      </c>
      <c r="E5" s="110">
        <v>4893188758</v>
      </c>
      <c r="F5" s="110">
        <v>4085361672</v>
      </c>
      <c r="G5" s="110">
        <v>-1337870813</v>
      </c>
      <c r="H5" s="110">
        <v>3757561794</v>
      </c>
      <c r="I5" s="110">
        <v>2419690981</v>
      </c>
      <c r="J5" s="110">
        <v>-1070177105</v>
      </c>
      <c r="K5" s="110">
        <v>3189523499</v>
      </c>
      <c r="L5" s="110">
        <v>2119346394</v>
      </c>
      <c r="M5" s="110">
        <v>-927912585</v>
      </c>
      <c r="N5" s="110">
        <v>3591465384</v>
      </c>
      <c r="O5" s="110">
        <v>2663552799</v>
      </c>
    </row>
    <row r="6" spans="1:15" ht="11.25">
      <c r="A6" s="100"/>
      <c r="B6" s="37" t="s">
        <v>733</v>
      </c>
      <c r="C6" s="114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ht="11.25">
      <c r="A7" s="100"/>
      <c r="B7" s="100"/>
      <c r="C7" s="114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11.25">
      <c r="A8" s="100"/>
      <c r="B8" s="100"/>
      <c r="C8" s="114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11.25">
      <c r="A9" s="100"/>
      <c r="B9" s="100"/>
      <c r="C9" s="114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</sheetData>
  <sheetProtection/>
  <mergeCells count="5">
    <mergeCell ref="B1:O1"/>
    <mergeCell ref="D2:F2"/>
    <mergeCell ref="G2:I2"/>
    <mergeCell ref="J2:L2"/>
    <mergeCell ref="M2:O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showGridLines="0" zoomScalePageLayoutView="0" workbookViewId="0" topLeftCell="A1">
      <selection activeCell="B6" sqref="B6"/>
    </sheetView>
  </sheetViews>
  <sheetFormatPr defaultColWidth="8.8515625" defaultRowHeight="12.75"/>
  <cols>
    <col min="1" max="1" width="0.85546875" style="90" customWidth="1"/>
    <col min="2" max="2" width="15.421875" style="90" customWidth="1"/>
    <col min="3" max="3" width="6.7109375" style="115" customWidth="1"/>
    <col min="4" max="11" width="9.7109375" style="90" customWidth="1"/>
    <col min="12" max="16384" width="8.8515625" style="90" customWidth="1"/>
  </cols>
  <sheetData>
    <row r="1" spans="1:11" s="3" customFormat="1" ht="18.75" customHeight="1">
      <c r="A1" s="106"/>
      <c r="B1" s="107" t="s">
        <v>107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2.75">
      <c r="A2" s="91"/>
      <c r="B2" s="92"/>
      <c r="C2" s="111"/>
      <c r="D2" s="108" t="s">
        <v>100</v>
      </c>
      <c r="E2" s="108"/>
      <c r="F2" s="108" t="s">
        <v>101</v>
      </c>
      <c r="G2" s="108"/>
      <c r="H2" s="108" t="s">
        <v>102</v>
      </c>
      <c r="I2" s="108"/>
      <c r="J2" s="108" t="s">
        <v>103</v>
      </c>
      <c r="K2" s="108"/>
    </row>
    <row r="3" spans="1:11" ht="12.75">
      <c r="A3" s="91"/>
      <c r="B3" s="94" t="s">
        <v>108</v>
      </c>
      <c r="C3" s="112" t="s">
        <v>1</v>
      </c>
      <c r="D3" s="95" t="s">
        <v>82</v>
      </c>
      <c r="E3" s="95" t="s">
        <v>83</v>
      </c>
      <c r="F3" s="95" t="s">
        <v>82</v>
      </c>
      <c r="G3" s="95" t="s">
        <v>83</v>
      </c>
      <c r="H3" s="95" t="s">
        <v>82</v>
      </c>
      <c r="I3" s="95" t="s">
        <v>83</v>
      </c>
      <c r="J3" s="95" t="s">
        <v>82</v>
      </c>
      <c r="K3" s="95" t="s">
        <v>83</v>
      </c>
    </row>
    <row r="4" spans="1:11" ht="12.75">
      <c r="A4" s="91"/>
      <c r="B4" s="97"/>
      <c r="C4" s="98"/>
      <c r="D4" s="97"/>
      <c r="E4" s="97"/>
      <c r="F4" s="97"/>
      <c r="G4" s="97"/>
      <c r="H4" s="97"/>
      <c r="I4" s="97"/>
      <c r="J4" s="97"/>
      <c r="K4" s="97"/>
    </row>
    <row r="5" spans="1:11" ht="12.75">
      <c r="A5" s="100"/>
      <c r="B5" s="109" t="s">
        <v>105</v>
      </c>
      <c r="C5" s="113" t="s">
        <v>106</v>
      </c>
      <c r="D5" s="116">
        <v>-4.07</v>
      </c>
      <c r="E5" s="116">
        <v>24.66</v>
      </c>
      <c r="F5" s="116">
        <v>-5.89</v>
      </c>
      <c r="G5" s="116">
        <v>16.54</v>
      </c>
      <c r="H5" s="116">
        <v>-4.32</v>
      </c>
      <c r="I5" s="116">
        <v>12.86</v>
      </c>
      <c r="J5" s="116">
        <v>-3.64</v>
      </c>
      <c r="K5" s="116">
        <v>14.08</v>
      </c>
    </row>
    <row r="6" spans="1:11" ht="11.25">
      <c r="A6" s="100"/>
      <c r="B6" s="37" t="s">
        <v>733</v>
      </c>
      <c r="C6" s="114"/>
      <c r="D6" s="100"/>
      <c r="E6" s="100"/>
      <c r="F6" s="100"/>
      <c r="G6" s="100"/>
      <c r="H6" s="100"/>
      <c r="I6" s="100"/>
      <c r="J6" s="100"/>
      <c r="K6" s="100"/>
    </row>
    <row r="7" spans="1:11" ht="11.25">
      <c r="A7" s="100"/>
      <c r="B7" s="100"/>
      <c r="C7" s="114"/>
      <c r="D7" s="100"/>
      <c r="E7" s="100"/>
      <c r="F7" s="100"/>
      <c r="G7" s="100"/>
      <c r="H7" s="100"/>
      <c r="I7" s="100"/>
      <c r="J7" s="100"/>
      <c r="K7" s="100"/>
    </row>
    <row r="8" spans="1:11" ht="11.25">
      <c r="A8" s="100"/>
      <c r="B8" s="100"/>
      <c r="C8" s="114"/>
      <c r="D8" s="100"/>
      <c r="E8" s="100"/>
      <c r="F8" s="100"/>
      <c r="G8" s="100"/>
      <c r="H8" s="100"/>
      <c r="I8" s="100"/>
      <c r="J8" s="100"/>
      <c r="K8" s="100"/>
    </row>
    <row r="9" spans="1:11" ht="11.25">
      <c r="A9" s="100"/>
      <c r="B9" s="100"/>
      <c r="C9" s="114"/>
      <c r="D9" s="100"/>
      <c r="E9" s="100"/>
      <c r="F9" s="100"/>
      <c r="G9" s="100"/>
      <c r="H9" s="100"/>
      <c r="I9" s="100"/>
      <c r="J9" s="100"/>
      <c r="K9" s="100"/>
    </row>
  </sheetData>
  <sheetProtection/>
  <mergeCells count="5">
    <mergeCell ref="B1:K1"/>
    <mergeCell ref="D2:E2"/>
    <mergeCell ref="F2:G2"/>
    <mergeCell ref="H2:I2"/>
    <mergeCell ref="J2:K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9"/>
  <sheetViews>
    <sheetView showGridLines="0" tabSelected="1" zoomScalePageLayoutView="0" workbookViewId="0" topLeftCell="A340">
      <selection activeCell="B362" sqref="B362"/>
    </sheetView>
  </sheetViews>
  <sheetFormatPr defaultColWidth="9.140625" defaultRowHeight="12.75"/>
  <cols>
    <col min="1" max="1" width="2.28125" style="5" customWidth="1"/>
    <col min="2" max="2" width="23.28125" style="5" customWidth="1"/>
    <col min="3" max="3" width="7.421875" style="5" customWidth="1"/>
    <col min="4" max="4" width="12.7109375" style="5" customWidth="1"/>
    <col min="5" max="12" width="12.140625" style="5" customWidth="1"/>
    <col min="13" max="16384" width="9.140625" style="5" customWidth="1"/>
  </cols>
  <sheetData>
    <row r="1" spans="1:12" s="1" customFormat="1" ht="12.75">
      <c r="A1" s="151" t="s">
        <v>738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30" customHeight="1">
      <c r="A2" s="117"/>
      <c r="B2" s="118" t="s">
        <v>0</v>
      </c>
      <c r="C2" s="50" t="s">
        <v>1</v>
      </c>
      <c r="D2" s="51" t="s">
        <v>2</v>
      </c>
      <c r="E2" s="51" t="s">
        <v>3</v>
      </c>
      <c r="F2" s="51" t="s">
        <v>79</v>
      </c>
      <c r="G2" s="53" t="s">
        <v>80</v>
      </c>
      <c r="H2" s="51" t="s">
        <v>81</v>
      </c>
      <c r="I2" s="119" t="s">
        <v>82</v>
      </c>
      <c r="J2" s="120" t="s">
        <v>83</v>
      </c>
      <c r="K2" s="52" t="s">
        <v>84</v>
      </c>
      <c r="L2" s="52" t="s">
        <v>85</v>
      </c>
    </row>
    <row r="3" spans="1:12" ht="30" customHeight="1">
      <c r="A3" s="121"/>
      <c r="B3" s="122"/>
      <c r="C3" s="55"/>
      <c r="D3" s="123"/>
      <c r="E3" s="56"/>
      <c r="F3" s="56"/>
      <c r="G3" s="58"/>
      <c r="H3" s="56"/>
      <c r="I3" s="124"/>
      <c r="J3" s="125"/>
      <c r="K3" s="57"/>
      <c r="L3" s="57"/>
    </row>
    <row r="4" spans="1:12" ht="12.75">
      <c r="A4" s="117"/>
      <c r="B4" s="59"/>
      <c r="C4" s="9"/>
      <c r="D4" s="9"/>
      <c r="E4" s="9"/>
      <c r="F4" s="9"/>
      <c r="G4" s="60"/>
      <c r="H4" s="9"/>
      <c r="I4" s="126"/>
      <c r="J4" s="127"/>
      <c r="K4" s="59"/>
      <c r="L4" s="59"/>
    </row>
    <row r="5" spans="1:12" ht="12.75">
      <c r="A5" s="121"/>
      <c r="B5" s="128" t="s">
        <v>109</v>
      </c>
      <c r="C5" s="61"/>
      <c r="D5" s="11"/>
      <c r="E5" s="11"/>
      <c r="F5" s="11"/>
      <c r="G5" s="63"/>
      <c r="H5" s="11"/>
      <c r="I5" s="129"/>
      <c r="J5" s="130"/>
      <c r="K5" s="62"/>
      <c r="L5" s="62"/>
    </row>
    <row r="6" spans="1:12" ht="12.75">
      <c r="A6" s="131" t="s">
        <v>110</v>
      </c>
      <c r="B6" s="132" t="s">
        <v>111</v>
      </c>
      <c r="C6" s="65" t="s">
        <v>112</v>
      </c>
      <c r="D6" s="66">
        <v>34477000</v>
      </c>
      <c r="E6" s="66">
        <v>34477000</v>
      </c>
      <c r="F6" s="66">
        <v>37564824</v>
      </c>
      <c r="G6" s="68">
        <f>IF($D6=0,0,$F6/$D6)</f>
        <v>1.0895618528294224</v>
      </c>
      <c r="H6" s="69">
        <f>IF($E6=0,0,$F6/$E6)</f>
        <v>1.0895618528294224</v>
      </c>
      <c r="I6" s="133">
        <v>-3087824</v>
      </c>
      <c r="J6" s="134">
        <v>0</v>
      </c>
      <c r="K6" s="135">
        <f>IF($E6=0,0,$I6/$E6)</f>
        <v>-0.08956185282942251</v>
      </c>
      <c r="L6" s="135">
        <f>IF($E6=0,0,$J6/$E6)</f>
        <v>0</v>
      </c>
    </row>
    <row r="7" spans="1:12" ht="12.75">
      <c r="A7" s="131" t="s">
        <v>110</v>
      </c>
      <c r="B7" s="132" t="s">
        <v>113</v>
      </c>
      <c r="C7" s="65" t="s">
        <v>114</v>
      </c>
      <c r="D7" s="66">
        <v>327396000</v>
      </c>
      <c r="E7" s="66">
        <v>327396000</v>
      </c>
      <c r="F7" s="66">
        <v>252233343</v>
      </c>
      <c r="G7" s="68">
        <f>IF($D7=0,0,$F7/$D7)</f>
        <v>0.7704227999120331</v>
      </c>
      <c r="H7" s="69">
        <f>IF($E7=0,0,$F7/$E7)</f>
        <v>0.7704227999120331</v>
      </c>
      <c r="I7" s="133">
        <v>0</v>
      </c>
      <c r="J7" s="134">
        <v>75162657</v>
      </c>
      <c r="K7" s="135">
        <f>IF($E7=0,0,$I7/$E7)</f>
        <v>0</v>
      </c>
      <c r="L7" s="135">
        <f>IF($E7=0,0,$J7/$E7)</f>
        <v>0.22957720008796687</v>
      </c>
    </row>
    <row r="8" spans="1:12" ht="12.75">
      <c r="A8" s="136"/>
      <c r="B8" s="137" t="s">
        <v>115</v>
      </c>
      <c r="C8" s="138"/>
      <c r="D8" s="77">
        <f>SUM(D6:D7)</f>
        <v>361873000</v>
      </c>
      <c r="E8" s="77">
        <f>SUM(E6:E7)</f>
        <v>361873000</v>
      </c>
      <c r="F8" s="77">
        <f>SUM(F6:F7)</f>
        <v>289798167</v>
      </c>
      <c r="G8" s="75">
        <f aca="true" t="shared" si="0" ref="G8:G39">IF($D8=0,0,$F8/$D8)</f>
        <v>0.8008283762535475</v>
      </c>
      <c r="H8" s="76">
        <f aca="true" t="shared" si="1" ref="H8:H39">IF($E8=0,0,$F8/$E8)</f>
        <v>0.8008283762535475</v>
      </c>
      <c r="I8" s="139">
        <f>SUM(I6:I7)</f>
        <v>-3087824</v>
      </c>
      <c r="J8" s="140">
        <f>SUM(J6:J7)</f>
        <v>75162657</v>
      </c>
      <c r="K8" s="81">
        <f aca="true" t="shared" si="2" ref="K8:K39">IF($E8=0,0,$I8/$E8)</f>
        <v>-0.00853289413689333</v>
      </c>
      <c r="L8" s="81">
        <f aca="true" t="shared" si="3" ref="L8:L39">IF($E8=0,0,$J8/$E8)</f>
        <v>0.20770451788334582</v>
      </c>
    </row>
    <row r="9" spans="1:12" ht="12.75">
      <c r="A9" s="131" t="s">
        <v>116</v>
      </c>
      <c r="B9" s="132" t="s">
        <v>117</v>
      </c>
      <c r="C9" s="65" t="s">
        <v>118</v>
      </c>
      <c r="D9" s="66">
        <v>22359000</v>
      </c>
      <c r="E9" s="66">
        <v>22359000</v>
      </c>
      <c r="F9" s="66">
        <v>23166329</v>
      </c>
      <c r="G9" s="68">
        <f t="shared" si="0"/>
        <v>1.0361075629500425</v>
      </c>
      <c r="H9" s="69">
        <f t="shared" si="1"/>
        <v>1.0361075629500425</v>
      </c>
      <c r="I9" s="133">
        <v>-807329</v>
      </c>
      <c r="J9" s="134">
        <v>0</v>
      </c>
      <c r="K9" s="135">
        <f t="shared" si="2"/>
        <v>-0.03610756295004249</v>
      </c>
      <c r="L9" s="135">
        <f t="shared" si="3"/>
        <v>0</v>
      </c>
    </row>
    <row r="10" spans="1:12" ht="12.75">
      <c r="A10" s="131" t="s">
        <v>116</v>
      </c>
      <c r="B10" s="132" t="s">
        <v>119</v>
      </c>
      <c r="C10" s="65" t="s">
        <v>120</v>
      </c>
      <c r="D10" s="66">
        <v>19425000</v>
      </c>
      <c r="E10" s="66">
        <v>19425000</v>
      </c>
      <c r="F10" s="66">
        <v>19425000</v>
      </c>
      <c r="G10" s="68">
        <f t="shared" si="0"/>
        <v>1</v>
      </c>
      <c r="H10" s="69">
        <f t="shared" si="1"/>
        <v>1</v>
      </c>
      <c r="I10" s="133">
        <v>0</v>
      </c>
      <c r="J10" s="134">
        <v>0</v>
      </c>
      <c r="K10" s="135">
        <f t="shared" si="2"/>
        <v>0</v>
      </c>
      <c r="L10" s="135">
        <f t="shared" si="3"/>
        <v>0</v>
      </c>
    </row>
    <row r="11" spans="1:12" ht="12.75">
      <c r="A11" s="131" t="s">
        <v>116</v>
      </c>
      <c r="B11" s="132" t="s">
        <v>121</v>
      </c>
      <c r="C11" s="65" t="s">
        <v>122</v>
      </c>
      <c r="D11" s="66">
        <v>14736000</v>
      </c>
      <c r="E11" s="66">
        <v>14736000</v>
      </c>
      <c r="F11" s="66">
        <v>12366751</v>
      </c>
      <c r="G11" s="68">
        <f t="shared" si="0"/>
        <v>0.8392203447339848</v>
      </c>
      <c r="H11" s="69">
        <f t="shared" si="1"/>
        <v>0.8392203447339848</v>
      </c>
      <c r="I11" s="133">
        <v>0</v>
      </c>
      <c r="J11" s="134">
        <v>2369249</v>
      </c>
      <c r="K11" s="135">
        <f t="shared" si="2"/>
        <v>0</v>
      </c>
      <c r="L11" s="135">
        <f t="shared" si="3"/>
        <v>0.1607796552660152</v>
      </c>
    </row>
    <row r="12" spans="1:12" ht="12.75">
      <c r="A12" s="131" t="s">
        <v>116</v>
      </c>
      <c r="B12" s="132" t="s">
        <v>123</v>
      </c>
      <c r="C12" s="65" t="s">
        <v>124</v>
      </c>
      <c r="D12" s="66">
        <v>7831000</v>
      </c>
      <c r="E12" s="66">
        <v>7831000</v>
      </c>
      <c r="F12" s="66">
        <v>6421864</v>
      </c>
      <c r="G12" s="68">
        <f t="shared" si="0"/>
        <v>0.8200566977397523</v>
      </c>
      <c r="H12" s="69">
        <f t="shared" si="1"/>
        <v>0.8200566977397523</v>
      </c>
      <c r="I12" s="133">
        <v>0</v>
      </c>
      <c r="J12" s="134">
        <v>1409136</v>
      </c>
      <c r="K12" s="135">
        <f t="shared" si="2"/>
        <v>0</v>
      </c>
      <c r="L12" s="135">
        <f t="shared" si="3"/>
        <v>0.17994330226024774</v>
      </c>
    </row>
    <row r="13" spans="1:12" ht="12.75">
      <c r="A13" s="131" t="s">
        <v>116</v>
      </c>
      <c r="B13" s="132" t="s">
        <v>125</v>
      </c>
      <c r="C13" s="65" t="s">
        <v>126</v>
      </c>
      <c r="D13" s="66">
        <v>35533000</v>
      </c>
      <c r="E13" s="66">
        <v>35533000</v>
      </c>
      <c r="F13" s="66">
        <v>29052997</v>
      </c>
      <c r="G13" s="68">
        <f t="shared" si="0"/>
        <v>0.8176342273379675</v>
      </c>
      <c r="H13" s="69">
        <f t="shared" si="1"/>
        <v>0.8176342273379675</v>
      </c>
      <c r="I13" s="133">
        <v>0</v>
      </c>
      <c r="J13" s="134">
        <v>6480003</v>
      </c>
      <c r="K13" s="135">
        <f t="shared" si="2"/>
        <v>0</v>
      </c>
      <c r="L13" s="135">
        <f t="shared" si="3"/>
        <v>0.18236577266203247</v>
      </c>
    </row>
    <row r="14" spans="1:12" ht="12.75">
      <c r="A14" s="131" t="s">
        <v>116</v>
      </c>
      <c r="B14" s="132" t="s">
        <v>127</v>
      </c>
      <c r="C14" s="65" t="s">
        <v>128</v>
      </c>
      <c r="D14" s="66">
        <v>37881000</v>
      </c>
      <c r="E14" s="66">
        <v>37881000</v>
      </c>
      <c r="F14" s="66">
        <v>33893357</v>
      </c>
      <c r="G14" s="68">
        <f t="shared" si="0"/>
        <v>0.8947323724294501</v>
      </c>
      <c r="H14" s="69">
        <f t="shared" si="1"/>
        <v>0.8947323724294501</v>
      </c>
      <c r="I14" s="133">
        <v>0</v>
      </c>
      <c r="J14" s="134">
        <v>3987643</v>
      </c>
      <c r="K14" s="135">
        <f t="shared" si="2"/>
        <v>0</v>
      </c>
      <c r="L14" s="135">
        <f t="shared" si="3"/>
        <v>0.10526762757054987</v>
      </c>
    </row>
    <row r="15" spans="1:12" ht="12.75">
      <c r="A15" s="131" t="s">
        <v>116</v>
      </c>
      <c r="B15" s="132" t="s">
        <v>129</v>
      </c>
      <c r="C15" s="65" t="s">
        <v>130</v>
      </c>
      <c r="D15" s="66">
        <v>14722000</v>
      </c>
      <c r="E15" s="66">
        <v>14722000</v>
      </c>
      <c r="F15" s="66">
        <v>14722000</v>
      </c>
      <c r="G15" s="68">
        <f t="shared" si="0"/>
        <v>1</v>
      </c>
      <c r="H15" s="69">
        <f t="shared" si="1"/>
        <v>1</v>
      </c>
      <c r="I15" s="133">
        <v>0</v>
      </c>
      <c r="J15" s="134">
        <v>0</v>
      </c>
      <c r="K15" s="135">
        <f t="shared" si="2"/>
        <v>0</v>
      </c>
      <c r="L15" s="135">
        <f t="shared" si="3"/>
        <v>0</v>
      </c>
    </row>
    <row r="16" spans="1:12" ht="12.75">
      <c r="A16" s="131" t="s">
        <v>116</v>
      </c>
      <c r="B16" s="132" t="s">
        <v>131</v>
      </c>
      <c r="C16" s="65" t="s">
        <v>132</v>
      </c>
      <c r="D16" s="66">
        <v>39636000</v>
      </c>
      <c r="E16" s="66">
        <v>39636000</v>
      </c>
      <c r="F16" s="66">
        <v>50871323</v>
      </c>
      <c r="G16" s="68">
        <f t="shared" si="0"/>
        <v>1.283462584519124</v>
      </c>
      <c r="H16" s="69">
        <f t="shared" si="1"/>
        <v>1.283462584519124</v>
      </c>
      <c r="I16" s="133">
        <v>-11235323</v>
      </c>
      <c r="J16" s="134">
        <v>0</v>
      </c>
      <c r="K16" s="135">
        <f t="shared" si="2"/>
        <v>-0.28346258451912404</v>
      </c>
      <c r="L16" s="135">
        <f t="shared" si="3"/>
        <v>0</v>
      </c>
    </row>
    <row r="17" spans="1:12" ht="12.75">
      <c r="A17" s="131" t="s">
        <v>116</v>
      </c>
      <c r="B17" s="132" t="s">
        <v>133</v>
      </c>
      <c r="C17" s="65" t="s">
        <v>134</v>
      </c>
      <c r="D17" s="66">
        <v>24125000</v>
      </c>
      <c r="E17" s="66">
        <v>24125000</v>
      </c>
      <c r="F17" s="66">
        <v>25673805</v>
      </c>
      <c r="G17" s="68">
        <f t="shared" si="0"/>
        <v>1.064199170984456</v>
      </c>
      <c r="H17" s="69">
        <f t="shared" si="1"/>
        <v>1.064199170984456</v>
      </c>
      <c r="I17" s="133">
        <v>-1548805</v>
      </c>
      <c r="J17" s="134">
        <v>0</v>
      </c>
      <c r="K17" s="135">
        <f t="shared" si="2"/>
        <v>-0.06419917098445596</v>
      </c>
      <c r="L17" s="135">
        <f t="shared" si="3"/>
        <v>0</v>
      </c>
    </row>
    <row r="18" spans="1:12" ht="12.75">
      <c r="A18" s="131" t="s">
        <v>135</v>
      </c>
      <c r="B18" s="132" t="s">
        <v>136</v>
      </c>
      <c r="C18" s="65" t="s">
        <v>137</v>
      </c>
      <c r="D18" s="66">
        <v>24538000</v>
      </c>
      <c r="E18" s="66">
        <v>24538000</v>
      </c>
      <c r="F18" s="66">
        <v>10418448</v>
      </c>
      <c r="G18" s="68">
        <f t="shared" si="0"/>
        <v>0.4245842366941071</v>
      </c>
      <c r="H18" s="69">
        <f t="shared" si="1"/>
        <v>0.4245842366941071</v>
      </c>
      <c r="I18" s="133">
        <v>0</v>
      </c>
      <c r="J18" s="134">
        <v>14119552</v>
      </c>
      <c r="K18" s="135">
        <f t="shared" si="2"/>
        <v>0</v>
      </c>
      <c r="L18" s="135">
        <f t="shared" si="3"/>
        <v>0.575415763305893</v>
      </c>
    </row>
    <row r="19" spans="1:12" ht="12.75">
      <c r="A19" s="136"/>
      <c r="B19" s="137" t="s">
        <v>138</v>
      </c>
      <c r="C19" s="138"/>
      <c r="D19" s="77">
        <f>SUM(D9:D18)</f>
        <v>240786000</v>
      </c>
      <c r="E19" s="77">
        <f>SUM(E9:E18)</f>
        <v>240786000</v>
      </c>
      <c r="F19" s="77">
        <f>SUM(F9:F18)</f>
        <v>226011874</v>
      </c>
      <c r="G19" s="75">
        <f t="shared" si="0"/>
        <v>0.9386420888257623</v>
      </c>
      <c r="H19" s="76">
        <f t="shared" si="1"/>
        <v>0.9386420888257623</v>
      </c>
      <c r="I19" s="139">
        <f>SUM(I9:I18)</f>
        <v>-13591457</v>
      </c>
      <c r="J19" s="140">
        <f>SUM(J9:J18)</f>
        <v>28365583</v>
      </c>
      <c r="K19" s="81">
        <f t="shared" si="2"/>
        <v>-0.05644620949722991</v>
      </c>
      <c r="L19" s="81">
        <f t="shared" si="3"/>
        <v>0.11780412067146762</v>
      </c>
    </row>
    <row r="20" spans="1:12" ht="12.75">
      <c r="A20" s="131" t="s">
        <v>116</v>
      </c>
      <c r="B20" s="132" t="s">
        <v>139</v>
      </c>
      <c r="C20" s="65" t="s">
        <v>140</v>
      </c>
      <c r="D20" s="66">
        <v>53252000</v>
      </c>
      <c r="E20" s="66">
        <v>53252000</v>
      </c>
      <c r="F20" s="66">
        <v>47830315</v>
      </c>
      <c r="G20" s="68">
        <f t="shared" si="0"/>
        <v>0.8981881431683317</v>
      </c>
      <c r="H20" s="69">
        <f t="shared" si="1"/>
        <v>0.8981881431683317</v>
      </c>
      <c r="I20" s="133">
        <v>0</v>
      </c>
      <c r="J20" s="134">
        <v>5421685</v>
      </c>
      <c r="K20" s="135">
        <f t="shared" si="2"/>
        <v>0</v>
      </c>
      <c r="L20" s="135">
        <f t="shared" si="3"/>
        <v>0.1018118568316683</v>
      </c>
    </row>
    <row r="21" spans="1:12" ht="12.75">
      <c r="A21" s="131" t="s">
        <v>116</v>
      </c>
      <c r="B21" s="132" t="s">
        <v>141</v>
      </c>
      <c r="C21" s="65" t="s">
        <v>142</v>
      </c>
      <c r="D21" s="66">
        <v>79469000</v>
      </c>
      <c r="E21" s="66">
        <v>79469000</v>
      </c>
      <c r="F21" s="66">
        <v>84350357</v>
      </c>
      <c r="G21" s="68">
        <f t="shared" si="0"/>
        <v>1.0614246687387534</v>
      </c>
      <c r="H21" s="69">
        <f t="shared" si="1"/>
        <v>1.0614246687387534</v>
      </c>
      <c r="I21" s="133">
        <v>-4881357</v>
      </c>
      <c r="J21" s="134">
        <v>0</v>
      </c>
      <c r="K21" s="135">
        <f t="shared" si="2"/>
        <v>-0.06142466873875348</v>
      </c>
      <c r="L21" s="135">
        <f t="shared" si="3"/>
        <v>0</v>
      </c>
    </row>
    <row r="22" spans="1:12" ht="12.75">
      <c r="A22" s="131" t="s">
        <v>116</v>
      </c>
      <c r="B22" s="132" t="s">
        <v>143</v>
      </c>
      <c r="C22" s="65" t="s">
        <v>144</v>
      </c>
      <c r="D22" s="66">
        <v>36549000</v>
      </c>
      <c r="E22" s="66">
        <v>36549000</v>
      </c>
      <c r="F22" s="66">
        <v>16549107</v>
      </c>
      <c r="G22" s="68">
        <f t="shared" si="0"/>
        <v>0.4527923335795781</v>
      </c>
      <c r="H22" s="69">
        <f t="shared" si="1"/>
        <v>0.4527923335795781</v>
      </c>
      <c r="I22" s="133">
        <v>0</v>
      </c>
      <c r="J22" s="134">
        <v>19999893</v>
      </c>
      <c r="K22" s="135">
        <f t="shared" si="2"/>
        <v>0</v>
      </c>
      <c r="L22" s="135">
        <f t="shared" si="3"/>
        <v>0.5472076664204218</v>
      </c>
    </row>
    <row r="23" spans="1:12" ht="12.75">
      <c r="A23" s="131" t="s">
        <v>116</v>
      </c>
      <c r="B23" s="132" t="s">
        <v>145</v>
      </c>
      <c r="C23" s="65" t="s">
        <v>146</v>
      </c>
      <c r="D23" s="66">
        <v>40014000</v>
      </c>
      <c r="E23" s="66">
        <v>40014000</v>
      </c>
      <c r="F23" s="66">
        <v>28879287</v>
      </c>
      <c r="G23" s="68">
        <f t="shared" si="0"/>
        <v>0.7217295696506223</v>
      </c>
      <c r="H23" s="69">
        <f t="shared" si="1"/>
        <v>0.7217295696506223</v>
      </c>
      <c r="I23" s="133">
        <v>0</v>
      </c>
      <c r="J23" s="134">
        <v>11134713</v>
      </c>
      <c r="K23" s="135">
        <f t="shared" si="2"/>
        <v>0</v>
      </c>
      <c r="L23" s="135">
        <f t="shared" si="3"/>
        <v>0.2782704303493777</v>
      </c>
    </row>
    <row r="24" spans="1:12" ht="12.75">
      <c r="A24" s="131" t="s">
        <v>116</v>
      </c>
      <c r="B24" s="132" t="s">
        <v>147</v>
      </c>
      <c r="C24" s="65" t="s">
        <v>148</v>
      </c>
      <c r="D24" s="66">
        <v>26489000</v>
      </c>
      <c r="E24" s="66">
        <v>26489000</v>
      </c>
      <c r="F24" s="66">
        <v>26489001</v>
      </c>
      <c r="G24" s="68">
        <f t="shared" si="0"/>
        <v>1.0000000377515195</v>
      </c>
      <c r="H24" s="69">
        <f t="shared" si="1"/>
        <v>1.0000000377515195</v>
      </c>
      <c r="I24" s="133">
        <v>-1</v>
      </c>
      <c r="J24" s="134">
        <v>0</v>
      </c>
      <c r="K24" s="135">
        <f t="shared" si="2"/>
        <v>-3.775151949865982E-08</v>
      </c>
      <c r="L24" s="135">
        <f t="shared" si="3"/>
        <v>0</v>
      </c>
    </row>
    <row r="25" spans="1:12" ht="12.75">
      <c r="A25" s="131" t="s">
        <v>116</v>
      </c>
      <c r="B25" s="132" t="s">
        <v>149</v>
      </c>
      <c r="C25" s="65" t="s">
        <v>150</v>
      </c>
      <c r="D25" s="66">
        <v>40011000</v>
      </c>
      <c r="E25" s="66">
        <v>40011000</v>
      </c>
      <c r="F25" s="66">
        <v>33131158</v>
      </c>
      <c r="G25" s="68">
        <f t="shared" si="0"/>
        <v>0.8280512359101247</v>
      </c>
      <c r="H25" s="69">
        <f t="shared" si="1"/>
        <v>0.8280512359101247</v>
      </c>
      <c r="I25" s="133">
        <v>0</v>
      </c>
      <c r="J25" s="134">
        <v>6879842</v>
      </c>
      <c r="K25" s="135">
        <f t="shared" si="2"/>
        <v>0</v>
      </c>
      <c r="L25" s="135">
        <f t="shared" si="3"/>
        <v>0.17194876408987528</v>
      </c>
    </row>
    <row r="26" spans="1:12" ht="12.75">
      <c r="A26" s="131" t="s">
        <v>116</v>
      </c>
      <c r="B26" s="132" t="s">
        <v>151</v>
      </c>
      <c r="C26" s="65" t="s">
        <v>152</v>
      </c>
      <c r="D26" s="66">
        <v>14598000</v>
      </c>
      <c r="E26" s="66">
        <v>14598000</v>
      </c>
      <c r="F26" s="66">
        <v>2467460</v>
      </c>
      <c r="G26" s="68">
        <f t="shared" si="0"/>
        <v>0.16902726400876833</v>
      </c>
      <c r="H26" s="69">
        <f t="shared" si="1"/>
        <v>0.16902726400876833</v>
      </c>
      <c r="I26" s="133">
        <v>0</v>
      </c>
      <c r="J26" s="134">
        <v>12130540</v>
      </c>
      <c r="K26" s="135">
        <f t="shared" si="2"/>
        <v>0</v>
      </c>
      <c r="L26" s="135">
        <f t="shared" si="3"/>
        <v>0.8309727359912317</v>
      </c>
    </row>
    <row r="27" spans="1:12" ht="12.75">
      <c r="A27" s="131" t="s">
        <v>135</v>
      </c>
      <c r="B27" s="132" t="s">
        <v>153</v>
      </c>
      <c r="C27" s="65" t="s">
        <v>154</v>
      </c>
      <c r="D27" s="66">
        <v>463958000</v>
      </c>
      <c r="E27" s="66">
        <v>463958000</v>
      </c>
      <c r="F27" s="66">
        <v>439147778</v>
      </c>
      <c r="G27" s="68">
        <f t="shared" si="0"/>
        <v>0.9465248535427776</v>
      </c>
      <c r="H27" s="69">
        <f t="shared" si="1"/>
        <v>0.9465248535427776</v>
      </c>
      <c r="I27" s="133">
        <v>0</v>
      </c>
      <c r="J27" s="134">
        <v>24810222</v>
      </c>
      <c r="K27" s="135">
        <f t="shared" si="2"/>
        <v>0</v>
      </c>
      <c r="L27" s="135">
        <f t="shared" si="3"/>
        <v>0.05347514645722242</v>
      </c>
    </row>
    <row r="28" spans="1:12" ht="12.75">
      <c r="A28" s="136"/>
      <c r="B28" s="137" t="s">
        <v>155</v>
      </c>
      <c r="C28" s="138"/>
      <c r="D28" s="77">
        <f>SUM(D20:D27)</f>
        <v>754340000</v>
      </c>
      <c r="E28" s="77">
        <f>SUM(E20:E27)</f>
        <v>754340000</v>
      </c>
      <c r="F28" s="77">
        <f>SUM(F20:F27)</f>
        <v>678844463</v>
      </c>
      <c r="G28" s="75">
        <f t="shared" si="0"/>
        <v>0.8999184227271522</v>
      </c>
      <c r="H28" s="76">
        <f t="shared" si="1"/>
        <v>0.8999184227271522</v>
      </c>
      <c r="I28" s="139">
        <f>SUM(I20:I27)</f>
        <v>-4881358</v>
      </c>
      <c r="J28" s="140">
        <f>SUM(J20:J27)</f>
        <v>80376895</v>
      </c>
      <c r="K28" s="81">
        <f t="shared" si="2"/>
        <v>-0.006471031630299335</v>
      </c>
      <c r="L28" s="81">
        <f t="shared" si="3"/>
        <v>0.10655260890314712</v>
      </c>
    </row>
    <row r="29" spans="1:12" ht="12.75">
      <c r="A29" s="131" t="s">
        <v>116</v>
      </c>
      <c r="B29" s="132" t="s">
        <v>156</v>
      </c>
      <c r="C29" s="65" t="s">
        <v>157</v>
      </c>
      <c r="D29" s="66">
        <v>19235000</v>
      </c>
      <c r="E29" s="66">
        <v>19235000</v>
      </c>
      <c r="F29" s="66">
        <v>17825282</v>
      </c>
      <c r="G29" s="68">
        <f t="shared" si="0"/>
        <v>0.9267107876267221</v>
      </c>
      <c r="H29" s="69">
        <f t="shared" si="1"/>
        <v>0.9267107876267221</v>
      </c>
      <c r="I29" s="133">
        <v>0</v>
      </c>
      <c r="J29" s="134">
        <v>1409718</v>
      </c>
      <c r="K29" s="135">
        <f t="shared" si="2"/>
        <v>0</v>
      </c>
      <c r="L29" s="135">
        <f t="shared" si="3"/>
        <v>0.07328921237327787</v>
      </c>
    </row>
    <row r="30" spans="1:12" ht="12.75">
      <c r="A30" s="131" t="s">
        <v>116</v>
      </c>
      <c r="B30" s="132" t="s">
        <v>158</v>
      </c>
      <c r="C30" s="65" t="s">
        <v>159</v>
      </c>
      <c r="D30" s="66">
        <v>15270000</v>
      </c>
      <c r="E30" s="66">
        <v>15270000</v>
      </c>
      <c r="F30" s="66">
        <v>11981426</v>
      </c>
      <c r="G30" s="68">
        <f t="shared" si="0"/>
        <v>0.7846382449246889</v>
      </c>
      <c r="H30" s="69">
        <f t="shared" si="1"/>
        <v>0.7846382449246889</v>
      </c>
      <c r="I30" s="133">
        <v>0</v>
      </c>
      <c r="J30" s="134">
        <v>3288574</v>
      </c>
      <c r="K30" s="135">
        <f t="shared" si="2"/>
        <v>0</v>
      </c>
      <c r="L30" s="135">
        <f t="shared" si="3"/>
        <v>0.21536175507531108</v>
      </c>
    </row>
    <row r="31" spans="1:12" ht="12.75">
      <c r="A31" s="131" t="s">
        <v>116</v>
      </c>
      <c r="B31" s="132" t="s">
        <v>160</v>
      </c>
      <c r="C31" s="65" t="s">
        <v>161</v>
      </c>
      <c r="D31" s="66">
        <v>7015000</v>
      </c>
      <c r="E31" s="66">
        <v>7015000</v>
      </c>
      <c r="F31" s="66">
        <v>3783571</v>
      </c>
      <c r="G31" s="68">
        <f t="shared" si="0"/>
        <v>0.5393543834640057</v>
      </c>
      <c r="H31" s="69">
        <f t="shared" si="1"/>
        <v>0.5393543834640057</v>
      </c>
      <c r="I31" s="133">
        <v>0</v>
      </c>
      <c r="J31" s="134">
        <v>3231429</v>
      </c>
      <c r="K31" s="135">
        <f t="shared" si="2"/>
        <v>0</v>
      </c>
      <c r="L31" s="135">
        <f t="shared" si="3"/>
        <v>0.4606456165359943</v>
      </c>
    </row>
    <row r="32" spans="1:12" ht="12.75">
      <c r="A32" s="131" t="s">
        <v>116</v>
      </c>
      <c r="B32" s="132" t="s">
        <v>162</v>
      </c>
      <c r="C32" s="65" t="s">
        <v>163</v>
      </c>
      <c r="D32" s="66">
        <v>52039000</v>
      </c>
      <c r="E32" s="66">
        <v>52039000</v>
      </c>
      <c r="F32" s="66">
        <v>45002583</v>
      </c>
      <c r="G32" s="68">
        <f t="shared" si="0"/>
        <v>0.8647856991871481</v>
      </c>
      <c r="H32" s="69">
        <f t="shared" si="1"/>
        <v>0.8647856991871481</v>
      </c>
      <c r="I32" s="133">
        <v>0</v>
      </c>
      <c r="J32" s="134">
        <v>7036417</v>
      </c>
      <c r="K32" s="135">
        <f t="shared" si="2"/>
        <v>0</v>
      </c>
      <c r="L32" s="135">
        <f t="shared" si="3"/>
        <v>0.1352143008128519</v>
      </c>
    </row>
    <row r="33" spans="1:12" ht="12.75">
      <c r="A33" s="131" t="s">
        <v>116</v>
      </c>
      <c r="B33" s="132" t="s">
        <v>164</v>
      </c>
      <c r="C33" s="65" t="s">
        <v>165</v>
      </c>
      <c r="D33" s="66">
        <v>49239000</v>
      </c>
      <c r="E33" s="66">
        <v>49239000</v>
      </c>
      <c r="F33" s="66">
        <v>49239000</v>
      </c>
      <c r="G33" s="68">
        <f t="shared" si="0"/>
        <v>1</v>
      </c>
      <c r="H33" s="69">
        <f t="shared" si="1"/>
        <v>1</v>
      </c>
      <c r="I33" s="133">
        <v>0</v>
      </c>
      <c r="J33" s="134">
        <v>0</v>
      </c>
      <c r="K33" s="135">
        <f t="shared" si="2"/>
        <v>0</v>
      </c>
      <c r="L33" s="135">
        <f t="shared" si="3"/>
        <v>0</v>
      </c>
    </row>
    <row r="34" spans="1:12" ht="12.75">
      <c r="A34" s="131" t="s">
        <v>116</v>
      </c>
      <c r="B34" s="132" t="s">
        <v>166</v>
      </c>
      <c r="C34" s="65" t="s">
        <v>167</v>
      </c>
      <c r="D34" s="66">
        <v>45921000</v>
      </c>
      <c r="E34" s="66">
        <v>45921000</v>
      </c>
      <c r="F34" s="66">
        <v>46641894</v>
      </c>
      <c r="G34" s="68">
        <f t="shared" si="0"/>
        <v>1.0156985692820277</v>
      </c>
      <c r="H34" s="69">
        <f t="shared" si="1"/>
        <v>1.0156985692820277</v>
      </c>
      <c r="I34" s="133">
        <v>-720894</v>
      </c>
      <c r="J34" s="134">
        <v>0</v>
      </c>
      <c r="K34" s="135">
        <f t="shared" si="2"/>
        <v>-0.01569856928202783</v>
      </c>
      <c r="L34" s="135">
        <f t="shared" si="3"/>
        <v>0</v>
      </c>
    </row>
    <row r="35" spans="1:12" ht="12.75">
      <c r="A35" s="131" t="s">
        <v>116</v>
      </c>
      <c r="B35" s="132" t="s">
        <v>168</v>
      </c>
      <c r="C35" s="65" t="s">
        <v>169</v>
      </c>
      <c r="D35" s="66">
        <v>51021000</v>
      </c>
      <c r="E35" s="66">
        <v>51021000</v>
      </c>
      <c r="F35" s="66">
        <v>52102506</v>
      </c>
      <c r="G35" s="68">
        <f t="shared" si="0"/>
        <v>1.0211972717116482</v>
      </c>
      <c r="H35" s="69">
        <f t="shared" si="1"/>
        <v>1.0211972717116482</v>
      </c>
      <c r="I35" s="133">
        <v>-1081506</v>
      </c>
      <c r="J35" s="134">
        <v>0</v>
      </c>
      <c r="K35" s="135">
        <f t="shared" si="2"/>
        <v>-0.021197271711648143</v>
      </c>
      <c r="L35" s="135">
        <f t="shared" si="3"/>
        <v>0</v>
      </c>
    </row>
    <row r="36" spans="1:12" ht="12.75">
      <c r="A36" s="131" t="s">
        <v>116</v>
      </c>
      <c r="B36" s="132" t="s">
        <v>170</v>
      </c>
      <c r="C36" s="65" t="s">
        <v>171</v>
      </c>
      <c r="D36" s="66">
        <v>25998000</v>
      </c>
      <c r="E36" s="66">
        <v>25998000</v>
      </c>
      <c r="F36" s="66">
        <v>18583213</v>
      </c>
      <c r="G36" s="68">
        <f t="shared" si="0"/>
        <v>0.7147939456881298</v>
      </c>
      <c r="H36" s="69">
        <f t="shared" si="1"/>
        <v>0.7147939456881298</v>
      </c>
      <c r="I36" s="133">
        <v>0</v>
      </c>
      <c r="J36" s="134">
        <v>7414787</v>
      </c>
      <c r="K36" s="135">
        <f t="shared" si="2"/>
        <v>0</v>
      </c>
      <c r="L36" s="135">
        <f t="shared" si="3"/>
        <v>0.2852060543118701</v>
      </c>
    </row>
    <row r="37" spans="1:12" ht="12.75">
      <c r="A37" s="131" t="s">
        <v>135</v>
      </c>
      <c r="B37" s="132" t="s">
        <v>172</v>
      </c>
      <c r="C37" s="65" t="s">
        <v>173</v>
      </c>
      <c r="D37" s="66">
        <v>396719000</v>
      </c>
      <c r="E37" s="66">
        <v>396719000</v>
      </c>
      <c r="F37" s="66">
        <v>404173049</v>
      </c>
      <c r="G37" s="68">
        <f t="shared" si="0"/>
        <v>1.0187892412513644</v>
      </c>
      <c r="H37" s="69">
        <f t="shared" si="1"/>
        <v>1.0187892412513644</v>
      </c>
      <c r="I37" s="133">
        <v>-7454049</v>
      </c>
      <c r="J37" s="134">
        <v>0</v>
      </c>
      <c r="K37" s="135">
        <f t="shared" si="2"/>
        <v>-0.018789241251364316</v>
      </c>
      <c r="L37" s="135">
        <f t="shared" si="3"/>
        <v>0</v>
      </c>
    </row>
    <row r="38" spans="1:12" ht="12.75">
      <c r="A38" s="136"/>
      <c r="B38" s="137" t="s">
        <v>174</v>
      </c>
      <c r="C38" s="138"/>
      <c r="D38" s="77">
        <f>SUM(D29:D37)</f>
        <v>662457000</v>
      </c>
      <c r="E38" s="77">
        <f>SUM(E29:E37)</f>
        <v>662457000</v>
      </c>
      <c r="F38" s="77">
        <f>SUM(F29:F37)</f>
        <v>649332524</v>
      </c>
      <c r="G38" s="75">
        <f t="shared" si="0"/>
        <v>0.9801881842896973</v>
      </c>
      <c r="H38" s="76">
        <f t="shared" si="1"/>
        <v>0.9801881842896973</v>
      </c>
      <c r="I38" s="139">
        <f>SUM(I29:I37)</f>
        <v>-9256449</v>
      </c>
      <c r="J38" s="140">
        <f>SUM(J29:J37)</f>
        <v>22380925</v>
      </c>
      <c r="K38" s="81">
        <f t="shared" si="2"/>
        <v>-0.013972905411219143</v>
      </c>
      <c r="L38" s="81">
        <f t="shared" si="3"/>
        <v>0.03378472112152185</v>
      </c>
    </row>
    <row r="39" spans="1:12" ht="12.75">
      <c r="A39" s="131" t="s">
        <v>116</v>
      </c>
      <c r="B39" s="132" t="s">
        <v>175</v>
      </c>
      <c r="C39" s="65" t="s">
        <v>176</v>
      </c>
      <c r="D39" s="66">
        <v>45809000</v>
      </c>
      <c r="E39" s="66">
        <v>45809000</v>
      </c>
      <c r="F39" s="66">
        <v>47972214</v>
      </c>
      <c r="G39" s="68">
        <f t="shared" si="0"/>
        <v>1.0472224672007684</v>
      </c>
      <c r="H39" s="69">
        <f t="shared" si="1"/>
        <v>1.0472224672007684</v>
      </c>
      <c r="I39" s="133">
        <v>-2163214</v>
      </c>
      <c r="J39" s="134">
        <v>0</v>
      </c>
      <c r="K39" s="135">
        <f t="shared" si="2"/>
        <v>-0.047222467200768406</v>
      </c>
      <c r="L39" s="135">
        <f t="shared" si="3"/>
        <v>0</v>
      </c>
    </row>
    <row r="40" spans="1:12" ht="12.75">
      <c r="A40" s="131" t="s">
        <v>116</v>
      </c>
      <c r="B40" s="132" t="s">
        <v>177</v>
      </c>
      <c r="C40" s="65" t="s">
        <v>178</v>
      </c>
      <c r="D40" s="66">
        <v>40348000</v>
      </c>
      <c r="E40" s="66">
        <v>40348000</v>
      </c>
      <c r="F40" s="66">
        <v>34511965</v>
      </c>
      <c r="G40" s="68">
        <f aca="true" t="shared" si="4" ref="G40:G58">IF($D40=0,0,$F40/$D40)</f>
        <v>0.8553575146227818</v>
      </c>
      <c r="H40" s="69">
        <f aca="true" t="shared" si="5" ref="H40:H58">IF($E40=0,0,$F40/$E40)</f>
        <v>0.8553575146227818</v>
      </c>
      <c r="I40" s="133">
        <v>0</v>
      </c>
      <c r="J40" s="134">
        <v>5836035</v>
      </c>
      <c r="K40" s="135">
        <f aca="true" t="shared" si="6" ref="K40:K58">IF($E40=0,0,$I40/$E40)</f>
        <v>0</v>
      </c>
      <c r="L40" s="135">
        <f aca="true" t="shared" si="7" ref="L40:L58">IF($E40=0,0,$J40/$E40)</f>
        <v>0.1446424853772182</v>
      </c>
    </row>
    <row r="41" spans="1:12" ht="12.75">
      <c r="A41" s="131" t="s">
        <v>116</v>
      </c>
      <c r="B41" s="132" t="s">
        <v>179</v>
      </c>
      <c r="C41" s="65" t="s">
        <v>180</v>
      </c>
      <c r="D41" s="66">
        <v>15964000</v>
      </c>
      <c r="E41" s="66">
        <v>15964000</v>
      </c>
      <c r="F41" s="66">
        <v>12347797</v>
      </c>
      <c r="G41" s="68">
        <f t="shared" si="4"/>
        <v>0.7734776371836632</v>
      </c>
      <c r="H41" s="69">
        <f t="shared" si="5"/>
        <v>0.7734776371836632</v>
      </c>
      <c r="I41" s="133">
        <v>0</v>
      </c>
      <c r="J41" s="134">
        <v>3616203</v>
      </c>
      <c r="K41" s="135">
        <f t="shared" si="6"/>
        <v>0</v>
      </c>
      <c r="L41" s="135">
        <f t="shared" si="7"/>
        <v>0.22652236281633675</v>
      </c>
    </row>
    <row r="42" spans="1:12" ht="12.75">
      <c r="A42" s="131" t="s">
        <v>116</v>
      </c>
      <c r="B42" s="132" t="s">
        <v>181</v>
      </c>
      <c r="C42" s="65" t="s">
        <v>182</v>
      </c>
      <c r="D42" s="66">
        <v>14710000</v>
      </c>
      <c r="E42" s="66">
        <v>14710000</v>
      </c>
      <c r="F42" s="66">
        <v>14318690</v>
      </c>
      <c r="G42" s="68">
        <f t="shared" si="4"/>
        <v>0.9733983684568321</v>
      </c>
      <c r="H42" s="69">
        <f t="shared" si="5"/>
        <v>0.9733983684568321</v>
      </c>
      <c r="I42" s="133">
        <v>0</v>
      </c>
      <c r="J42" s="134">
        <v>391310</v>
      </c>
      <c r="K42" s="135">
        <f t="shared" si="6"/>
        <v>0</v>
      </c>
      <c r="L42" s="135">
        <f t="shared" si="7"/>
        <v>0.026601631543167914</v>
      </c>
    </row>
    <row r="43" spans="1:12" ht="12.75">
      <c r="A43" s="131" t="s">
        <v>135</v>
      </c>
      <c r="B43" s="132" t="s">
        <v>183</v>
      </c>
      <c r="C43" s="65" t="s">
        <v>184</v>
      </c>
      <c r="D43" s="66">
        <v>207055000</v>
      </c>
      <c r="E43" s="66">
        <v>207055000</v>
      </c>
      <c r="F43" s="66">
        <v>190276544</v>
      </c>
      <c r="G43" s="68">
        <f t="shared" si="4"/>
        <v>0.9189661877278984</v>
      </c>
      <c r="H43" s="69">
        <f t="shared" si="5"/>
        <v>0.9189661877278984</v>
      </c>
      <c r="I43" s="133">
        <v>0</v>
      </c>
      <c r="J43" s="134">
        <v>16778456</v>
      </c>
      <c r="K43" s="135">
        <f t="shared" si="6"/>
        <v>0</v>
      </c>
      <c r="L43" s="135">
        <f t="shared" si="7"/>
        <v>0.08103381227210162</v>
      </c>
    </row>
    <row r="44" spans="1:12" ht="12.75">
      <c r="A44" s="136"/>
      <c r="B44" s="137" t="s">
        <v>185</v>
      </c>
      <c r="C44" s="138"/>
      <c r="D44" s="77">
        <f>SUM(D39:D43)</f>
        <v>323886000</v>
      </c>
      <c r="E44" s="77">
        <f>SUM(E39:E43)</f>
        <v>323886000</v>
      </c>
      <c r="F44" s="77">
        <f>SUM(F39:F43)</f>
        <v>299427210</v>
      </c>
      <c r="G44" s="75">
        <f t="shared" si="4"/>
        <v>0.92448333672959</v>
      </c>
      <c r="H44" s="76">
        <f t="shared" si="5"/>
        <v>0.92448333672959</v>
      </c>
      <c r="I44" s="139">
        <f>SUM(I39:I43)</f>
        <v>-2163214</v>
      </c>
      <c r="J44" s="140">
        <f>SUM(J39:J43)</f>
        <v>26622004</v>
      </c>
      <c r="K44" s="81">
        <f t="shared" si="6"/>
        <v>-0.006678936415899422</v>
      </c>
      <c r="L44" s="81">
        <f t="shared" si="7"/>
        <v>0.08219559968630938</v>
      </c>
    </row>
    <row r="45" spans="1:12" ht="12.75">
      <c r="A45" s="131" t="s">
        <v>116</v>
      </c>
      <c r="B45" s="132" t="s">
        <v>186</v>
      </c>
      <c r="C45" s="65" t="s">
        <v>187</v>
      </c>
      <c r="D45" s="66">
        <v>74128000</v>
      </c>
      <c r="E45" s="66">
        <v>74128000</v>
      </c>
      <c r="F45" s="66">
        <v>87664213</v>
      </c>
      <c r="G45" s="68">
        <f t="shared" si="4"/>
        <v>1.1826059383768617</v>
      </c>
      <c r="H45" s="69">
        <f t="shared" si="5"/>
        <v>1.1826059383768617</v>
      </c>
      <c r="I45" s="133">
        <v>-13536213</v>
      </c>
      <c r="J45" s="134">
        <v>0</v>
      </c>
      <c r="K45" s="135">
        <f t="shared" si="6"/>
        <v>-0.18260593837686165</v>
      </c>
      <c r="L45" s="135">
        <f t="shared" si="7"/>
        <v>0</v>
      </c>
    </row>
    <row r="46" spans="1:12" ht="12.75">
      <c r="A46" s="131" t="s">
        <v>116</v>
      </c>
      <c r="B46" s="132" t="s">
        <v>188</v>
      </c>
      <c r="C46" s="65" t="s">
        <v>189</v>
      </c>
      <c r="D46" s="66">
        <v>40851000</v>
      </c>
      <c r="E46" s="66">
        <v>40851000</v>
      </c>
      <c r="F46" s="66">
        <v>12987963</v>
      </c>
      <c r="G46" s="68">
        <f t="shared" si="4"/>
        <v>0.31793500771094957</v>
      </c>
      <c r="H46" s="69">
        <f t="shared" si="5"/>
        <v>0.31793500771094957</v>
      </c>
      <c r="I46" s="133">
        <v>0</v>
      </c>
      <c r="J46" s="134">
        <v>27863037</v>
      </c>
      <c r="K46" s="135">
        <f t="shared" si="6"/>
        <v>0</v>
      </c>
      <c r="L46" s="135">
        <f t="shared" si="7"/>
        <v>0.6820649922890505</v>
      </c>
    </row>
    <row r="47" spans="1:12" ht="12.75">
      <c r="A47" s="131" t="s">
        <v>116</v>
      </c>
      <c r="B47" s="132" t="s">
        <v>190</v>
      </c>
      <c r="C47" s="65" t="s">
        <v>191</v>
      </c>
      <c r="D47" s="66">
        <v>72030000</v>
      </c>
      <c r="E47" s="66">
        <v>72030000</v>
      </c>
      <c r="F47" s="66">
        <v>75953909</v>
      </c>
      <c r="G47" s="68">
        <f t="shared" si="4"/>
        <v>1.0544760377620437</v>
      </c>
      <c r="H47" s="69">
        <f t="shared" si="5"/>
        <v>1.0544760377620437</v>
      </c>
      <c r="I47" s="133">
        <v>-3923909</v>
      </c>
      <c r="J47" s="134">
        <v>0</v>
      </c>
      <c r="K47" s="135">
        <f t="shared" si="6"/>
        <v>-0.05447603776204359</v>
      </c>
      <c r="L47" s="135">
        <f t="shared" si="7"/>
        <v>0</v>
      </c>
    </row>
    <row r="48" spans="1:12" ht="12.75">
      <c r="A48" s="131" t="s">
        <v>116</v>
      </c>
      <c r="B48" s="132" t="s">
        <v>192</v>
      </c>
      <c r="C48" s="65" t="s">
        <v>193</v>
      </c>
      <c r="D48" s="66">
        <v>72630000</v>
      </c>
      <c r="E48" s="66">
        <v>72630000</v>
      </c>
      <c r="F48" s="66">
        <v>60974947</v>
      </c>
      <c r="G48" s="68">
        <f t="shared" si="4"/>
        <v>0.8395283904722567</v>
      </c>
      <c r="H48" s="69">
        <f t="shared" si="5"/>
        <v>0.8395283904722567</v>
      </c>
      <c r="I48" s="133">
        <v>0</v>
      </c>
      <c r="J48" s="134">
        <v>11655053</v>
      </c>
      <c r="K48" s="135">
        <f t="shared" si="6"/>
        <v>0</v>
      </c>
      <c r="L48" s="135">
        <f t="shared" si="7"/>
        <v>0.16047160952774336</v>
      </c>
    </row>
    <row r="49" spans="1:12" ht="12.75">
      <c r="A49" s="131" t="s">
        <v>116</v>
      </c>
      <c r="B49" s="132" t="s">
        <v>194</v>
      </c>
      <c r="C49" s="65" t="s">
        <v>195</v>
      </c>
      <c r="D49" s="66">
        <v>90134000</v>
      </c>
      <c r="E49" s="66">
        <v>90134000</v>
      </c>
      <c r="F49" s="66">
        <v>144580389</v>
      </c>
      <c r="G49" s="68">
        <f t="shared" si="4"/>
        <v>1.6040604988128786</v>
      </c>
      <c r="H49" s="69">
        <f t="shared" si="5"/>
        <v>1.6040604988128786</v>
      </c>
      <c r="I49" s="133">
        <v>-54446389</v>
      </c>
      <c r="J49" s="134">
        <v>0</v>
      </c>
      <c r="K49" s="135">
        <f t="shared" si="6"/>
        <v>-0.6040604988128786</v>
      </c>
      <c r="L49" s="135">
        <f t="shared" si="7"/>
        <v>0</v>
      </c>
    </row>
    <row r="50" spans="1:12" ht="12.75">
      <c r="A50" s="131" t="s">
        <v>135</v>
      </c>
      <c r="B50" s="132" t="s">
        <v>196</v>
      </c>
      <c r="C50" s="65" t="s">
        <v>197</v>
      </c>
      <c r="D50" s="66">
        <v>726427000</v>
      </c>
      <c r="E50" s="66">
        <v>726427000</v>
      </c>
      <c r="F50" s="66">
        <v>760408060</v>
      </c>
      <c r="G50" s="68">
        <f t="shared" si="4"/>
        <v>1.0467783548794305</v>
      </c>
      <c r="H50" s="69">
        <f t="shared" si="5"/>
        <v>1.0467783548794305</v>
      </c>
      <c r="I50" s="133">
        <v>-33981060</v>
      </c>
      <c r="J50" s="134">
        <v>0</v>
      </c>
      <c r="K50" s="135">
        <f t="shared" si="6"/>
        <v>-0.04677835487943042</v>
      </c>
      <c r="L50" s="135">
        <f t="shared" si="7"/>
        <v>0</v>
      </c>
    </row>
    <row r="51" spans="1:12" ht="12.75">
      <c r="A51" s="136"/>
      <c r="B51" s="137" t="s">
        <v>198</v>
      </c>
      <c r="C51" s="138"/>
      <c r="D51" s="77">
        <f>SUM(D45:D50)</f>
        <v>1076200000</v>
      </c>
      <c r="E51" s="77">
        <f>SUM(E45:E50)</f>
        <v>1076200000</v>
      </c>
      <c r="F51" s="77">
        <f>SUM(F45:F50)</f>
        <v>1142569481</v>
      </c>
      <c r="G51" s="75">
        <f t="shared" si="4"/>
        <v>1.0616702109273368</v>
      </c>
      <c r="H51" s="76">
        <f t="shared" si="5"/>
        <v>1.0616702109273368</v>
      </c>
      <c r="I51" s="139">
        <f>SUM(I45:I50)</f>
        <v>-105887571</v>
      </c>
      <c r="J51" s="140">
        <f>SUM(J45:J50)</f>
        <v>39518090</v>
      </c>
      <c r="K51" s="81">
        <f t="shared" si="6"/>
        <v>-0.09839023508641516</v>
      </c>
      <c r="L51" s="81">
        <f t="shared" si="7"/>
        <v>0.03672002415907824</v>
      </c>
    </row>
    <row r="52" spans="1:12" ht="12.75">
      <c r="A52" s="131" t="s">
        <v>116</v>
      </c>
      <c r="B52" s="132" t="s">
        <v>199</v>
      </c>
      <c r="C52" s="65" t="s">
        <v>200</v>
      </c>
      <c r="D52" s="66">
        <v>74578000</v>
      </c>
      <c r="E52" s="66">
        <v>74578000</v>
      </c>
      <c r="F52" s="66">
        <v>75745466</v>
      </c>
      <c r="G52" s="68">
        <f t="shared" si="4"/>
        <v>1.0156542948322562</v>
      </c>
      <c r="H52" s="69">
        <f t="shared" si="5"/>
        <v>1.0156542948322562</v>
      </c>
      <c r="I52" s="133">
        <v>-1167466</v>
      </c>
      <c r="J52" s="134">
        <v>0</v>
      </c>
      <c r="K52" s="135">
        <f t="shared" si="6"/>
        <v>-0.015654294832256162</v>
      </c>
      <c r="L52" s="135">
        <f t="shared" si="7"/>
        <v>0</v>
      </c>
    </row>
    <row r="53" spans="1:12" ht="12.75">
      <c r="A53" s="131" t="s">
        <v>116</v>
      </c>
      <c r="B53" s="132" t="s">
        <v>201</v>
      </c>
      <c r="C53" s="65" t="s">
        <v>202</v>
      </c>
      <c r="D53" s="66">
        <v>74421000</v>
      </c>
      <c r="E53" s="66">
        <v>74421000</v>
      </c>
      <c r="F53" s="66">
        <v>39239874</v>
      </c>
      <c r="G53" s="68">
        <f t="shared" si="4"/>
        <v>0.5272688354093603</v>
      </c>
      <c r="H53" s="69">
        <f t="shared" si="5"/>
        <v>0.5272688354093603</v>
      </c>
      <c r="I53" s="133">
        <v>0</v>
      </c>
      <c r="J53" s="134">
        <v>35181126</v>
      </c>
      <c r="K53" s="135">
        <f t="shared" si="6"/>
        <v>0</v>
      </c>
      <c r="L53" s="135">
        <f t="shared" si="7"/>
        <v>0.47273116459063974</v>
      </c>
    </row>
    <row r="54" spans="1:12" ht="12.75">
      <c r="A54" s="131" t="s">
        <v>116</v>
      </c>
      <c r="B54" s="132" t="s">
        <v>203</v>
      </c>
      <c r="C54" s="65" t="s">
        <v>204</v>
      </c>
      <c r="D54" s="66">
        <v>72926000</v>
      </c>
      <c r="E54" s="66">
        <v>72926000</v>
      </c>
      <c r="F54" s="66">
        <v>73221180</v>
      </c>
      <c r="G54" s="68">
        <f t="shared" si="4"/>
        <v>1.0040476647560541</v>
      </c>
      <c r="H54" s="69">
        <f t="shared" si="5"/>
        <v>1.0040476647560541</v>
      </c>
      <c r="I54" s="133">
        <v>-295180</v>
      </c>
      <c r="J54" s="134">
        <v>0</v>
      </c>
      <c r="K54" s="135">
        <f t="shared" si="6"/>
        <v>-0.0040476647560540825</v>
      </c>
      <c r="L54" s="135">
        <f t="shared" si="7"/>
        <v>0</v>
      </c>
    </row>
    <row r="55" spans="1:12" ht="12.75">
      <c r="A55" s="131" t="s">
        <v>116</v>
      </c>
      <c r="B55" s="132" t="s">
        <v>205</v>
      </c>
      <c r="C55" s="65" t="s">
        <v>206</v>
      </c>
      <c r="D55" s="66">
        <v>60109000</v>
      </c>
      <c r="E55" s="66">
        <v>60109000</v>
      </c>
      <c r="F55" s="66">
        <v>61087753</v>
      </c>
      <c r="G55" s="68">
        <f t="shared" si="4"/>
        <v>1.0162829692724884</v>
      </c>
      <c r="H55" s="69">
        <f t="shared" si="5"/>
        <v>1.0162829692724884</v>
      </c>
      <c r="I55" s="133">
        <v>-978753</v>
      </c>
      <c r="J55" s="134">
        <v>0</v>
      </c>
      <c r="K55" s="135">
        <f t="shared" si="6"/>
        <v>-0.016282969272488314</v>
      </c>
      <c r="L55" s="135">
        <f t="shared" si="7"/>
        <v>0</v>
      </c>
    </row>
    <row r="56" spans="1:12" ht="12.75">
      <c r="A56" s="131" t="s">
        <v>135</v>
      </c>
      <c r="B56" s="132" t="s">
        <v>207</v>
      </c>
      <c r="C56" s="65" t="s">
        <v>208</v>
      </c>
      <c r="D56" s="66">
        <v>396474000</v>
      </c>
      <c r="E56" s="66">
        <v>396474000</v>
      </c>
      <c r="F56" s="66">
        <v>409525985</v>
      </c>
      <c r="G56" s="68">
        <f t="shared" si="4"/>
        <v>1.032920153654464</v>
      </c>
      <c r="H56" s="69">
        <f t="shared" si="5"/>
        <v>1.032920153654464</v>
      </c>
      <c r="I56" s="133">
        <v>-13051985</v>
      </c>
      <c r="J56" s="134">
        <v>0</v>
      </c>
      <c r="K56" s="135">
        <f t="shared" si="6"/>
        <v>-0.0329201536544641</v>
      </c>
      <c r="L56" s="135">
        <f t="shared" si="7"/>
        <v>0</v>
      </c>
    </row>
    <row r="57" spans="1:12" ht="12.75">
      <c r="A57" s="136"/>
      <c r="B57" s="137" t="s">
        <v>209</v>
      </c>
      <c r="C57" s="138"/>
      <c r="D57" s="77">
        <f>SUM(D52:D56)</f>
        <v>678508000</v>
      </c>
      <c r="E57" s="77">
        <f>SUM(E52:E56)</f>
        <v>678508000</v>
      </c>
      <c r="F57" s="77">
        <f>SUM(F52:F56)</f>
        <v>658820258</v>
      </c>
      <c r="G57" s="75">
        <f t="shared" si="4"/>
        <v>0.9709837732200652</v>
      </c>
      <c r="H57" s="76">
        <f t="shared" si="5"/>
        <v>0.9709837732200652</v>
      </c>
      <c r="I57" s="139">
        <f>SUM(I52:I56)</f>
        <v>-15493384</v>
      </c>
      <c r="J57" s="140">
        <f>SUM(J52:J56)</f>
        <v>35181126</v>
      </c>
      <c r="K57" s="81">
        <f t="shared" si="6"/>
        <v>-0.022834489792309006</v>
      </c>
      <c r="L57" s="81">
        <f t="shared" si="7"/>
        <v>0.051850716572243806</v>
      </c>
    </row>
    <row r="58" spans="1:12" ht="12.75">
      <c r="A58" s="136"/>
      <c r="B58" s="137" t="s">
        <v>210</v>
      </c>
      <c r="C58" s="138"/>
      <c r="D58" s="77">
        <f>SUM(D6:D7,D9:D18,D20:D27,D29:D37,D39:D43,D45:D50,D52:D56)</f>
        <v>4098050000</v>
      </c>
      <c r="E58" s="77">
        <f>SUM(E6:E7,E9:E18,E20:E27,E29:E37,E39:E43,E45:E50,E52:E56)</f>
        <v>4098050000</v>
      </c>
      <c r="F58" s="77">
        <f>SUM(F6:F7,F9:F18,F20:F27,F29:F37,F39:F43,F45:F50,F52:F56)</f>
        <v>3944803977</v>
      </c>
      <c r="G58" s="75">
        <f t="shared" si="4"/>
        <v>0.962605135857298</v>
      </c>
      <c r="H58" s="76">
        <f t="shared" si="5"/>
        <v>0.962605135857298</v>
      </c>
      <c r="I58" s="139">
        <f>SUM(I6:I7,I9:I18,I20:I27,I29:I37,I39:I43,I45:I50,I52:I56)</f>
        <v>-154361257</v>
      </c>
      <c r="J58" s="140">
        <f>SUM(J6:J7,J9:J18,J20:J27,J29:J37,J39:J43,J45:J50,J52:J56)</f>
        <v>307607280</v>
      </c>
      <c r="K58" s="81">
        <f t="shared" si="6"/>
        <v>-0.0376670018667415</v>
      </c>
      <c r="L58" s="81">
        <f t="shared" si="7"/>
        <v>0.07506186600944352</v>
      </c>
    </row>
    <row r="59" spans="1:12" ht="12.75">
      <c r="A59" s="121"/>
      <c r="B59" s="62"/>
      <c r="C59" s="11"/>
      <c r="D59" s="27"/>
      <c r="E59" s="27"/>
      <c r="F59" s="27"/>
      <c r="G59" s="68"/>
      <c r="H59" s="69"/>
      <c r="I59" s="141"/>
      <c r="J59" s="142"/>
      <c r="K59" s="62"/>
      <c r="L59" s="62"/>
    </row>
    <row r="60" spans="1:12" ht="12.75">
      <c r="A60" s="121"/>
      <c r="B60" s="128" t="s">
        <v>211</v>
      </c>
      <c r="C60" s="61"/>
      <c r="D60" s="27"/>
      <c r="E60" s="27"/>
      <c r="F60" s="27"/>
      <c r="G60" s="68"/>
      <c r="H60" s="69"/>
      <c r="I60" s="141"/>
      <c r="J60" s="142"/>
      <c r="K60" s="62"/>
      <c r="L60" s="62"/>
    </row>
    <row r="61" spans="1:12" ht="12.75">
      <c r="A61" s="131" t="s">
        <v>110</v>
      </c>
      <c r="B61" s="132" t="s">
        <v>212</v>
      </c>
      <c r="C61" s="65" t="s">
        <v>213</v>
      </c>
      <c r="D61" s="66">
        <v>76621000</v>
      </c>
      <c r="E61" s="66">
        <v>76621000</v>
      </c>
      <c r="F61" s="66">
        <v>51962579</v>
      </c>
      <c r="G61" s="68">
        <f aca="true" t="shared" si="8" ref="G61:G90">IF($D61=0,0,$F61/$D61)</f>
        <v>0.6781767270069563</v>
      </c>
      <c r="H61" s="69">
        <f aca="true" t="shared" si="9" ref="H61:H90">IF($E61=0,0,$F61/$E61)</f>
        <v>0.6781767270069563</v>
      </c>
      <c r="I61" s="133">
        <v>0</v>
      </c>
      <c r="J61" s="134">
        <v>24658421</v>
      </c>
      <c r="K61" s="135">
        <f aca="true" t="shared" si="10" ref="K61:K90">IF($E61=0,0,$I61/$E61)</f>
        <v>0</v>
      </c>
      <c r="L61" s="135">
        <f aca="true" t="shared" si="11" ref="L61:L90">IF($E61=0,0,$J61/$E61)</f>
        <v>0.3218232729930437</v>
      </c>
    </row>
    <row r="62" spans="1:12" ht="12.75">
      <c r="A62" s="136"/>
      <c r="B62" s="137" t="s">
        <v>115</v>
      </c>
      <c r="C62" s="138"/>
      <c r="D62" s="77">
        <f>D61</f>
        <v>76621000</v>
      </c>
      <c r="E62" s="77">
        <f>E61</f>
        <v>76621000</v>
      </c>
      <c r="F62" s="77">
        <f>F61</f>
        <v>51962579</v>
      </c>
      <c r="G62" s="75">
        <f t="shared" si="8"/>
        <v>0.6781767270069563</v>
      </c>
      <c r="H62" s="76">
        <f t="shared" si="9"/>
        <v>0.6781767270069563</v>
      </c>
      <c r="I62" s="139">
        <f>I61</f>
        <v>0</v>
      </c>
      <c r="J62" s="140">
        <f>J61</f>
        <v>24658421</v>
      </c>
      <c r="K62" s="81">
        <f t="shared" si="10"/>
        <v>0</v>
      </c>
      <c r="L62" s="81">
        <f t="shared" si="11"/>
        <v>0.3218232729930437</v>
      </c>
    </row>
    <row r="63" spans="1:12" ht="12.75">
      <c r="A63" s="131" t="s">
        <v>116</v>
      </c>
      <c r="B63" s="132" t="s">
        <v>214</v>
      </c>
      <c r="C63" s="65" t="s">
        <v>215</v>
      </c>
      <c r="D63" s="66">
        <v>19753000</v>
      </c>
      <c r="E63" s="66">
        <v>19753000</v>
      </c>
      <c r="F63" s="66">
        <v>17543924</v>
      </c>
      <c r="G63" s="68">
        <f t="shared" si="8"/>
        <v>0.8881650382220422</v>
      </c>
      <c r="H63" s="69">
        <f t="shared" si="9"/>
        <v>0.8881650382220422</v>
      </c>
      <c r="I63" s="133">
        <v>0</v>
      </c>
      <c r="J63" s="134">
        <v>2209076</v>
      </c>
      <c r="K63" s="135">
        <f t="shared" si="10"/>
        <v>0</v>
      </c>
      <c r="L63" s="135">
        <f t="shared" si="11"/>
        <v>0.11183496177795778</v>
      </c>
    </row>
    <row r="64" spans="1:12" ht="12.75">
      <c r="A64" s="131" t="s">
        <v>116</v>
      </c>
      <c r="B64" s="132" t="s">
        <v>216</v>
      </c>
      <c r="C64" s="65" t="s">
        <v>217</v>
      </c>
      <c r="D64" s="66">
        <v>27339000</v>
      </c>
      <c r="E64" s="66">
        <v>27339000</v>
      </c>
      <c r="F64" s="66">
        <v>25507505</v>
      </c>
      <c r="G64" s="68">
        <f t="shared" si="8"/>
        <v>0.9330079739566187</v>
      </c>
      <c r="H64" s="69">
        <f t="shared" si="9"/>
        <v>0.9330079739566187</v>
      </c>
      <c r="I64" s="133">
        <v>0</v>
      </c>
      <c r="J64" s="134">
        <v>1831495</v>
      </c>
      <c r="K64" s="135">
        <f t="shared" si="10"/>
        <v>0</v>
      </c>
      <c r="L64" s="135">
        <f t="shared" si="11"/>
        <v>0.06699202604338125</v>
      </c>
    </row>
    <row r="65" spans="1:12" ht="12.75">
      <c r="A65" s="131" t="s">
        <v>116</v>
      </c>
      <c r="B65" s="132" t="s">
        <v>218</v>
      </c>
      <c r="C65" s="65" t="s">
        <v>219</v>
      </c>
      <c r="D65" s="66">
        <v>29229000</v>
      </c>
      <c r="E65" s="66">
        <v>29229000</v>
      </c>
      <c r="F65" s="66">
        <v>22041298</v>
      </c>
      <c r="G65" s="68">
        <f t="shared" si="8"/>
        <v>0.7540900475555099</v>
      </c>
      <c r="H65" s="69">
        <f t="shared" si="9"/>
        <v>0.7540900475555099</v>
      </c>
      <c r="I65" s="133">
        <v>0</v>
      </c>
      <c r="J65" s="134">
        <v>7187702</v>
      </c>
      <c r="K65" s="135">
        <f t="shared" si="10"/>
        <v>0</v>
      </c>
      <c r="L65" s="135">
        <f t="shared" si="11"/>
        <v>0.24590995244449007</v>
      </c>
    </row>
    <row r="66" spans="1:12" ht="12.75">
      <c r="A66" s="131" t="s">
        <v>116</v>
      </c>
      <c r="B66" s="132" t="s">
        <v>220</v>
      </c>
      <c r="C66" s="65" t="s">
        <v>221</v>
      </c>
      <c r="D66" s="66">
        <v>17140000</v>
      </c>
      <c r="E66" s="66">
        <v>17140000</v>
      </c>
      <c r="F66" s="66">
        <v>13664395</v>
      </c>
      <c r="G66" s="68">
        <f t="shared" si="8"/>
        <v>0.7972225787631272</v>
      </c>
      <c r="H66" s="69">
        <f t="shared" si="9"/>
        <v>0.7972225787631272</v>
      </c>
      <c r="I66" s="133">
        <v>0</v>
      </c>
      <c r="J66" s="134">
        <v>3475605</v>
      </c>
      <c r="K66" s="135">
        <f t="shared" si="10"/>
        <v>0</v>
      </c>
      <c r="L66" s="135">
        <f t="shared" si="11"/>
        <v>0.2027774212368728</v>
      </c>
    </row>
    <row r="67" spans="1:12" ht="12.75">
      <c r="A67" s="131" t="s">
        <v>135</v>
      </c>
      <c r="B67" s="132" t="s">
        <v>222</v>
      </c>
      <c r="C67" s="65" t="s">
        <v>223</v>
      </c>
      <c r="D67" s="66">
        <v>5116000</v>
      </c>
      <c r="E67" s="66">
        <v>5116000</v>
      </c>
      <c r="F67" s="66">
        <v>4956537</v>
      </c>
      <c r="G67" s="68">
        <f t="shared" si="8"/>
        <v>0.9688305316653636</v>
      </c>
      <c r="H67" s="69">
        <f t="shared" si="9"/>
        <v>0.9688305316653636</v>
      </c>
      <c r="I67" s="133">
        <v>0</v>
      </c>
      <c r="J67" s="134">
        <v>159463</v>
      </c>
      <c r="K67" s="135">
        <f t="shared" si="10"/>
        <v>0</v>
      </c>
      <c r="L67" s="135">
        <f t="shared" si="11"/>
        <v>0.031169468334636435</v>
      </c>
    </row>
    <row r="68" spans="1:12" ht="12.75">
      <c r="A68" s="136"/>
      <c r="B68" s="137" t="s">
        <v>224</v>
      </c>
      <c r="C68" s="138"/>
      <c r="D68" s="77">
        <f>SUM(D63:D67)</f>
        <v>98577000</v>
      </c>
      <c r="E68" s="77">
        <f>SUM(E63:E67)</f>
        <v>98577000</v>
      </c>
      <c r="F68" s="77">
        <f>SUM(F63:F67)</f>
        <v>83713659</v>
      </c>
      <c r="G68" s="75">
        <f t="shared" si="8"/>
        <v>0.8492210048997231</v>
      </c>
      <c r="H68" s="76">
        <f t="shared" si="9"/>
        <v>0.8492210048997231</v>
      </c>
      <c r="I68" s="139">
        <f>SUM(I63:I67)</f>
        <v>0</v>
      </c>
      <c r="J68" s="140">
        <f>SUM(J63:J67)</f>
        <v>14863341</v>
      </c>
      <c r="K68" s="81">
        <f t="shared" si="10"/>
        <v>0</v>
      </c>
      <c r="L68" s="81">
        <f t="shared" si="11"/>
        <v>0.15077899510027695</v>
      </c>
    </row>
    <row r="69" spans="1:12" ht="12.75">
      <c r="A69" s="131" t="s">
        <v>116</v>
      </c>
      <c r="B69" s="132" t="s">
        <v>225</v>
      </c>
      <c r="C69" s="65" t="s">
        <v>226</v>
      </c>
      <c r="D69" s="66">
        <v>36373000</v>
      </c>
      <c r="E69" s="66">
        <v>36373000</v>
      </c>
      <c r="F69" s="66">
        <v>27466986</v>
      </c>
      <c r="G69" s="68">
        <f t="shared" si="8"/>
        <v>0.7551476644763974</v>
      </c>
      <c r="H69" s="69">
        <f t="shared" si="9"/>
        <v>0.7551476644763974</v>
      </c>
      <c r="I69" s="133">
        <v>0</v>
      </c>
      <c r="J69" s="134">
        <v>8906014</v>
      </c>
      <c r="K69" s="135">
        <f t="shared" si="10"/>
        <v>0</v>
      </c>
      <c r="L69" s="135">
        <f t="shared" si="11"/>
        <v>0.24485233552360267</v>
      </c>
    </row>
    <row r="70" spans="1:12" ht="12.75">
      <c r="A70" s="131" t="s">
        <v>116</v>
      </c>
      <c r="B70" s="132" t="s">
        <v>227</v>
      </c>
      <c r="C70" s="65" t="s">
        <v>228</v>
      </c>
      <c r="D70" s="66">
        <v>22731000</v>
      </c>
      <c r="E70" s="66">
        <v>22731000</v>
      </c>
      <c r="F70" s="66">
        <v>23430242</v>
      </c>
      <c r="G70" s="68">
        <f t="shared" si="8"/>
        <v>1.030761603097092</v>
      </c>
      <c r="H70" s="69">
        <f t="shared" si="9"/>
        <v>1.030761603097092</v>
      </c>
      <c r="I70" s="133">
        <v>-699242</v>
      </c>
      <c r="J70" s="134">
        <v>0</v>
      </c>
      <c r="K70" s="135">
        <f t="shared" si="10"/>
        <v>-0.030761603097092076</v>
      </c>
      <c r="L70" s="135">
        <f t="shared" si="11"/>
        <v>0</v>
      </c>
    </row>
    <row r="71" spans="1:12" ht="12.75">
      <c r="A71" s="131" t="s">
        <v>116</v>
      </c>
      <c r="B71" s="132" t="s">
        <v>229</v>
      </c>
      <c r="C71" s="65" t="s">
        <v>230</v>
      </c>
      <c r="D71" s="66">
        <v>37660000</v>
      </c>
      <c r="E71" s="66">
        <v>39360000</v>
      </c>
      <c r="F71" s="66">
        <v>27031943</v>
      </c>
      <c r="G71" s="68">
        <f t="shared" si="8"/>
        <v>0.7177892458842273</v>
      </c>
      <c r="H71" s="69">
        <f t="shared" si="9"/>
        <v>0.6867871697154472</v>
      </c>
      <c r="I71" s="133">
        <v>0</v>
      </c>
      <c r="J71" s="134">
        <v>12328057</v>
      </c>
      <c r="K71" s="135">
        <f t="shared" si="10"/>
        <v>0</v>
      </c>
      <c r="L71" s="135">
        <f t="shared" si="11"/>
        <v>0.3132128302845528</v>
      </c>
    </row>
    <row r="72" spans="1:12" ht="12.75">
      <c r="A72" s="131" t="s">
        <v>116</v>
      </c>
      <c r="B72" s="132" t="s">
        <v>231</v>
      </c>
      <c r="C72" s="65" t="s">
        <v>232</v>
      </c>
      <c r="D72" s="66">
        <v>168119000</v>
      </c>
      <c r="E72" s="66">
        <v>168119000</v>
      </c>
      <c r="F72" s="66">
        <v>172881585</v>
      </c>
      <c r="G72" s="68">
        <f t="shared" si="8"/>
        <v>1.028328654108102</v>
      </c>
      <c r="H72" s="69">
        <f t="shared" si="9"/>
        <v>1.028328654108102</v>
      </c>
      <c r="I72" s="133">
        <v>-4762585</v>
      </c>
      <c r="J72" s="134">
        <v>0</v>
      </c>
      <c r="K72" s="135">
        <f t="shared" si="10"/>
        <v>-0.028328654108101998</v>
      </c>
      <c r="L72" s="135">
        <f t="shared" si="11"/>
        <v>0</v>
      </c>
    </row>
    <row r="73" spans="1:12" ht="12.75">
      <c r="A73" s="131" t="s">
        <v>116</v>
      </c>
      <c r="B73" s="132" t="s">
        <v>233</v>
      </c>
      <c r="C73" s="65" t="s">
        <v>234</v>
      </c>
      <c r="D73" s="66">
        <v>49016000</v>
      </c>
      <c r="E73" s="66">
        <v>49016000</v>
      </c>
      <c r="F73" s="66">
        <v>44331320</v>
      </c>
      <c r="G73" s="68">
        <f t="shared" si="8"/>
        <v>0.9044254937163375</v>
      </c>
      <c r="H73" s="69">
        <f t="shared" si="9"/>
        <v>0.9044254937163375</v>
      </c>
      <c r="I73" s="133">
        <v>0</v>
      </c>
      <c r="J73" s="134">
        <v>4684680</v>
      </c>
      <c r="K73" s="135">
        <f t="shared" si="10"/>
        <v>0</v>
      </c>
      <c r="L73" s="135">
        <f t="shared" si="11"/>
        <v>0.09557450628366247</v>
      </c>
    </row>
    <row r="74" spans="1:12" ht="12.75">
      <c r="A74" s="131" t="s">
        <v>135</v>
      </c>
      <c r="B74" s="132" t="s">
        <v>235</v>
      </c>
      <c r="C74" s="65" t="s">
        <v>236</v>
      </c>
      <c r="D74" s="66">
        <v>3959000</v>
      </c>
      <c r="E74" s="66">
        <v>3959000</v>
      </c>
      <c r="F74" s="66">
        <v>3821949</v>
      </c>
      <c r="G74" s="68">
        <f t="shared" si="8"/>
        <v>0.9653824198029806</v>
      </c>
      <c r="H74" s="69">
        <f t="shared" si="9"/>
        <v>0.9653824198029806</v>
      </c>
      <c r="I74" s="133">
        <v>0</v>
      </c>
      <c r="J74" s="134">
        <v>137051</v>
      </c>
      <c r="K74" s="135">
        <f t="shared" si="10"/>
        <v>0</v>
      </c>
      <c r="L74" s="135">
        <f t="shared" si="11"/>
        <v>0.03461758019701945</v>
      </c>
    </row>
    <row r="75" spans="1:12" ht="12.75">
      <c r="A75" s="136"/>
      <c r="B75" s="137" t="s">
        <v>237</v>
      </c>
      <c r="C75" s="138"/>
      <c r="D75" s="77">
        <f>SUM(D69:D74)</f>
        <v>317858000</v>
      </c>
      <c r="E75" s="77">
        <f>SUM(E69:E74)</f>
        <v>319558000</v>
      </c>
      <c r="F75" s="77">
        <f>SUM(F69:F74)</f>
        <v>298964025</v>
      </c>
      <c r="G75" s="75">
        <f t="shared" si="8"/>
        <v>0.9405584411907204</v>
      </c>
      <c r="H75" s="76">
        <f t="shared" si="9"/>
        <v>0.9355548132107473</v>
      </c>
      <c r="I75" s="139">
        <f>SUM(I69:I74)</f>
        <v>-5461827</v>
      </c>
      <c r="J75" s="140">
        <f>SUM(J69:J74)</f>
        <v>26055802</v>
      </c>
      <c r="K75" s="81">
        <f t="shared" si="10"/>
        <v>-0.017091817447849843</v>
      </c>
      <c r="L75" s="81">
        <f t="shared" si="11"/>
        <v>0.0815370042371025</v>
      </c>
    </row>
    <row r="76" spans="1:12" ht="12.75">
      <c r="A76" s="131" t="s">
        <v>116</v>
      </c>
      <c r="B76" s="132" t="s">
        <v>238</v>
      </c>
      <c r="C76" s="65" t="s">
        <v>239</v>
      </c>
      <c r="D76" s="66">
        <v>64826000</v>
      </c>
      <c r="E76" s="66">
        <v>64826000</v>
      </c>
      <c r="F76" s="66">
        <v>64954079</v>
      </c>
      <c r="G76" s="68">
        <f t="shared" si="8"/>
        <v>1.0019757350445808</v>
      </c>
      <c r="H76" s="69">
        <f t="shared" si="9"/>
        <v>1.0019757350445808</v>
      </c>
      <c r="I76" s="133">
        <v>-128079</v>
      </c>
      <c r="J76" s="134">
        <v>0</v>
      </c>
      <c r="K76" s="135">
        <f t="shared" si="10"/>
        <v>-0.001975735044580878</v>
      </c>
      <c r="L76" s="135">
        <f t="shared" si="11"/>
        <v>0</v>
      </c>
    </row>
    <row r="77" spans="1:12" ht="12.75">
      <c r="A77" s="131" t="s">
        <v>116</v>
      </c>
      <c r="B77" s="132" t="s">
        <v>240</v>
      </c>
      <c r="C77" s="65" t="s">
        <v>241</v>
      </c>
      <c r="D77" s="66">
        <v>43511000</v>
      </c>
      <c r="E77" s="66">
        <v>43511000</v>
      </c>
      <c r="F77" s="66">
        <v>42900030</v>
      </c>
      <c r="G77" s="68">
        <f t="shared" si="8"/>
        <v>0.985958263427639</v>
      </c>
      <c r="H77" s="69">
        <f t="shared" si="9"/>
        <v>0.985958263427639</v>
      </c>
      <c r="I77" s="133">
        <v>0</v>
      </c>
      <c r="J77" s="134">
        <v>610970</v>
      </c>
      <c r="K77" s="135">
        <f t="shared" si="10"/>
        <v>0</v>
      </c>
      <c r="L77" s="135">
        <f t="shared" si="11"/>
        <v>0.014041736572361012</v>
      </c>
    </row>
    <row r="78" spans="1:12" ht="12.75">
      <c r="A78" s="131" t="s">
        <v>116</v>
      </c>
      <c r="B78" s="132" t="s">
        <v>242</v>
      </c>
      <c r="C78" s="65" t="s">
        <v>243</v>
      </c>
      <c r="D78" s="66">
        <v>35510000</v>
      </c>
      <c r="E78" s="66">
        <v>35510000</v>
      </c>
      <c r="F78" s="66">
        <v>35605090</v>
      </c>
      <c r="G78" s="68">
        <f t="shared" si="8"/>
        <v>1.0026778372289495</v>
      </c>
      <c r="H78" s="69">
        <f t="shared" si="9"/>
        <v>1.0026778372289495</v>
      </c>
      <c r="I78" s="133">
        <v>-95090</v>
      </c>
      <c r="J78" s="134">
        <v>0</v>
      </c>
      <c r="K78" s="135">
        <f t="shared" si="10"/>
        <v>-0.0026778372289495917</v>
      </c>
      <c r="L78" s="135">
        <f t="shared" si="11"/>
        <v>0</v>
      </c>
    </row>
    <row r="79" spans="1:12" ht="12.75">
      <c r="A79" s="131" t="s">
        <v>116</v>
      </c>
      <c r="B79" s="132" t="s">
        <v>244</v>
      </c>
      <c r="C79" s="65" t="s">
        <v>245</v>
      </c>
      <c r="D79" s="66">
        <v>187747000</v>
      </c>
      <c r="E79" s="66">
        <v>187747000</v>
      </c>
      <c r="F79" s="66">
        <v>193086365</v>
      </c>
      <c r="G79" s="68">
        <f t="shared" si="8"/>
        <v>1.0284391494937335</v>
      </c>
      <c r="H79" s="69">
        <f t="shared" si="9"/>
        <v>1.0284391494937335</v>
      </c>
      <c r="I79" s="133">
        <v>-5339365</v>
      </c>
      <c r="J79" s="134">
        <v>0</v>
      </c>
      <c r="K79" s="135">
        <f t="shared" si="10"/>
        <v>-0.02843914949373359</v>
      </c>
      <c r="L79" s="135">
        <f t="shared" si="11"/>
        <v>0</v>
      </c>
    </row>
    <row r="80" spans="1:12" ht="12.75">
      <c r="A80" s="131" t="s">
        <v>116</v>
      </c>
      <c r="B80" s="132" t="s">
        <v>246</v>
      </c>
      <c r="C80" s="65" t="s">
        <v>247</v>
      </c>
      <c r="D80" s="66">
        <v>32530000</v>
      </c>
      <c r="E80" s="66">
        <v>32530000</v>
      </c>
      <c r="F80" s="66">
        <v>42403197</v>
      </c>
      <c r="G80" s="68">
        <f t="shared" si="8"/>
        <v>1.3035105133722718</v>
      </c>
      <c r="H80" s="69">
        <f t="shared" si="9"/>
        <v>1.3035105133722718</v>
      </c>
      <c r="I80" s="133">
        <v>-9873197</v>
      </c>
      <c r="J80" s="134">
        <v>0</v>
      </c>
      <c r="K80" s="135">
        <f t="shared" si="10"/>
        <v>-0.30351051337227175</v>
      </c>
      <c r="L80" s="135">
        <f t="shared" si="11"/>
        <v>0</v>
      </c>
    </row>
    <row r="81" spans="1:12" ht="12.75">
      <c r="A81" s="131" t="s">
        <v>116</v>
      </c>
      <c r="B81" s="132" t="s">
        <v>248</v>
      </c>
      <c r="C81" s="65" t="s">
        <v>249</v>
      </c>
      <c r="D81" s="66">
        <v>28113000</v>
      </c>
      <c r="E81" s="66">
        <v>28113000</v>
      </c>
      <c r="F81" s="66">
        <v>30128535</v>
      </c>
      <c r="G81" s="68">
        <f t="shared" si="8"/>
        <v>1.0716940561306156</v>
      </c>
      <c r="H81" s="69">
        <f t="shared" si="9"/>
        <v>1.0716940561306156</v>
      </c>
      <c r="I81" s="133">
        <v>-2015535</v>
      </c>
      <c r="J81" s="134">
        <v>0</v>
      </c>
      <c r="K81" s="135">
        <f t="shared" si="10"/>
        <v>-0.07169405613061573</v>
      </c>
      <c r="L81" s="135">
        <f t="shared" si="11"/>
        <v>0</v>
      </c>
    </row>
    <row r="82" spans="1:12" ht="12.75">
      <c r="A82" s="131" t="s">
        <v>135</v>
      </c>
      <c r="B82" s="132" t="s">
        <v>250</v>
      </c>
      <c r="C82" s="65" t="s">
        <v>251</v>
      </c>
      <c r="D82" s="66">
        <v>5351000</v>
      </c>
      <c r="E82" s="66">
        <v>5351000</v>
      </c>
      <c r="F82" s="66">
        <v>7263296</v>
      </c>
      <c r="G82" s="68">
        <f t="shared" si="8"/>
        <v>1.3573717062231359</v>
      </c>
      <c r="H82" s="69">
        <f t="shared" si="9"/>
        <v>1.3573717062231359</v>
      </c>
      <c r="I82" s="133">
        <v>-1912296</v>
      </c>
      <c r="J82" s="134">
        <v>0</v>
      </c>
      <c r="K82" s="135">
        <f t="shared" si="10"/>
        <v>-0.35737170622313585</v>
      </c>
      <c r="L82" s="135">
        <f t="shared" si="11"/>
        <v>0</v>
      </c>
    </row>
    <row r="83" spans="1:12" ht="12.75">
      <c r="A83" s="136"/>
      <c r="B83" s="137" t="s">
        <v>252</v>
      </c>
      <c r="C83" s="138"/>
      <c r="D83" s="77">
        <f>SUM(D76:D82)</f>
        <v>397588000</v>
      </c>
      <c r="E83" s="77">
        <f>SUM(E76:E82)</f>
        <v>397588000</v>
      </c>
      <c r="F83" s="77">
        <f>SUM(F76:F82)</f>
        <v>416340592</v>
      </c>
      <c r="G83" s="75">
        <f t="shared" si="8"/>
        <v>1.0471658903186214</v>
      </c>
      <c r="H83" s="76">
        <f t="shared" si="9"/>
        <v>1.0471658903186214</v>
      </c>
      <c r="I83" s="139">
        <f>SUM(I76:I82)</f>
        <v>-19363562</v>
      </c>
      <c r="J83" s="140">
        <f>SUM(J76:J82)</f>
        <v>610970</v>
      </c>
      <c r="K83" s="81">
        <f t="shared" si="10"/>
        <v>-0.04870258156684809</v>
      </c>
      <c r="L83" s="81">
        <f t="shared" si="11"/>
        <v>0.0015366912482268076</v>
      </c>
    </row>
    <row r="84" spans="1:12" ht="12.75">
      <c r="A84" s="131" t="s">
        <v>116</v>
      </c>
      <c r="B84" s="132" t="s">
        <v>253</v>
      </c>
      <c r="C84" s="65" t="s">
        <v>254</v>
      </c>
      <c r="D84" s="66">
        <v>50852000</v>
      </c>
      <c r="E84" s="66">
        <v>50852000</v>
      </c>
      <c r="F84" s="66">
        <v>49999780</v>
      </c>
      <c r="G84" s="68">
        <f t="shared" si="8"/>
        <v>0.9832411704554394</v>
      </c>
      <c r="H84" s="69">
        <f t="shared" si="9"/>
        <v>0.9832411704554394</v>
      </c>
      <c r="I84" s="133">
        <v>0</v>
      </c>
      <c r="J84" s="134">
        <v>852220</v>
      </c>
      <c r="K84" s="135">
        <f t="shared" si="10"/>
        <v>0</v>
      </c>
      <c r="L84" s="135">
        <f t="shared" si="11"/>
        <v>0.016758829544560688</v>
      </c>
    </row>
    <row r="85" spans="1:12" ht="12.75">
      <c r="A85" s="131" t="s">
        <v>116</v>
      </c>
      <c r="B85" s="132" t="s">
        <v>255</v>
      </c>
      <c r="C85" s="65" t="s">
        <v>256</v>
      </c>
      <c r="D85" s="66">
        <v>59415000</v>
      </c>
      <c r="E85" s="66">
        <v>59415000</v>
      </c>
      <c r="F85" s="66">
        <v>67353141</v>
      </c>
      <c r="G85" s="68">
        <f t="shared" si="8"/>
        <v>1.1336049987376926</v>
      </c>
      <c r="H85" s="69">
        <f t="shared" si="9"/>
        <v>1.1336049987376926</v>
      </c>
      <c r="I85" s="133">
        <v>-7938141</v>
      </c>
      <c r="J85" s="134">
        <v>0</v>
      </c>
      <c r="K85" s="135">
        <f t="shared" si="10"/>
        <v>-0.1336049987376925</v>
      </c>
      <c r="L85" s="135">
        <f t="shared" si="11"/>
        <v>0</v>
      </c>
    </row>
    <row r="86" spans="1:12" ht="12.75">
      <c r="A86" s="131" t="s">
        <v>116</v>
      </c>
      <c r="B86" s="132" t="s">
        <v>257</v>
      </c>
      <c r="C86" s="65" t="s">
        <v>258</v>
      </c>
      <c r="D86" s="66">
        <v>59782000</v>
      </c>
      <c r="E86" s="66">
        <v>59782000</v>
      </c>
      <c r="F86" s="66">
        <v>59899748</v>
      </c>
      <c r="G86" s="68">
        <f t="shared" si="8"/>
        <v>1.0019696229634338</v>
      </c>
      <c r="H86" s="69">
        <f t="shared" si="9"/>
        <v>1.0019696229634338</v>
      </c>
      <c r="I86" s="133">
        <v>-117748</v>
      </c>
      <c r="J86" s="134">
        <v>0</v>
      </c>
      <c r="K86" s="135">
        <f t="shared" si="10"/>
        <v>-0.0019696229634338096</v>
      </c>
      <c r="L86" s="135">
        <f t="shared" si="11"/>
        <v>0</v>
      </c>
    </row>
    <row r="87" spans="1:12" ht="12.75">
      <c r="A87" s="131" t="s">
        <v>116</v>
      </c>
      <c r="B87" s="132" t="s">
        <v>259</v>
      </c>
      <c r="C87" s="65" t="s">
        <v>260</v>
      </c>
      <c r="D87" s="66">
        <v>31134000</v>
      </c>
      <c r="E87" s="66">
        <v>31134000</v>
      </c>
      <c r="F87" s="66">
        <v>16572526</v>
      </c>
      <c r="G87" s="68">
        <f t="shared" si="8"/>
        <v>0.5322967174150447</v>
      </c>
      <c r="H87" s="69">
        <f t="shared" si="9"/>
        <v>0.5322967174150447</v>
      </c>
      <c r="I87" s="133">
        <v>0</v>
      </c>
      <c r="J87" s="134">
        <v>14561474</v>
      </c>
      <c r="K87" s="135">
        <f t="shared" si="10"/>
        <v>0</v>
      </c>
      <c r="L87" s="135">
        <f t="shared" si="11"/>
        <v>0.46770328258495536</v>
      </c>
    </row>
    <row r="88" spans="1:12" ht="12.75">
      <c r="A88" s="131" t="s">
        <v>135</v>
      </c>
      <c r="B88" s="132" t="s">
        <v>261</v>
      </c>
      <c r="C88" s="65" t="s">
        <v>262</v>
      </c>
      <c r="D88" s="66">
        <v>4948000</v>
      </c>
      <c r="E88" s="66">
        <v>4948000</v>
      </c>
      <c r="F88" s="66">
        <v>4477534</v>
      </c>
      <c r="G88" s="68">
        <f t="shared" si="8"/>
        <v>0.9049179466451092</v>
      </c>
      <c r="H88" s="69">
        <f t="shared" si="9"/>
        <v>0.9049179466451092</v>
      </c>
      <c r="I88" s="133">
        <v>0</v>
      </c>
      <c r="J88" s="134">
        <v>470466</v>
      </c>
      <c r="K88" s="135">
        <f t="shared" si="10"/>
        <v>0</v>
      </c>
      <c r="L88" s="135">
        <f t="shared" si="11"/>
        <v>0.09508205335489087</v>
      </c>
    </row>
    <row r="89" spans="1:12" ht="12.75">
      <c r="A89" s="136"/>
      <c r="B89" s="137" t="s">
        <v>263</v>
      </c>
      <c r="C89" s="138"/>
      <c r="D89" s="77">
        <f>SUM(D84:D88)</f>
        <v>206131000</v>
      </c>
      <c r="E89" s="77">
        <f>SUM(E84:E88)</f>
        <v>206131000</v>
      </c>
      <c r="F89" s="77">
        <f>SUM(F84:F88)</f>
        <v>198302729</v>
      </c>
      <c r="G89" s="75">
        <f t="shared" si="8"/>
        <v>0.962022834993281</v>
      </c>
      <c r="H89" s="76">
        <f t="shared" si="9"/>
        <v>0.962022834993281</v>
      </c>
      <c r="I89" s="139">
        <f>SUM(I84:I88)</f>
        <v>-8055889</v>
      </c>
      <c r="J89" s="140">
        <f>SUM(J84:J88)</f>
        <v>15884160</v>
      </c>
      <c r="K89" s="81">
        <f t="shared" si="10"/>
        <v>-0.03908140454371249</v>
      </c>
      <c r="L89" s="81">
        <f t="shared" si="11"/>
        <v>0.07705856955043153</v>
      </c>
    </row>
    <row r="90" spans="1:12" ht="12.75">
      <c r="A90" s="143"/>
      <c r="B90" s="144" t="s">
        <v>264</v>
      </c>
      <c r="C90" s="145"/>
      <c r="D90" s="146">
        <f>SUM(D61,D63:D67,D69:D74,D76:D82,D84:D88)</f>
        <v>1096775000</v>
      </c>
      <c r="E90" s="146">
        <f>SUM(E61,E63:E67,E69:E74,E76:E82,E84:E88)</f>
        <v>1098475000</v>
      </c>
      <c r="F90" s="146">
        <f>SUM(F61,F63:F67,F69:F74,F76:F82,F84:F88)</f>
        <v>1049283584</v>
      </c>
      <c r="G90" s="147">
        <f t="shared" si="8"/>
        <v>0.9566990348977684</v>
      </c>
      <c r="H90" s="148">
        <f t="shared" si="9"/>
        <v>0.9552184473929767</v>
      </c>
      <c r="I90" s="139">
        <f>SUM(I61,I63:I67,I69:I74,I76:I82,I84:I88)</f>
        <v>-32881278</v>
      </c>
      <c r="J90" s="140">
        <f>SUM(J61,J63:J67,J69:J74,J76:J82,J84:J88)</f>
        <v>82072694</v>
      </c>
      <c r="K90" s="149">
        <f t="shared" si="10"/>
        <v>-0.029933569721659573</v>
      </c>
      <c r="L90" s="149">
        <f t="shared" si="11"/>
        <v>0.07471512232868295</v>
      </c>
    </row>
    <row r="91" spans="1:12" ht="12.75">
      <c r="A91" s="121"/>
      <c r="B91" s="62"/>
      <c r="C91" s="11"/>
      <c r="D91" s="27"/>
      <c r="E91" s="27"/>
      <c r="F91" s="27"/>
      <c r="G91" s="68"/>
      <c r="H91" s="69"/>
      <c r="I91" s="141"/>
      <c r="J91" s="142"/>
      <c r="K91" s="135"/>
      <c r="L91" s="135"/>
    </row>
    <row r="92" spans="1:12" ht="12.75">
      <c r="A92" s="121"/>
      <c r="B92" s="128" t="s">
        <v>265</v>
      </c>
      <c r="C92" s="61"/>
      <c r="D92" s="27"/>
      <c r="E92" s="27"/>
      <c r="F92" s="27"/>
      <c r="G92" s="68"/>
      <c r="H92" s="69"/>
      <c r="I92" s="141"/>
      <c r="J92" s="142"/>
      <c r="K92" s="135"/>
      <c r="L92" s="135"/>
    </row>
    <row r="93" spans="1:12" ht="12.75">
      <c r="A93" s="131" t="s">
        <v>110</v>
      </c>
      <c r="B93" s="132" t="s">
        <v>266</v>
      </c>
      <c r="C93" s="65" t="s">
        <v>267</v>
      </c>
      <c r="D93" s="66">
        <v>388546000</v>
      </c>
      <c r="E93" s="66">
        <v>388546000</v>
      </c>
      <c r="F93" s="66">
        <v>357525347</v>
      </c>
      <c r="G93" s="68">
        <f>IF($D93=0,0,$F93/$D93)</f>
        <v>0.9201622124536091</v>
      </c>
      <c r="H93" s="69">
        <f>IF($E93=0,0,$F93/$E93)</f>
        <v>0.9201622124536091</v>
      </c>
      <c r="I93" s="133">
        <v>0</v>
      </c>
      <c r="J93" s="134">
        <v>31020653</v>
      </c>
      <c r="K93" s="135">
        <f>IF($E93=0,0,$I93/$E93)</f>
        <v>0</v>
      </c>
      <c r="L93" s="135">
        <f>IF($E93=0,0,$J93/$E93)</f>
        <v>0.0798377875463909</v>
      </c>
    </row>
    <row r="94" spans="1:12" ht="12.75">
      <c r="A94" s="131" t="s">
        <v>110</v>
      </c>
      <c r="B94" s="132" t="s">
        <v>268</v>
      </c>
      <c r="C94" s="65" t="s">
        <v>269</v>
      </c>
      <c r="D94" s="66">
        <v>1243347000</v>
      </c>
      <c r="E94" s="66">
        <v>1243347000</v>
      </c>
      <c r="F94" s="66">
        <v>1406345650</v>
      </c>
      <c r="G94" s="68">
        <f>IF($D94=0,0,$F94/$D94)</f>
        <v>1.13109666891061</v>
      </c>
      <c r="H94" s="69">
        <f>IF($E94=0,0,$F94/$E94)</f>
        <v>1.13109666891061</v>
      </c>
      <c r="I94" s="133">
        <v>-162998650</v>
      </c>
      <c r="J94" s="134">
        <v>0</v>
      </c>
      <c r="K94" s="135">
        <f>IF($E94=0,0,$I94/$E94)</f>
        <v>-0.13109666891060984</v>
      </c>
      <c r="L94" s="135">
        <f>IF($E94=0,0,$J94/$E94)</f>
        <v>0</v>
      </c>
    </row>
    <row r="95" spans="1:12" ht="12.75">
      <c r="A95" s="131" t="s">
        <v>110</v>
      </c>
      <c r="B95" s="132" t="s">
        <v>270</v>
      </c>
      <c r="C95" s="65" t="s">
        <v>271</v>
      </c>
      <c r="D95" s="66">
        <v>1313715000</v>
      </c>
      <c r="E95" s="66">
        <v>1313715000</v>
      </c>
      <c r="F95" s="66">
        <v>1259658720</v>
      </c>
      <c r="G95" s="68">
        <f>IF($D95=0,0,$F95/$D95)</f>
        <v>0.9588523538210343</v>
      </c>
      <c r="H95" s="69">
        <f>IF($E95=0,0,$F95/$E95)</f>
        <v>0.9588523538210343</v>
      </c>
      <c r="I95" s="133">
        <v>0</v>
      </c>
      <c r="J95" s="134">
        <v>54056280</v>
      </c>
      <c r="K95" s="135">
        <f>IF($E95=0,0,$I95/$E95)</f>
        <v>0</v>
      </c>
      <c r="L95" s="135">
        <f>IF($E95=0,0,$J95/$E95)</f>
        <v>0.041147646178965755</v>
      </c>
    </row>
    <row r="96" spans="1:12" ht="12.75">
      <c r="A96" s="136"/>
      <c r="B96" s="137" t="s">
        <v>115</v>
      </c>
      <c r="C96" s="138"/>
      <c r="D96" s="77">
        <f>SUM(D93:D95)</f>
        <v>2945608000</v>
      </c>
      <c r="E96" s="77">
        <f>SUM(E93:E95)</f>
        <v>2945608000</v>
      </c>
      <c r="F96" s="77">
        <f>SUM(F93:F95)</f>
        <v>3023529717</v>
      </c>
      <c r="G96" s="75">
        <f>IF($D96=0,0,$F96/$D96)</f>
        <v>1.0264535257237215</v>
      </c>
      <c r="H96" s="76">
        <f>IF($E96=0,0,$F96/$E96)</f>
        <v>1.0264535257237215</v>
      </c>
      <c r="I96" s="139">
        <f>SUM(I93:I95)</f>
        <v>-162998650</v>
      </c>
      <c r="J96" s="140">
        <f>SUM(J93:J95)</f>
        <v>85076933</v>
      </c>
      <c r="K96" s="81">
        <f>IF($E96=0,0,$I96/$E96)</f>
        <v>-0.05533616489363147</v>
      </c>
      <c r="L96" s="81">
        <f>IF($E96=0,0,$J96/$E96)</f>
        <v>0.028882639169909914</v>
      </c>
    </row>
    <row r="97" spans="1:12" ht="12.75">
      <c r="A97" s="131" t="s">
        <v>116</v>
      </c>
      <c r="B97" s="132" t="s">
        <v>272</v>
      </c>
      <c r="C97" s="65" t="s">
        <v>273</v>
      </c>
      <c r="D97" s="66">
        <v>169302000</v>
      </c>
      <c r="E97" s="66">
        <v>169302000</v>
      </c>
      <c r="F97" s="66">
        <v>133843015</v>
      </c>
      <c r="G97" s="68">
        <f>IF($D97=0,0,$F97/$D97)</f>
        <v>0.7905577902210251</v>
      </c>
      <c r="H97" s="69">
        <f>IF($E97=0,0,$F97/$E97)</f>
        <v>0.7905577902210251</v>
      </c>
      <c r="I97" s="133">
        <v>0</v>
      </c>
      <c r="J97" s="134">
        <v>35458985</v>
      </c>
      <c r="K97" s="135">
        <f>IF($E97=0,0,$I97/$E97)</f>
        <v>0</v>
      </c>
      <c r="L97" s="135">
        <f>IF($E97=0,0,$J97/$E97)</f>
        <v>0.20944220977897485</v>
      </c>
    </row>
    <row r="98" spans="1:12" ht="12.75">
      <c r="A98" s="131" t="s">
        <v>116</v>
      </c>
      <c r="B98" s="132" t="s">
        <v>274</v>
      </c>
      <c r="C98" s="65" t="s">
        <v>275</v>
      </c>
      <c r="D98" s="66">
        <v>33355000</v>
      </c>
      <c r="E98" s="66">
        <v>33355000</v>
      </c>
      <c r="F98" s="66">
        <v>33968170</v>
      </c>
      <c r="G98" s="68">
        <f aca="true" t="shared" si="12" ref="G98:G108">IF($D98=0,0,$F98/$D98)</f>
        <v>1.0183831509518813</v>
      </c>
      <c r="H98" s="69">
        <f aca="true" t="shared" si="13" ref="H98:H108">IF($E98=0,0,$F98/$E98)</f>
        <v>1.0183831509518813</v>
      </c>
      <c r="I98" s="133">
        <v>-613170</v>
      </c>
      <c r="J98" s="134">
        <v>0</v>
      </c>
      <c r="K98" s="135">
        <f aca="true" t="shared" si="14" ref="K98:K108">IF($E98=0,0,$I98/$E98)</f>
        <v>-0.018383150951881276</v>
      </c>
      <c r="L98" s="135">
        <f aca="true" t="shared" si="15" ref="L98:L108">IF($E98=0,0,$J98/$E98)</f>
        <v>0</v>
      </c>
    </row>
    <row r="99" spans="1:12" ht="12.75">
      <c r="A99" s="131" t="s">
        <v>116</v>
      </c>
      <c r="B99" s="132" t="s">
        <v>276</v>
      </c>
      <c r="C99" s="65" t="s">
        <v>277</v>
      </c>
      <c r="D99" s="66">
        <v>46690000</v>
      </c>
      <c r="E99" s="66">
        <v>46690000</v>
      </c>
      <c r="F99" s="66">
        <v>43673750</v>
      </c>
      <c r="G99" s="68">
        <f t="shared" si="12"/>
        <v>0.9353983722424501</v>
      </c>
      <c r="H99" s="69">
        <f t="shared" si="13"/>
        <v>0.9353983722424501</v>
      </c>
      <c r="I99" s="133">
        <v>0</v>
      </c>
      <c r="J99" s="134">
        <v>3016250</v>
      </c>
      <c r="K99" s="135">
        <f t="shared" si="14"/>
        <v>0</v>
      </c>
      <c r="L99" s="135">
        <f t="shared" si="15"/>
        <v>0.0646016277575498</v>
      </c>
    </row>
    <row r="100" spans="1:12" ht="12.75">
      <c r="A100" s="131" t="s">
        <v>135</v>
      </c>
      <c r="B100" s="132" t="s">
        <v>278</v>
      </c>
      <c r="C100" s="65" t="s">
        <v>279</v>
      </c>
      <c r="D100" s="66">
        <v>4549000</v>
      </c>
      <c r="E100" s="66">
        <v>4549000</v>
      </c>
      <c r="F100" s="66">
        <v>11564170</v>
      </c>
      <c r="G100" s="68">
        <f t="shared" si="12"/>
        <v>2.542134535062651</v>
      </c>
      <c r="H100" s="69">
        <f t="shared" si="13"/>
        <v>2.542134535062651</v>
      </c>
      <c r="I100" s="133">
        <v>-7015170</v>
      </c>
      <c r="J100" s="134">
        <v>0</v>
      </c>
      <c r="K100" s="135">
        <f t="shared" si="14"/>
        <v>-1.5421345350626512</v>
      </c>
      <c r="L100" s="135">
        <f t="shared" si="15"/>
        <v>0</v>
      </c>
    </row>
    <row r="101" spans="1:12" ht="12.75">
      <c r="A101" s="136"/>
      <c r="B101" s="137" t="s">
        <v>280</v>
      </c>
      <c r="C101" s="138"/>
      <c r="D101" s="77">
        <f>SUM(D97:D100)</f>
        <v>253896000</v>
      </c>
      <c r="E101" s="77">
        <f>SUM(E97:E100)</f>
        <v>253896000</v>
      </c>
      <c r="F101" s="77">
        <f>SUM(F97:F100)</f>
        <v>223049105</v>
      </c>
      <c r="G101" s="75">
        <f t="shared" si="12"/>
        <v>0.8785057858335696</v>
      </c>
      <c r="H101" s="76">
        <f t="shared" si="13"/>
        <v>0.8785057858335696</v>
      </c>
      <c r="I101" s="139">
        <f>SUM(I97:I100)</f>
        <v>-7628340</v>
      </c>
      <c r="J101" s="140">
        <f>SUM(J97:J100)</f>
        <v>38475235</v>
      </c>
      <c r="K101" s="81">
        <f t="shared" si="14"/>
        <v>-0.030045136591360242</v>
      </c>
      <c r="L101" s="81">
        <f t="shared" si="15"/>
        <v>0.1515393507577906</v>
      </c>
    </row>
    <row r="102" spans="1:12" ht="12.75">
      <c r="A102" s="131" t="s">
        <v>116</v>
      </c>
      <c r="B102" s="132" t="s">
        <v>281</v>
      </c>
      <c r="C102" s="65" t="s">
        <v>282</v>
      </c>
      <c r="D102" s="66">
        <v>115635000</v>
      </c>
      <c r="E102" s="66">
        <v>116635000</v>
      </c>
      <c r="F102" s="66">
        <v>100398512</v>
      </c>
      <c r="G102" s="68">
        <f t="shared" si="12"/>
        <v>0.8682363644225364</v>
      </c>
      <c r="H102" s="69">
        <f t="shared" si="13"/>
        <v>0.8607923179148627</v>
      </c>
      <c r="I102" s="133">
        <v>0</v>
      </c>
      <c r="J102" s="134">
        <v>16236488</v>
      </c>
      <c r="K102" s="135">
        <f t="shared" si="14"/>
        <v>0</v>
      </c>
      <c r="L102" s="135">
        <f t="shared" si="15"/>
        <v>0.1392076820851374</v>
      </c>
    </row>
    <row r="103" spans="1:12" ht="12.75">
      <c r="A103" s="131" t="s">
        <v>116</v>
      </c>
      <c r="B103" s="132" t="s">
        <v>283</v>
      </c>
      <c r="C103" s="65" t="s">
        <v>284</v>
      </c>
      <c r="D103" s="66">
        <v>43954000</v>
      </c>
      <c r="E103" s="66">
        <v>43954000</v>
      </c>
      <c r="F103" s="66">
        <v>44457768</v>
      </c>
      <c r="G103" s="68">
        <f t="shared" si="12"/>
        <v>1.011461254948355</v>
      </c>
      <c r="H103" s="69">
        <f t="shared" si="13"/>
        <v>1.011461254948355</v>
      </c>
      <c r="I103" s="133">
        <v>-503768</v>
      </c>
      <c r="J103" s="134">
        <v>0</v>
      </c>
      <c r="K103" s="135">
        <f t="shared" si="14"/>
        <v>-0.011461254948355098</v>
      </c>
      <c r="L103" s="135">
        <f t="shared" si="15"/>
        <v>0</v>
      </c>
    </row>
    <row r="104" spans="1:12" ht="12.75">
      <c r="A104" s="131" t="s">
        <v>116</v>
      </c>
      <c r="B104" s="132" t="s">
        <v>285</v>
      </c>
      <c r="C104" s="65" t="s">
        <v>286</v>
      </c>
      <c r="D104" s="66">
        <v>64957000</v>
      </c>
      <c r="E104" s="66">
        <v>64957000</v>
      </c>
      <c r="F104" s="66">
        <v>34432728</v>
      </c>
      <c r="G104" s="68">
        <f t="shared" si="12"/>
        <v>0.5300849485043952</v>
      </c>
      <c r="H104" s="69">
        <f t="shared" si="13"/>
        <v>0.5300849485043952</v>
      </c>
      <c r="I104" s="133">
        <v>0</v>
      </c>
      <c r="J104" s="134">
        <v>30524272</v>
      </c>
      <c r="K104" s="135">
        <f t="shared" si="14"/>
        <v>0</v>
      </c>
      <c r="L104" s="135">
        <f t="shared" si="15"/>
        <v>0.4699150514956048</v>
      </c>
    </row>
    <row r="105" spans="1:12" ht="12.75">
      <c r="A105" s="131" t="s">
        <v>116</v>
      </c>
      <c r="B105" s="132" t="s">
        <v>287</v>
      </c>
      <c r="C105" s="65" t="s">
        <v>288</v>
      </c>
      <c r="D105" s="66">
        <v>72417000</v>
      </c>
      <c r="E105" s="66">
        <v>72417000</v>
      </c>
      <c r="F105" s="66">
        <v>140591846</v>
      </c>
      <c r="G105" s="68">
        <f t="shared" si="12"/>
        <v>1.9414204675697695</v>
      </c>
      <c r="H105" s="69">
        <f t="shared" si="13"/>
        <v>1.9414204675697695</v>
      </c>
      <c r="I105" s="133">
        <v>-68174846</v>
      </c>
      <c r="J105" s="134">
        <v>0</v>
      </c>
      <c r="K105" s="135">
        <f t="shared" si="14"/>
        <v>-0.9414204675697695</v>
      </c>
      <c r="L105" s="135">
        <f t="shared" si="15"/>
        <v>0</v>
      </c>
    </row>
    <row r="106" spans="1:12" ht="12.75">
      <c r="A106" s="131" t="s">
        <v>135</v>
      </c>
      <c r="B106" s="132" t="s">
        <v>289</v>
      </c>
      <c r="C106" s="65" t="s">
        <v>290</v>
      </c>
      <c r="D106" s="66">
        <v>3474000</v>
      </c>
      <c r="E106" s="66">
        <v>3474000</v>
      </c>
      <c r="F106" s="66">
        <v>3974076</v>
      </c>
      <c r="G106" s="68">
        <f t="shared" si="12"/>
        <v>1.1439481865284975</v>
      </c>
      <c r="H106" s="69">
        <f t="shared" si="13"/>
        <v>1.1439481865284975</v>
      </c>
      <c r="I106" s="133">
        <v>-500076</v>
      </c>
      <c r="J106" s="134">
        <v>0</v>
      </c>
      <c r="K106" s="135">
        <f t="shared" si="14"/>
        <v>-0.14394818652849742</v>
      </c>
      <c r="L106" s="135">
        <f t="shared" si="15"/>
        <v>0</v>
      </c>
    </row>
    <row r="107" spans="1:12" ht="12.75">
      <c r="A107" s="136"/>
      <c r="B107" s="137" t="s">
        <v>291</v>
      </c>
      <c r="C107" s="138"/>
      <c r="D107" s="77">
        <f>SUM(D102:D106)</f>
        <v>300437000</v>
      </c>
      <c r="E107" s="77">
        <f>SUM(E102:E106)</f>
        <v>301437000</v>
      </c>
      <c r="F107" s="77">
        <f>SUM(F102:F106)</f>
        <v>323854930</v>
      </c>
      <c r="G107" s="75">
        <f t="shared" si="12"/>
        <v>1.0779462249989182</v>
      </c>
      <c r="H107" s="76">
        <f t="shared" si="13"/>
        <v>1.0743702000749742</v>
      </c>
      <c r="I107" s="139">
        <f>SUM(I102:I106)</f>
        <v>-69178690</v>
      </c>
      <c r="J107" s="140">
        <f>SUM(J102:J106)</f>
        <v>46760760</v>
      </c>
      <c r="K107" s="81">
        <f t="shared" si="14"/>
        <v>-0.22949634583677517</v>
      </c>
      <c r="L107" s="81">
        <f t="shared" si="15"/>
        <v>0.15512614576180098</v>
      </c>
    </row>
    <row r="108" spans="1:12" ht="12.75">
      <c r="A108" s="143"/>
      <c r="B108" s="144" t="s">
        <v>292</v>
      </c>
      <c r="C108" s="145"/>
      <c r="D108" s="146">
        <f>SUM(D93:D95,D97:D100,D102:D106)</f>
        <v>3499941000</v>
      </c>
      <c r="E108" s="146">
        <f>SUM(E93:E95,E97:E100,E102:E106)</f>
        <v>3500941000</v>
      </c>
      <c r="F108" s="146">
        <f>SUM(F93:F95,F97:F100,F102:F106)</f>
        <v>3570433752</v>
      </c>
      <c r="G108" s="147">
        <f t="shared" si="12"/>
        <v>1.0201411258075492</v>
      </c>
      <c r="H108" s="148">
        <f t="shared" si="13"/>
        <v>1.0198497352568923</v>
      </c>
      <c r="I108" s="139">
        <f>SUM(I93:I95,I97:I100,I102:I106)</f>
        <v>-239805680</v>
      </c>
      <c r="J108" s="140">
        <f>SUM(J93:J95,J97:J100,J102:J106)</f>
        <v>170312928</v>
      </c>
      <c r="K108" s="149">
        <f t="shared" si="14"/>
        <v>-0.06849749253129372</v>
      </c>
      <c r="L108" s="149">
        <f t="shared" si="15"/>
        <v>0.04864775727440137</v>
      </c>
    </row>
    <row r="109" spans="1:12" ht="12.75">
      <c r="A109" s="121"/>
      <c r="B109" s="62"/>
      <c r="C109" s="11"/>
      <c r="D109" s="27"/>
      <c r="E109" s="27"/>
      <c r="F109" s="27"/>
      <c r="G109" s="68"/>
      <c r="H109" s="69"/>
      <c r="I109" s="141"/>
      <c r="J109" s="142"/>
      <c r="K109" s="135"/>
      <c r="L109" s="135"/>
    </row>
    <row r="110" spans="1:12" ht="12.75">
      <c r="A110" s="121"/>
      <c r="B110" s="128" t="s">
        <v>293</v>
      </c>
      <c r="C110" s="61"/>
      <c r="D110" s="27"/>
      <c r="E110" s="27"/>
      <c r="F110" s="27"/>
      <c r="G110" s="68"/>
      <c r="H110" s="69"/>
      <c r="I110" s="141"/>
      <c r="J110" s="142"/>
      <c r="K110" s="135"/>
      <c r="L110" s="135"/>
    </row>
    <row r="111" spans="1:12" ht="12.75">
      <c r="A111" s="131" t="s">
        <v>110</v>
      </c>
      <c r="B111" s="132" t="s">
        <v>294</v>
      </c>
      <c r="C111" s="65" t="s">
        <v>295</v>
      </c>
      <c r="D111" s="66">
        <v>940430000</v>
      </c>
      <c r="E111" s="66">
        <v>940430000</v>
      </c>
      <c r="F111" s="66">
        <v>401474502</v>
      </c>
      <c r="G111" s="68">
        <f aca="true" t="shared" si="16" ref="G111:G142">IF($D111=0,0,$F111/$D111)</f>
        <v>0.4269052475995024</v>
      </c>
      <c r="H111" s="69">
        <f aca="true" t="shared" si="17" ref="H111:H142">IF($E111=0,0,$F111/$E111)</f>
        <v>0.4269052475995024</v>
      </c>
      <c r="I111" s="133">
        <v>0</v>
      </c>
      <c r="J111" s="134">
        <v>538955498</v>
      </c>
      <c r="K111" s="135">
        <f aca="true" t="shared" si="18" ref="K111:K142">IF($E111=0,0,$I111/$E111)</f>
        <v>0</v>
      </c>
      <c r="L111" s="135">
        <f aca="true" t="shared" si="19" ref="L111:L142">IF($E111=0,0,$J111/$E111)</f>
        <v>0.5730947524004977</v>
      </c>
    </row>
    <row r="112" spans="1:12" ht="12.75">
      <c r="A112" s="136"/>
      <c r="B112" s="137" t="s">
        <v>115</v>
      </c>
      <c r="C112" s="138"/>
      <c r="D112" s="77">
        <f>D111</f>
        <v>940430000</v>
      </c>
      <c r="E112" s="77">
        <f>E111</f>
        <v>940430000</v>
      </c>
      <c r="F112" s="77">
        <f>F111</f>
        <v>401474502</v>
      </c>
      <c r="G112" s="75">
        <f t="shared" si="16"/>
        <v>0.4269052475995024</v>
      </c>
      <c r="H112" s="76">
        <f t="shared" si="17"/>
        <v>0.4269052475995024</v>
      </c>
      <c r="I112" s="139">
        <f>I111</f>
        <v>0</v>
      </c>
      <c r="J112" s="140">
        <f>J111</f>
        <v>538955498</v>
      </c>
      <c r="K112" s="81">
        <f t="shared" si="18"/>
        <v>0</v>
      </c>
      <c r="L112" s="81">
        <f t="shared" si="19"/>
        <v>0.5730947524004977</v>
      </c>
    </row>
    <row r="113" spans="1:12" ht="12.75">
      <c r="A113" s="131" t="s">
        <v>116</v>
      </c>
      <c r="B113" s="132" t="s">
        <v>296</v>
      </c>
      <c r="C113" s="65" t="s">
        <v>297</v>
      </c>
      <c r="D113" s="66">
        <v>25135000</v>
      </c>
      <c r="E113" s="66">
        <v>25135000</v>
      </c>
      <c r="F113" s="66">
        <v>20348126</v>
      </c>
      <c r="G113" s="68">
        <f t="shared" si="16"/>
        <v>0.8095534513626418</v>
      </c>
      <c r="H113" s="69">
        <f t="shared" si="17"/>
        <v>0.8095534513626418</v>
      </c>
      <c r="I113" s="133">
        <v>0</v>
      </c>
      <c r="J113" s="134">
        <v>4786874</v>
      </c>
      <c r="K113" s="135">
        <f t="shared" si="18"/>
        <v>0</v>
      </c>
      <c r="L113" s="135">
        <f t="shared" si="19"/>
        <v>0.19044654863735827</v>
      </c>
    </row>
    <row r="114" spans="1:12" ht="12.75">
      <c r="A114" s="131" t="s">
        <v>116</v>
      </c>
      <c r="B114" s="132" t="s">
        <v>298</v>
      </c>
      <c r="C114" s="65" t="s">
        <v>299</v>
      </c>
      <c r="D114" s="66">
        <v>24982000</v>
      </c>
      <c r="E114" s="66">
        <v>24982000</v>
      </c>
      <c r="F114" s="66">
        <v>19284011</v>
      </c>
      <c r="G114" s="68">
        <f t="shared" si="16"/>
        <v>0.7719162196781683</v>
      </c>
      <c r="H114" s="69">
        <f t="shared" si="17"/>
        <v>0.7719162196781683</v>
      </c>
      <c r="I114" s="133">
        <v>0</v>
      </c>
      <c r="J114" s="134">
        <v>5697989</v>
      </c>
      <c r="K114" s="135">
        <f t="shared" si="18"/>
        <v>0</v>
      </c>
      <c r="L114" s="135">
        <f t="shared" si="19"/>
        <v>0.22808378032183171</v>
      </c>
    </row>
    <row r="115" spans="1:12" ht="12.75">
      <c r="A115" s="131" t="s">
        <v>116</v>
      </c>
      <c r="B115" s="132" t="s">
        <v>300</v>
      </c>
      <c r="C115" s="65" t="s">
        <v>301</v>
      </c>
      <c r="D115" s="66">
        <v>68124000</v>
      </c>
      <c r="E115" s="66">
        <v>68124000</v>
      </c>
      <c r="F115" s="66">
        <v>58124000</v>
      </c>
      <c r="G115" s="68">
        <f t="shared" si="16"/>
        <v>0.8532088544419001</v>
      </c>
      <c r="H115" s="69">
        <f t="shared" si="17"/>
        <v>0.8532088544419001</v>
      </c>
      <c r="I115" s="133">
        <v>0</v>
      </c>
      <c r="J115" s="134">
        <v>10000000</v>
      </c>
      <c r="K115" s="135">
        <f t="shared" si="18"/>
        <v>0</v>
      </c>
      <c r="L115" s="135">
        <f t="shared" si="19"/>
        <v>0.14679114555809994</v>
      </c>
    </row>
    <row r="116" spans="1:12" ht="12.75">
      <c r="A116" s="131" t="s">
        <v>116</v>
      </c>
      <c r="B116" s="132" t="s">
        <v>302</v>
      </c>
      <c r="C116" s="65" t="s">
        <v>303</v>
      </c>
      <c r="D116" s="66">
        <v>25630000</v>
      </c>
      <c r="E116" s="66">
        <v>25630000</v>
      </c>
      <c r="F116" s="66">
        <v>25255862</v>
      </c>
      <c r="G116" s="68">
        <f t="shared" si="16"/>
        <v>0.9854023410066328</v>
      </c>
      <c r="H116" s="69">
        <f t="shared" si="17"/>
        <v>0.9854023410066328</v>
      </c>
      <c r="I116" s="133">
        <v>0</v>
      </c>
      <c r="J116" s="134">
        <v>374138</v>
      </c>
      <c r="K116" s="135">
        <f t="shared" si="18"/>
        <v>0</v>
      </c>
      <c r="L116" s="135">
        <f t="shared" si="19"/>
        <v>0.014597658993367148</v>
      </c>
    </row>
    <row r="117" spans="1:12" ht="12.75">
      <c r="A117" s="131" t="s">
        <v>116</v>
      </c>
      <c r="B117" s="132" t="s">
        <v>304</v>
      </c>
      <c r="C117" s="65" t="s">
        <v>305</v>
      </c>
      <c r="D117" s="66">
        <v>15414000</v>
      </c>
      <c r="E117" s="66">
        <v>15414000</v>
      </c>
      <c r="F117" s="66">
        <v>17148201</v>
      </c>
      <c r="G117" s="68">
        <f t="shared" si="16"/>
        <v>1.112508174386921</v>
      </c>
      <c r="H117" s="69">
        <f t="shared" si="17"/>
        <v>1.112508174386921</v>
      </c>
      <c r="I117" s="133">
        <v>-1734201</v>
      </c>
      <c r="J117" s="134">
        <v>0</v>
      </c>
      <c r="K117" s="135">
        <f t="shared" si="18"/>
        <v>-0.11250817438692098</v>
      </c>
      <c r="L117" s="135">
        <f t="shared" si="19"/>
        <v>0</v>
      </c>
    </row>
    <row r="118" spans="1:12" ht="12.75">
      <c r="A118" s="131" t="s">
        <v>116</v>
      </c>
      <c r="B118" s="132" t="s">
        <v>306</v>
      </c>
      <c r="C118" s="65" t="s">
        <v>307</v>
      </c>
      <c r="D118" s="66">
        <v>57510000</v>
      </c>
      <c r="E118" s="66">
        <v>57510000</v>
      </c>
      <c r="F118" s="66">
        <v>50011124</v>
      </c>
      <c r="G118" s="68">
        <f t="shared" si="16"/>
        <v>0.869607442183968</v>
      </c>
      <c r="H118" s="69">
        <f t="shared" si="17"/>
        <v>0.869607442183968</v>
      </c>
      <c r="I118" s="133">
        <v>0</v>
      </c>
      <c r="J118" s="134">
        <v>7498876</v>
      </c>
      <c r="K118" s="135">
        <f t="shared" si="18"/>
        <v>0</v>
      </c>
      <c r="L118" s="135">
        <f t="shared" si="19"/>
        <v>0.13039255781603198</v>
      </c>
    </row>
    <row r="119" spans="1:12" ht="12.75">
      <c r="A119" s="131" t="s">
        <v>135</v>
      </c>
      <c r="B119" s="132" t="s">
        <v>308</v>
      </c>
      <c r="C119" s="65" t="s">
        <v>309</v>
      </c>
      <c r="D119" s="66">
        <v>303670000</v>
      </c>
      <c r="E119" s="66">
        <v>303670000</v>
      </c>
      <c r="F119" s="66">
        <v>311331704</v>
      </c>
      <c r="G119" s="68">
        <f t="shared" si="16"/>
        <v>1.0252303619060164</v>
      </c>
      <c r="H119" s="69">
        <f t="shared" si="17"/>
        <v>1.0252303619060164</v>
      </c>
      <c r="I119" s="133">
        <v>-7661704</v>
      </c>
      <c r="J119" s="134">
        <v>0</v>
      </c>
      <c r="K119" s="135">
        <f t="shared" si="18"/>
        <v>-0.0252303619060164</v>
      </c>
      <c r="L119" s="135">
        <f t="shared" si="19"/>
        <v>0</v>
      </c>
    </row>
    <row r="120" spans="1:12" ht="12.75">
      <c r="A120" s="136"/>
      <c r="B120" s="137" t="s">
        <v>310</v>
      </c>
      <c r="C120" s="138"/>
      <c r="D120" s="77">
        <f>SUM(D113:D119)</f>
        <v>520465000</v>
      </c>
      <c r="E120" s="77">
        <f>SUM(E113:E119)</f>
        <v>520465000</v>
      </c>
      <c r="F120" s="77">
        <f>SUM(F113:F119)</f>
        <v>501503028</v>
      </c>
      <c r="G120" s="75">
        <f t="shared" si="16"/>
        <v>0.963567248518152</v>
      </c>
      <c r="H120" s="76">
        <f t="shared" si="17"/>
        <v>0.963567248518152</v>
      </c>
      <c r="I120" s="139">
        <f>SUM(I113:I119)</f>
        <v>-9395905</v>
      </c>
      <c r="J120" s="140">
        <f>SUM(J113:J119)</f>
        <v>28357877</v>
      </c>
      <c r="K120" s="81">
        <f t="shared" si="18"/>
        <v>-0.018052904614143123</v>
      </c>
      <c r="L120" s="81">
        <f t="shared" si="19"/>
        <v>0.054485656095991084</v>
      </c>
    </row>
    <row r="121" spans="1:12" ht="12.75">
      <c r="A121" s="131" t="s">
        <v>116</v>
      </c>
      <c r="B121" s="132" t="s">
        <v>311</v>
      </c>
      <c r="C121" s="65" t="s">
        <v>312</v>
      </c>
      <c r="D121" s="66">
        <v>37863000</v>
      </c>
      <c r="E121" s="66">
        <v>37863000</v>
      </c>
      <c r="F121" s="66">
        <v>40374827</v>
      </c>
      <c r="G121" s="68">
        <f t="shared" si="16"/>
        <v>1.0663398832633442</v>
      </c>
      <c r="H121" s="69">
        <f t="shared" si="17"/>
        <v>1.0663398832633442</v>
      </c>
      <c r="I121" s="133">
        <v>-2511827</v>
      </c>
      <c r="J121" s="134">
        <v>0</v>
      </c>
      <c r="K121" s="135">
        <f t="shared" si="18"/>
        <v>-0.06633988326334417</v>
      </c>
      <c r="L121" s="135">
        <f t="shared" si="19"/>
        <v>0</v>
      </c>
    </row>
    <row r="122" spans="1:12" ht="12.75">
      <c r="A122" s="131" t="s">
        <v>116</v>
      </c>
      <c r="B122" s="132" t="s">
        <v>313</v>
      </c>
      <c r="C122" s="65" t="s">
        <v>314</v>
      </c>
      <c r="D122" s="66">
        <v>24949000</v>
      </c>
      <c r="E122" s="66">
        <v>25366000</v>
      </c>
      <c r="F122" s="66">
        <v>25679662</v>
      </c>
      <c r="G122" s="68">
        <f t="shared" si="16"/>
        <v>1.0292862238967493</v>
      </c>
      <c r="H122" s="69">
        <f t="shared" si="17"/>
        <v>1.0123654498147125</v>
      </c>
      <c r="I122" s="133">
        <v>-313662</v>
      </c>
      <c r="J122" s="134">
        <v>0</v>
      </c>
      <c r="K122" s="135">
        <f t="shared" si="18"/>
        <v>-0.012365449814712607</v>
      </c>
      <c r="L122" s="135">
        <f t="shared" si="19"/>
        <v>0</v>
      </c>
    </row>
    <row r="123" spans="1:12" ht="12.75">
      <c r="A123" s="131" t="s">
        <v>116</v>
      </c>
      <c r="B123" s="132" t="s">
        <v>315</v>
      </c>
      <c r="C123" s="65" t="s">
        <v>316</v>
      </c>
      <c r="D123" s="66">
        <v>18564000</v>
      </c>
      <c r="E123" s="66">
        <v>18564000</v>
      </c>
      <c r="F123" s="66">
        <v>25876794</v>
      </c>
      <c r="G123" s="68">
        <f t="shared" si="16"/>
        <v>1.3939234001292824</v>
      </c>
      <c r="H123" s="69">
        <f t="shared" si="17"/>
        <v>1.3939234001292824</v>
      </c>
      <c r="I123" s="133">
        <v>-7312794</v>
      </c>
      <c r="J123" s="134">
        <v>0</v>
      </c>
      <c r="K123" s="135">
        <f t="shared" si="18"/>
        <v>-0.3939234001292825</v>
      </c>
      <c r="L123" s="135">
        <f t="shared" si="19"/>
        <v>0</v>
      </c>
    </row>
    <row r="124" spans="1:12" ht="12.75">
      <c r="A124" s="131" t="s">
        <v>116</v>
      </c>
      <c r="B124" s="132" t="s">
        <v>317</v>
      </c>
      <c r="C124" s="65" t="s">
        <v>318</v>
      </c>
      <c r="D124" s="66">
        <v>18764000</v>
      </c>
      <c r="E124" s="66">
        <v>18764000</v>
      </c>
      <c r="F124" s="66">
        <v>18892647</v>
      </c>
      <c r="G124" s="68">
        <f t="shared" si="16"/>
        <v>1.0068560541462375</v>
      </c>
      <c r="H124" s="69">
        <f t="shared" si="17"/>
        <v>1.0068560541462375</v>
      </c>
      <c r="I124" s="133">
        <v>-128647</v>
      </c>
      <c r="J124" s="134">
        <v>0</v>
      </c>
      <c r="K124" s="135">
        <f t="shared" si="18"/>
        <v>-0.0068560541462374764</v>
      </c>
      <c r="L124" s="135">
        <f t="shared" si="19"/>
        <v>0</v>
      </c>
    </row>
    <row r="125" spans="1:12" ht="12.75">
      <c r="A125" s="131" t="s">
        <v>116</v>
      </c>
      <c r="B125" s="132" t="s">
        <v>319</v>
      </c>
      <c r="C125" s="65" t="s">
        <v>320</v>
      </c>
      <c r="D125" s="66">
        <v>311363000</v>
      </c>
      <c r="E125" s="66">
        <v>311363000</v>
      </c>
      <c r="F125" s="66">
        <v>264153476</v>
      </c>
      <c r="G125" s="68">
        <f t="shared" si="16"/>
        <v>0.8483778612102273</v>
      </c>
      <c r="H125" s="69">
        <f t="shared" si="17"/>
        <v>0.8483778612102273</v>
      </c>
      <c r="I125" s="133">
        <v>0</v>
      </c>
      <c r="J125" s="134">
        <v>47209524</v>
      </c>
      <c r="K125" s="135">
        <f t="shared" si="18"/>
        <v>0</v>
      </c>
      <c r="L125" s="135">
        <f t="shared" si="19"/>
        <v>0.1516221387897727</v>
      </c>
    </row>
    <row r="126" spans="1:12" ht="12.75">
      <c r="A126" s="131" t="s">
        <v>116</v>
      </c>
      <c r="B126" s="132" t="s">
        <v>321</v>
      </c>
      <c r="C126" s="65" t="s">
        <v>322</v>
      </c>
      <c r="D126" s="66">
        <v>25117000</v>
      </c>
      <c r="E126" s="66">
        <v>25117000</v>
      </c>
      <c r="F126" s="66">
        <v>25220390</v>
      </c>
      <c r="G126" s="68">
        <f t="shared" si="16"/>
        <v>1.0041163355496276</v>
      </c>
      <c r="H126" s="69">
        <f t="shared" si="17"/>
        <v>1.0041163355496276</v>
      </c>
      <c r="I126" s="133">
        <v>-103390</v>
      </c>
      <c r="J126" s="134">
        <v>0</v>
      </c>
      <c r="K126" s="135">
        <f t="shared" si="18"/>
        <v>-0.004116335549627742</v>
      </c>
      <c r="L126" s="135">
        <f t="shared" si="19"/>
        <v>0</v>
      </c>
    </row>
    <row r="127" spans="1:12" ht="12.75">
      <c r="A127" s="131" t="s">
        <v>116</v>
      </c>
      <c r="B127" s="132" t="s">
        <v>323</v>
      </c>
      <c r="C127" s="65" t="s">
        <v>324</v>
      </c>
      <c r="D127" s="66">
        <v>21482000</v>
      </c>
      <c r="E127" s="66">
        <v>21482000</v>
      </c>
      <c r="F127" s="66">
        <v>22594736</v>
      </c>
      <c r="G127" s="68">
        <f t="shared" si="16"/>
        <v>1.051798529001024</v>
      </c>
      <c r="H127" s="69">
        <f t="shared" si="17"/>
        <v>1.051798529001024</v>
      </c>
      <c r="I127" s="133">
        <v>-1112736</v>
      </c>
      <c r="J127" s="134">
        <v>0</v>
      </c>
      <c r="K127" s="135">
        <f t="shared" si="18"/>
        <v>-0.051798529001024114</v>
      </c>
      <c r="L127" s="135">
        <f t="shared" si="19"/>
        <v>0</v>
      </c>
    </row>
    <row r="128" spans="1:12" ht="12.75">
      <c r="A128" s="131" t="s">
        <v>135</v>
      </c>
      <c r="B128" s="132" t="s">
        <v>325</v>
      </c>
      <c r="C128" s="65" t="s">
        <v>326</v>
      </c>
      <c r="D128" s="66">
        <v>138433000</v>
      </c>
      <c r="E128" s="66">
        <v>138433000</v>
      </c>
      <c r="F128" s="66">
        <v>181508568</v>
      </c>
      <c r="G128" s="68">
        <f t="shared" si="16"/>
        <v>1.3111654591029596</v>
      </c>
      <c r="H128" s="69">
        <f t="shared" si="17"/>
        <v>1.3111654591029596</v>
      </c>
      <c r="I128" s="133">
        <v>-43075568</v>
      </c>
      <c r="J128" s="134">
        <v>0</v>
      </c>
      <c r="K128" s="135">
        <f t="shared" si="18"/>
        <v>-0.31116545910295956</v>
      </c>
      <c r="L128" s="135">
        <f t="shared" si="19"/>
        <v>0</v>
      </c>
    </row>
    <row r="129" spans="1:12" ht="12.75">
      <c r="A129" s="136"/>
      <c r="B129" s="137" t="s">
        <v>327</v>
      </c>
      <c r="C129" s="138"/>
      <c r="D129" s="77">
        <f>SUM(D121:D128)</f>
        <v>596535000</v>
      </c>
      <c r="E129" s="77">
        <f>SUM(E121:E128)</f>
        <v>596952000</v>
      </c>
      <c r="F129" s="77">
        <f>SUM(F121:F128)</f>
        <v>604301100</v>
      </c>
      <c r="G129" s="75">
        <f t="shared" si="16"/>
        <v>1.013018682893711</v>
      </c>
      <c r="H129" s="76">
        <f t="shared" si="17"/>
        <v>1.0123110400836248</v>
      </c>
      <c r="I129" s="139">
        <f>SUM(I121:I128)</f>
        <v>-54558624</v>
      </c>
      <c r="J129" s="140">
        <f>SUM(J121:J128)</f>
        <v>47209524</v>
      </c>
      <c r="K129" s="81">
        <f t="shared" si="18"/>
        <v>-0.0913953282675994</v>
      </c>
      <c r="L129" s="81">
        <f t="shared" si="19"/>
        <v>0.07908428818397459</v>
      </c>
    </row>
    <row r="130" spans="1:12" ht="12.75">
      <c r="A130" s="131" t="s">
        <v>116</v>
      </c>
      <c r="B130" s="132" t="s">
        <v>328</v>
      </c>
      <c r="C130" s="65" t="s">
        <v>329</v>
      </c>
      <c r="D130" s="66">
        <v>103765000</v>
      </c>
      <c r="E130" s="66">
        <v>103765000</v>
      </c>
      <c r="F130" s="66">
        <v>72754998</v>
      </c>
      <c r="G130" s="68">
        <f t="shared" si="16"/>
        <v>0.7011516214523201</v>
      </c>
      <c r="H130" s="69">
        <f t="shared" si="17"/>
        <v>0.7011516214523201</v>
      </c>
      <c r="I130" s="133">
        <v>0</v>
      </c>
      <c r="J130" s="134">
        <v>31010002</v>
      </c>
      <c r="K130" s="135">
        <f t="shared" si="18"/>
        <v>0</v>
      </c>
      <c r="L130" s="135">
        <f t="shared" si="19"/>
        <v>0.29884837854767987</v>
      </c>
    </row>
    <row r="131" spans="1:12" ht="12.75">
      <c r="A131" s="131" t="s">
        <v>116</v>
      </c>
      <c r="B131" s="132" t="s">
        <v>330</v>
      </c>
      <c r="C131" s="65" t="s">
        <v>331</v>
      </c>
      <c r="D131" s="66">
        <v>35135000</v>
      </c>
      <c r="E131" s="66">
        <v>35135000</v>
      </c>
      <c r="F131" s="66">
        <v>22340069</v>
      </c>
      <c r="G131" s="68">
        <f t="shared" si="16"/>
        <v>0.6358351785968408</v>
      </c>
      <c r="H131" s="69">
        <f t="shared" si="17"/>
        <v>0.6358351785968408</v>
      </c>
      <c r="I131" s="133">
        <v>0</v>
      </c>
      <c r="J131" s="134">
        <v>12794931</v>
      </c>
      <c r="K131" s="135">
        <f t="shared" si="18"/>
        <v>0</v>
      </c>
      <c r="L131" s="135">
        <f t="shared" si="19"/>
        <v>0.36416482140315926</v>
      </c>
    </row>
    <row r="132" spans="1:12" ht="12.75">
      <c r="A132" s="131" t="s">
        <v>116</v>
      </c>
      <c r="B132" s="132" t="s">
        <v>332</v>
      </c>
      <c r="C132" s="65" t="s">
        <v>333</v>
      </c>
      <c r="D132" s="66">
        <v>45323000</v>
      </c>
      <c r="E132" s="66">
        <v>45323000</v>
      </c>
      <c r="F132" s="66">
        <v>44320445</v>
      </c>
      <c r="G132" s="68">
        <f t="shared" si="16"/>
        <v>0.9778797740661475</v>
      </c>
      <c r="H132" s="69">
        <f t="shared" si="17"/>
        <v>0.9778797740661475</v>
      </c>
      <c r="I132" s="133">
        <v>0</v>
      </c>
      <c r="J132" s="134">
        <v>1002555</v>
      </c>
      <c r="K132" s="135">
        <f t="shared" si="18"/>
        <v>0</v>
      </c>
      <c r="L132" s="135">
        <f t="shared" si="19"/>
        <v>0.02212022593385257</v>
      </c>
    </row>
    <row r="133" spans="1:12" ht="12.75">
      <c r="A133" s="131" t="s">
        <v>116</v>
      </c>
      <c r="B133" s="132" t="s">
        <v>334</v>
      </c>
      <c r="C133" s="65" t="s">
        <v>335</v>
      </c>
      <c r="D133" s="66">
        <v>38042000</v>
      </c>
      <c r="E133" s="66">
        <v>38042000</v>
      </c>
      <c r="F133" s="66">
        <v>36288801</v>
      </c>
      <c r="G133" s="68">
        <f t="shared" si="16"/>
        <v>0.9539141212344251</v>
      </c>
      <c r="H133" s="69">
        <f t="shared" si="17"/>
        <v>0.9539141212344251</v>
      </c>
      <c r="I133" s="133">
        <v>0</v>
      </c>
      <c r="J133" s="134">
        <v>1753199</v>
      </c>
      <c r="K133" s="135">
        <f t="shared" si="18"/>
        <v>0</v>
      </c>
      <c r="L133" s="135">
        <f t="shared" si="19"/>
        <v>0.04608587876557489</v>
      </c>
    </row>
    <row r="134" spans="1:12" ht="12.75">
      <c r="A134" s="131" t="s">
        <v>116</v>
      </c>
      <c r="B134" s="132" t="s">
        <v>336</v>
      </c>
      <c r="C134" s="65" t="s">
        <v>337</v>
      </c>
      <c r="D134" s="66">
        <v>26521000</v>
      </c>
      <c r="E134" s="66">
        <v>26521000</v>
      </c>
      <c r="F134" s="66">
        <v>25769035</v>
      </c>
      <c r="G134" s="68">
        <f t="shared" si="16"/>
        <v>0.9716464311300479</v>
      </c>
      <c r="H134" s="69">
        <f t="shared" si="17"/>
        <v>0.9716464311300479</v>
      </c>
      <c r="I134" s="133">
        <v>0</v>
      </c>
      <c r="J134" s="134">
        <v>751965</v>
      </c>
      <c r="K134" s="135">
        <f t="shared" si="18"/>
        <v>0</v>
      </c>
      <c r="L134" s="135">
        <f t="shared" si="19"/>
        <v>0.028353568869952113</v>
      </c>
    </row>
    <row r="135" spans="1:12" ht="12.75">
      <c r="A135" s="131" t="s">
        <v>135</v>
      </c>
      <c r="B135" s="132" t="s">
        <v>338</v>
      </c>
      <c r="C135" s="65" t="s">
        <v>339</v>
      </c>
      <c r="D135" s="66">
        <v>200926000</v>
      </c>
      <c r="E135" s="66">
        <v>200926000</v>
      </c>
      <c r="F135" s="66">
        <v>196732009</v>
      </c>
      <c r="G135" s="68">
        <f t="shared" si="16"/>
        <v>0.9791266884325572</v>
      </c>
      <c r="H135" s="69">
        <f t="shared" si="17"/>
        <v>0.9791266884325572</v>
      </c>
      <c r="I135" s="133">
        <v>0</v>
      </c>
      <c r="J135" s="134">
        <v>4193991</v>
      </c>
      <c r="K135" s="135">
        <f t="shared" si="18"/>
        <v>0</v>
      </c>
      <c r="L135" s="135">
        <f t="shared" si="19"/>
        <v>0.02087331156744274</v>
      </c>
    </row>
    <row r="136" spans="1:12" ht="12.75">
      <c r="A136" s="136"/>
      <c r="B136" s="137" t="s">
        <v>340</v>
      </c>
      <c r="C136" s="138"/>
      <c r="D136" s="77">
        <f>SUM(D130:D135)</f>
        <v>449712000</v>
      </c>
      <c r="E136" s="77">
        <f>SUM(E130:E135)</f>
        <v>449712000</v>
      </c>
      <c r="F136" s="77">
        <f>SUM(F130:F135)</f>
        <v>398205357</v>
      </c>
      <c r="G136" s="75">
        <f t="shared" si="16"/>
        <v>0.8854674925285516</v>
      </c>
      <c r="H136" s="76">
        <f t="shared" si="17"/>
        <v>0.8854674925285516</v>
      </c>
      <c r="I136" s="139">
        <f>SUM(I130:I135)</f>
        <v>0</v>
      </c>
      <c r="J136" s="140">
        <f>SUM(J130:J135)</f>
        <v>51506643</v>
      </c>
      <c r="K136" s="81">
        <f t="shared" si="18"/>
        <v>0</v>
      </c>
      <c r="L136" s="81">
        <f t="shared" si="19"/>
        <v>0.1145325074714484</v>
      </c>
    </row>
    <row r="137" spans="1:12" ht="12.75">
      <c r="A137" s="131" t="s">
        <v>116</v>
      </c>
      <c r="B137" s="132" t="s">
        <v>341</v>
      </c>
      <c r="C137" s="65" t="s">
        <v>342</v>
      </c>
      <c r="D137" s="66">
        <v>25917000</v>
      </c>
      <c r="E137" s="66">
        <v>25917000</v>
      </c>
      <c r="F137" s="66">
        <v>21101562</v>
      </c>
      <c r="G137" s="68">
        <f t="shared" si="16"/>
        <v>0.8141977080680635</v>
      </c>
      <c r="H137" s="69">
        <f t="shared" si="17"/>
        <v>0.8141977080680635</v>
      </c>
      <c r="I137" s="133">
        <v>0</v>
      </c>
      <c r="J137" s="134">
        <v>4815438</v>
      </c>
      <c r="K137" s="135">
        <f t="shared" si="18"/>
        <v>0</v>
      </c>
      <c r="L137" s="135">
        <f t="shared" si="19"/>
        <v>0.18580229193193656</v>
      </c>
    </row>
    <row r="138" spans="1:12" ht="12.75">
      <c r="A138" s="131" t="s">
        <v>116</v>
      </c>
      <c r="B138" s="132" t="s">
        <v>343</v>
      </c>
      <c r="C138" s="65" t="s">
        <v>344</v>
      </c>
      <c r="D138" s="66">
        <v>34704000</v>
      </c>
      <c r="E138" s="66">
        <v>34704000</v>
      </c>
      <c r="F138" s="66">
        <v>40024869</v>
      </c>
      <c r="G138" s="68">
        <f t="shared" si="16"/>
        <v>1.153321490318119</v>
      </c>
      <c r="H138" s="69">
        <f t="shared" si="17"/>
        <v>1.153321490318119</v>
      </c>
      <c r="I138" s="133">
        <v>-5320869</v>
      </c>
      <c r="J138" s="134">
        <v>0</v>
      </c>
      <c r="K138" s="135">
        <f t="shared" si="18"/>
        <v>-0.15332149031811895</v>
      </c>
      <c r="L138" s="135">
        <f t="shared" si="19"/>
        <v>0</v>
      </c>
    </row>
    <row r="139" spans="1:12" ht="12.75">
      <c r="A139" s="131" t="s">
        <v>116</v>
      </c>
      <c r="B139" s="132" t="s">
        <v>345</v>
      </c>
      <c r="C139" s="65" t="s">
        <v>346</v>
      </c>
      <c r="D139" s="66">
        <v>49146000</v>
      </c>
      <c r="E139" s="66">
        <v>49146000</v>
      </c>
      <c r="F139" s="66">
        <v>44280200</v>
      </c>
      <c r="G139" s="68">
        <f t="shared" si="16"/>
        <v>0.900992959752574</v>
      </c>
      <c r="H139" s="69">
        <f t="shared" si="17"/>
        <v>0.900992959752574</v>
      </c>
      <c r="I139" s="133">
        <v>0</v>
      </c>
      <c r="J139" s="134">
        <v>4865800</v>
      </c>
      <c r="K139" s="135">
        <f t="shared" si="18"/>
        <v>0</v>
      </c>
      <c r="L139" s="135">
        <f t="shared" si="19"/>
        <v>0.09900704024742604</v>
      </c>
    </row>
    <row r="140" spans="1:12" ht="12.75">
      <c r="A140" s="131" t="s">
        <v>116</v>
      </c>
      <c r="B140" s="132" t="s">
        <v>347</v>
      </c>
      <c r="C140" s="65" t="s">
        <v>348</v>
      </c>
      <c r="D140" s="66">
        <v>42422000</v>
      </c>
      <c r="E140" s="66">
        <v>42422000</v>
      </c>
      <c r="F140" s="66">
        <v>40222771</v>
      </c>
      <c r="G140" s="68">
        <f t="shared" si="16"/>
        <v>0.9481582905096412</v>
      </c>
      <c r="H140" s="69">
        <f t="shared" si="17"/>
        <v>0.9481582905096412</v>
      </c>
      <c r="I140" s="133">
        <v>0</v>
      </c>
      <c r="J140" s="134">
        <v>2199229</v>
      </c>
      <c r="K140" s="135">
        <f t="shared" si="18"/>
        <v>0</v>
      </c>
      <c r="L140" s="135">
        <f t="shared" si="19"/>
        <v>0.051841709490358774</v>
      </c>
    </row>
    <row r="141" spans="1:12" ht="12.75">
      <c r="A141" s="131" t="s">
        <v>135</v>
      </c>
      <c r="B141" s="132" t="s">
        <v>349</v>
      </c>
      <c r="C141" s="65" t="s">
        <v>350</v>
      </c>
      <c r="D141" s="66">
        <v>220871000</v>
      </c>
      <c r="E141" s="66">
        <v>220871000</v>
      </c>
      <c r="F141" s="66">
        <v>234759689</v>
      </c>
      <c r="G141" s="68">
        <f t="shared" si="16"/>
        <v>1.0628814511638014</v>
      </c>
      <c r="H141" s="69">
        <f t="shared" si="17"/>
        <v>1.0628814511638014</v>
      </c>
      <c r="I141" s="133">
        <v>-13888689</v>
      </c>
      <c r="J141" s="134">
        <v>0</v>
      </c>
      <c r="K141" s="135">
        <f t="shared" si="18"/>
        <v>-0.06288145116380149</v>
      </c>
      <c r="L141" s="135">
        <f t="shared" si="19"/>
        <v>0</v>
      </c>
    </row>
    <row r="142" spans="1:12" ht="12.75">
      <c r="A142" s="136"/>
      <c r="B142" s="137" t="s">
        <v>351</v>
      </c>
      <c r="C142" s="138"/>
      <c r="D142" s="77">
        <f>SUM(D137:D141)</f>
        <v>373060000</v>
      </c>
      <c r="E142" s="77">
        <f>SUM(E137:E141)</f>
        <v>373060000</v>
      </c>
      <c r="F142" s="77">
        <f>SUM(F137:F141)</f>
        <v>380389091</v>
      </c>
      <c r="G142" s="75">
        <f t="shared" si="16"/>
        <v>1.0196458773387658</v>
      </c>
      <c r="H142" s="76">
        <f t="shared" si="17"/>
        <v>1.0196458773387658</v>
      </c>
      <c r="I142" s="139">
        <f>SUM(I137:I141)</f>
        <v>-19209558</v>
      </c>
      <c r="J142" s="140">
        <f>SUM(J137:J141)</f>
        <v>11880467</v>
      </c>
      <c r="K142" s="81">
        <f t="shared" si="18"/>
        <v>-0.05149187262102611</v>
      </c>
      <c r="L142" s="81">
        <f t="shared" si="19"/>
        <v>0.031845995282260224</v>
      </c>
    </row>
    <row r="143" spans="1:12" ht="12.75">
      <c r="A143" s="131" t="s">
        <v>116</v>
      </c>
      <c r="B143" s="132" t="s">
        <v>352</v>
      </c>
      <c r="C143" s="65" t="s">
        <v>353</v>
      </c>
      <c r="D143" s="66">
        <v>143081000</v>
      </c>
      <c r="E143" s="66">
        <v>143081000</v>
      </c>
      <c r="F143" s="66">
        <v>125828143</v>
      </c>
      <c r="G143" s="68">
        <f aca="true" t="shared" si="20" ref="G143:G174">IF($D143=0,0,$F143/$D143)</f>
        <v>0.8794189515029948</v>
      </c>
      <c r="H143" s="69">
        <f aca="true" t="shared" si="21" ref="H143:H174">IF($E143=0,0,$F143/$E143)</f>
        <v>0.8794189515029948</v>
      </c>
      <c r="I143" s="133">
        <v>0</v>
      </c>
      <c r="J143" s="134">
        <v>17252857</v>
      </c>
      <c r="K143" s="135">
        <f aca="true" t="shared" si="22" ref="K143:K174">IF($E143=0,0,$I143/$E143)</f>
        <v>0</v>
      </c>
      <c r="L143" s="135">
        <f aca="true" t="shared" si="23" ref="L143:L174">IF($E143=0,0,$J143/$E143)</f>
        <v>0.1205810484970052</v>
      </c>
    </row>
    <row r="144" spans="1:12" ht="12.75">
      <c r="A144" s="131" t="s">
        <v>116</v>
      </c>
      <c r="B144" s="132" t="s">
        <v>354</v>
      </c>
      <c r="C144" s="65" t="s">
        <v>355</v>
      </c>
      <c r="D144" s="66">
        <v>20784000</v>
      </c>
      <c r="E144" s="66">
        <v>20784000</v>
      </c>
      <c r="F144" s="66">
        <v>17833802</v>
      </c>
      <c r="G144" s="68">
        <f t="shared" si="20"/>
        <v>0.8580543687451886</v>
      </c>
      <c r="H144" s="69">
        <f t="shared" si="21"/>
        <v>0.8580543687451886</v>
      </c>
      <c r="I144" s="133">
        <v>0</v>
      </c>
      <c r="J144" s="134">
        <v>2950198</v>
      </c>
      <c r="K144" s="135">
        <f t="shared" si="22"/>
        <v>0</v>
      </c>
      <c r="L144" s="135">
        <f t="shared" si="23"/>
        <v>0.14194563125481138</v>
      </c>
    </row>
    <row r="145" spans="1:12" ht="12.75">
      <c r="A145" s="131" t="s">
        <v>116</v>
      </c>
      <c r="B145" s="132" t="s">
        <v>356</v>
      </c>
      <c r="C145" s="65" t="s">
        <v>357</v>
      </c>
      <c r="D145" s="66">
        <v>24156000</v>
      </c>
      <c r="E145" s="66">
        <v>24156000</v>
      </c>
      <c r="F145" s="66">
        <v>19705651</v>
      </c>
      <c r="G145" s="68">
        <f t="shared" si="20"/>
        <v>0.8157663106474582</v>
      </c>
      <c r="H145" s="69">
        <f t="shared" si="21"/>
        <v>0.8157663106474582</v>
      </c>
      <c r="I145" s="133">
        <v>0</v>
      </c>
      <c r="J145" s="134">
        <v>4450349</v>
      </c>
      <c r="K145" s="135">
        <f t="shared" si="22"/>
        <v>0</v>
      </c>
      <c r="L145" s="135">
        <f t="shared" si="23"/>
        <v>0.1842336893525418</v>
      </c>
    </row>
    <row r="146" spans="1:12" ht="12.75">
      <c r="A146" s="131" t="s">
        <v>135</v>
      </c>
      <c r="B146" s="132" t="s">
        <v>358</v>
      </c>
      <c r="C146" s="65" t="s">
        <v>359</v>
      </c>
      <c r="D146" s="66">
        <v>59420000</v>
      </c>
      <c r="E146" s="66">
        <v>59420000</v>
      </c>
      <c r="F146" s="66">
        <v>45356165</v>
      </c>
      <c r="G146" s="68">
        <f t="shared" si="20"/>
        <v>0.7633147929989902</v>
      </c>
      <c r="H146" s="69">
        <f t="shared" si="21"/>
        <v>0.7633147929989902</v>
      </c>
      <c r="I146" s="133">
        <v>0</v>
      </c>
      <c r="J146" s="134">
        <v>14063835</v>
      </c>
      <c r="K146" s="135">
        <f t="shared" si="22"/>
        <v>0</v>
      </c>
      <c r="L146" s="135">
        <f t="shared" si="23"/>
        <v>0.23668520700100976</v>
      </c>
    </row>
    <row r="147" spans="1:12" ht="12.75">
      <c r="A147" s="136"/>
      <c r="B147" s="137" t="s">
        <v>360</v>
      </c>
      <c r="C147" s="138"/>
      <c r="D147" s="77">
        <f>SUM(D143:D146)</f>
        <v>247441000</v>
      </c>
      <c r="E147" s="77">
        <f>SUM(E143:E146)</f>
        <v>247441000</v>
      </c>
      <c r="F147" s="77">
        <f>SUM(F143:F146)</f>
        <v>208723761</v>
      </c>
      <c r="G147" s="75">
        <f t="shared" si="20"/>
        <v>0.8435294110515233</v>
      </c>
      <c r="H147" s="76">
        <f t="shared" si="21"/>
        <v>0.8435294110515233</v>
      </c>
      <c r="I147" s="139">
        <f>SUM(I143:I146)</f>
        <v>0</v>
      </c>
      <c r="J147" s="140">
        <f>SUM(J143:J146)</f>
        <v>38717239</v>
      </c>
      <c r="K147" s="81">
        <f t="shared" si="22"/>
        <v>0</v>
      </c>
      <c r="L147" s="81">
        <f t="shared" si="23"/>
        <v>0.1564705889484766</v>
      </c>
    </row>
    <row r="148" spans="1:12" ht="12.75">
      <c r="A148" s="131" t="s">
        <v>116</v>
      </c>
      <c r="B148" s="132" t="s">
        <v>361</v>
      </c>
      <c r="C148" s="65" t="s">
        <v>362</v>
      </c>
      <c r="D148" s="66">
        <v>32356000</v>
      </c>
      <c r="E148" s="66">
        <v>32356000</v>
      </c>
      <c r="F148" s="66">
        <v>38302298</v>
      </c>
      <c r="G148" s="68">
        <f t="shared" si="20"/>
        <v>1.1837772901471133</v>
      </c>
      <c r="H148" s="69">
        <f t="shared" si="21"/>
        <v>1.1837772901471133</v>
      </c>
      <c r="I148" s="133">
        <v>-5946298</v>
      </c>
      <c r="J148" s="134">
        <v>0</v>
      </c>
      <c r="K148" s="135">
        <f t="shared" si="22"/>
        <v>-0.18377729014711336</v>
      </c>
      <c r="L148" s="135">
        <f t="shared" si="23"/>
        <v>0</v>
      </c>
    </row>
    <row r="149" spans="1:12" ht="12.75">
      <c r="A149" s="131" t="s">
        <v>116</v>
      </c>
      <c r="B149" s="132" t="s">
        <v>363</v>
      </c>
      <c r="C149" s="65" t="s">
        <v>364</v>
      </c>
      <c r="D149" s="66">
        <v>51360000</v>
      </c>
      <c r="E149" s="66">
        <v>51360000</v>
      </c>
      <c r="F149" s="66">
        <v>48448885</v>
      </c>
      <c r="G149" s="68">
        <f t="shared" si="20"/>
        <v>0.9433194119937695</v>
      </c>
      <c r="H149" s="69">
        <f t="shared" si="21"/>
        <v>0.9433194119937695</v>
      </c>
      <c r="I149" s="133">
        <v>0</v>
      </c>
      <c r="J149" s="134">
        <v>2911115</v>
      </c>
      <c r="K149" s="135">
        <f t="shared" si="22"/>
        <v>0</v>
      </c>
      <c r="L149" s="135">
        <f t="shared" si="23"/>
        <v>0.05668058800623053</v>
      </c>
    </row>
    <row r="150" spans="1:12" ht="12.75">
      <c r="A150" s="131" t="s">
        <v>116</v>
      </c>
      <c r="B150" s="132" t="s">
        <v>365</v>
      </c>
      <c r="C150" s="65" t="s">
        <v>366</v>
      </c>
      <c r="D150" s="66">
        <v>54268000</v>
      </c>
      <c r="E150" s="66">
        <v>54268000</v>
      </c>
      <c r="F150" s="66">
        <v>53632028</v>
      </c>
      <c r="G150" s="68">
        <f t="shared" si="20"/>
        <v>0.9882809021891354</v>
      </c>
      <c r="H150" s="69">
        <f t="shared" si="21"/>
        <v>0.9882809021891354</v>
      </c>
      <c r="I150" s="133">
        <v>0</v>
      </c>
      <c r="J150" s="134">
        <v>635972</v>
      </c>
      <c r="K150" s="135">
        <f t="shared" si="22"/>
        <v>0</v>
      </c>
      <c r="L150" s="135">
        <f t="shared" si="23"/>
        <v>0.011719097810864597</v>
      </c>
    </row>
    <row r="151" spans="1:12" ht="12.75">
      <c r="A151" s="131" t="s">
        <v>116</v>
      </c>
      <c r="B151" s="132" t="s">
        <v>367</v>
      </c>
      <c r="C151" s="65" t="s">
        <v>368</v>
      </c>
      <c r="D151" s="66">
        <v>59463000</v>
      </c>
      <c r="E151" s="66">
        <v>59463000</v>
      </c>
      <c r="F151" s="66">
        <v>45659642</v>
      </c>
      <c r="G151" s="68">
        <f t="shared" si="20"/>
        <v>0.7678664379530128</v>
      </c>
      <c r="H151" s="69">
        <f t="shared" si="21"/>
        <v>0.7678664379530128</v>
      </c>
      <c r="I151" s="133">
        <v>0</v>
      </c>
      <c r="J151" s="134">
        <v>13803358</v>
      </c>
      <c r="K151" s="135">
        <f t="shared" si="22"/>
        <v>0</v>
      </c>
      <c r="L151" s="135">
        <f t="shared" si="23"/>
        <v>0.2321335620469872</v>
      </c>
    </row>
    <row r="152" spans="1:12" ht="12.75">
      <c r="A152" s="131" t="s">
        <v>116</v>
      </c>
      <c r="B152" s="132" t="s">
        <v>369</v>
      </c>
      <c r="C152" s="65" t="s">
        <v>370</v>
      </c>
      <c r="D152" s="66">
        <v>52665000</v>
      </c>
      <c r="E152" s="66">
        <v>52665000</v>
      </c>
      <c r="F152" s="66">
        <v>61162803</v>
      </c>
      <c r="G152" s="68">
        <f t="shared" si="20"/>
        <v>1.1613557960694958</v>
      </c>
      <c r="H152" s="69">
        <f t="shared" si="21"/>
        <v>1.1613557960694958</v>
      </c>
      <c r="I152" s="133">
        <v>-8497803</v>
      </c>
      <c r="J152" s="134">
        <v>0</v>
      </c>
      <c r="K152" s="135">
        <f t="shared" si="22"/>
        <v>-0.16135579606949588</v>
      </c>
      <c r="L152" s="135">
        <f t="shared" si="23"/>
        <v>0</v>
      </c>
    </row>
    <row r="153" spans="1:12" ht="12.75">
      <c r="A153" s="131" t="s">
        <v>135</v>
      </c>
      <c r="B153" s="132" t="s">
        <v>371</v>
      </c>
      <c r="C153" s="65" t="s">
        <v>372</v>
      </c>
      <c r="D153" s="66">
        <v>291164000</v>
      </c>
      <c r="E153" s="66">
        <v>291164000</v>
      </c>
      <c r="F153" s="66">
        <v>291163999</v>
      </c>
      <c r="G153" s="68">
        <f t="shared" si="20"/>
        <v>0.9999999965655094</v>
      </c>
      <c r="H153" s="69">
        <f t="shared" si="21"/>
        <v>0.9999999965655094</v>
      </c>
      <c r="I153" s="133">
        <v>0</v>
      </c>
      <c r="J153" s="134">
        <v>1</v>
      </c>
      <c r="K153" s="135">
        <f t="shared" si="22"/>
        <v>0</v>
      </c>
      <c r="L153" s="135">
        <f t="shared" si="23"/>
        <v>3.434490527675125E-09</v>
      </c>
    </row>
    <row r="154" spans="1:12" ht="12.75">
      <c r="A154" s="136"/>
      <c r="B154" s="137" t="s">
        <v>373</v>
      </c>
      <c r="C154" s="138"/>
      <c r="D154" s="77">
        <f>SUM(D148:D153)</f>
        <v>541276000</v>
      </c>
      <c r="E154" s="77">
        <f>SUM(E148:E153)</f>
        <v>541276000</v>
      </c>
      <c r="F154" s="77">
        <f>SUM(F148:F153)</f>
        <v>538369655</v>
      </c>
      <c r="G154" s="75">
        <f t="shared" si="20"/>
        <v>0.9946305673999956</v>
      </c>
      <c r="H154" s="76">
        <f t="shared" si="21"/>
        <v>0.9946305673999956</v>
      </c>
      <c r="I154" s="139">
        <f>SUM(I148:I153)</f>
        <v>-14444101</v>
      </c>
      <c r="J154" s="140">
        <f>SUM(J148:J153)</f>
        <v>17350446</v>
      </c>
      <c r="K154" s="81">
        <f t="shared" si="22"/>
        <v>-0.02668527885958365</v>
      </c>
      <c r="L154" s="81">
        <f t="shared" si="23"/>
        <v>0.03205471145958808</v>
      </c>
    </row>
    <row r="155" spans="1:12" ht="12.75">
      <c r="A155" s="131" t="s">
        <v>116</v>
      </c>
      <c r="B155" s="132" t="s">
        <v>374</v>
      </c>
      <c r="C155" s="65" t="s">
        <v>375</v>
      </c>
      <c r="D155" s="66">
        <v>39079000</v>
      </c>
      <c r="E155" s="66">
        <v>39079000</v>
      </c>
      <c r="F155" s="66">
        <v>37819758</v>
      </c>
      <c r="G155" s="68">
        <f t="shared" si="20"/>
        <v>0.9677770157885309</v>
      </c>
      <c r="H155" s="69">
        <f t="shared" si="21"/>
        <v>0.9677770157885309</v>
      </c>
      <c r="I155" s="133">
        <v>0</v>
      </c>
      <c r="J155" s="134">
        <v>1259242</v>
      </c>
      <c r="K155" s="135">
        <f t="shared" si="22"/>
        <v>0</v>
      </c>
      <c r="L155" s="135">
        <f t="shared" si="23"/>
        <v>0.032222984211469075</v>
      </c>
    </row>
    <row r="156" spans="1:12" ht="12.75">
      <c r="A156" s="131" t="s">
        <v>116</v>
      </c>
      <c r="B156" s="132" t="s">
        <v>376</v>
      </c>
      <c r="C156" s="65" t="s">
        <v>377</v>
      </c>
      <c r="D156" s="66">
        <v>36661000</v>
      </c>
      <c r="E156" s="66">
        <v>36661000</v>
      </c>
      <c r="F156" s="66">
        <v>30484498</v>
      </c>
      <c r="G156" s="68">
        <f t="shared" si="20"/>
        <v>0.8315239082403644</v>
      </c>
      <c r="H156" s="69">
        <f t="shared" si="21"/>
        <v>0.8315239082403644</v>
      </c>
      <c r="I156" s="133">
        <v>0</v>
      </c>
      <c r="J156" s="134">
        <v>6176502</v>
      </c>
      <c r="K156" s="135">
        <f t="shared" si="22"/>
        <v>0</v>
      </c>
      <c r="L156" s="135">
        <f t="shared" si="23"/>
        <v>0.16847609175963557</v>
      </c>
    </row>
    <row r="157" spans="1:12" ht="12.75">
      <c r="A157" s="131" t="s">
        <v>116</v>
      </c>
      <c r="B157" s="132" t="s">
        <v>378</v>
      </c>
      <c r="C157" s="65" t="s">
        <v>379</v>
      </c>
      <c r="D157" s="66">
        <v>21890000</v>
      </c>
      <c r="E157" s="66">
        <v>21890000</v>
      </c>
      <c r="F157" s="66">
        <v>21742189</v>
      </c>
      <c r="G157" s="68">
        <f t="shared" si="20"/>
        <v>0.9932475559616263</v>
      </c>
      <c r="H157" s="69">
        <f t="shared" si="21"/>
        <v>0.9932475559616263</v>
      </c>
      <c r="I157" s="133">
        <v>0</v>
      </c>
      <c r="J157" s="134">
        <v>147811</v>
      </c>
      <c r="K157" s="135">
        <f t="shared" si="22"/>
        <v>0</v>
      </c>
      <c r="L157" s="135">
        <f t="shared" si="23"/>
        <v>0.006752444038373687</v>
      </c>
    </row>
    <row r="158" spans="1:12" ht="12.75">
      <c r="A158" s="131" t="s">
        <v>116</v>
      </c>
      <c r="B158" s="132" t="s">
        <v>380</v>
      </c>
      <c r="C158" s="65" t="s">
        <v>381</v>
      </c>
      <c r="D158" s="66">
        <v>21636000</v>
      </c>
      <c r="E158" s="66">
        <v>21636000</v>
      </c>
      <c r="F158" s="66">
        <v>19938142</v>
      </c>
      <c r="G158" s="68">
        <f t="shared" si="20"/>
        <v>0.9215262525420596</v>
      </c>
      <c r="H158" s="69">
        <f t="shared" si="21"/>
        <v>0.9215262525420596</v>
      </c>
      <c r="I158" s="133">
        <v>0</v>
      </c>
      <c r="J158" s="134">
        <v>1697858</v>
      </c>
      <c r="K158" s="135">
        <f t="shared" si="22"/>
        <v>0</v>
      </c>
      <c r="L158" s="135">
        <f t="shared" si="23"/>
        <v>0.07847374745794047</v>
      </c>
    </row>
    <row r="159" spans="1:12" ht="12.75">
      <c r="A159" s="131" t="s">
        <v>116</v>
      </c>
      <c r="B159" s="132" t="s">
        <v>382</v>
      </c>
      <c r="C159" s="65" t="s">
        <v>383</v>
      </c>
      <c r="D159" s="66">
        <v>34817000</v>
      </c>
      <c r="E159" s="66">
        <v>34817000</v>
      </c>
      <c r="F159" s="66">
        <v>34817000</v>
      </c>
      <c r="G159" s="68">
        <f t="shared" si="20"/>
        <v>1</v>
      </c>
      <c r="H159" s="69">
        <f t="shared" si="21"/>
        <v>1</v>
      </c>
      <c r="I159" s="133">
        <v>0</v>
      </c>
      <c r="J159" s="134">
        <v>0</v>
      </c>
      <c r="K159" s="135">
        <f t="shared" si="22"/>
        <v>0</v>
      </c>
      <c r="L159" s="135">
        <f t="shared" si="23"/>
        <v>0</v>
      </c>
    </row>
    <row r="160" spans="1:12" ht="12.75">
      <c r="A160" s="131" t="s">
        <v>135</v>
      </c>
      <c r="B160" s="132" t="s">
        <v>384</v>
      </c>
      <c r="C160" s="65" t="s">
        <v>385</v>
      </c>
      <c r="D160" s="66">
        <v>175770000</v>
      </c>
      <c r="E160" s="66">
        <v>175770000</v>
      </c>
      <c r="F160" s="66">
        <v>162458718</v>
      </c>
      <c r="G160" s="68">
        <f t="shared" si="20"/>
        <v>0.924268748933265</v>
      </c>
      <c r="H160" s="69">
        <f t="shared" si="21"/>
        <v>0.924268748933265</v>
      </c>
      <c r="I160" s="133">
        <v>0</v>
      </c>
      <c r="J160" s="134">
        <v>13311282</v>
      </c>
      <c r="K160" s="135">
        <f t="shared" si="22"/>
        <v>0</v>
      </c>
      <c r="L160" s="135">
        <f t="shared" si="23"/>
        <v>0.07573125106673494</v>
      </c>
    </row>
    <row r="161" spans="1:12" ht="12.75">
      <c r="A161" s="136"/>
      <c r="B161" s="137" t="s">
        <v>386</v>
      </c>
      <c r="C161" s="138"/>
      <c r="D161" s="77">
        <f>SUM(D155:D160)</f>
        <v>329853000</v>
      </c>
      <c r="E161" s="77">
        <f>SUM(E155:E160)</f>
        <v>329853000</v>
      </c>
      <c r="F161" s="77">
        <f>SUM(F155:F160)</f>
        <v>307260305</v>
      </c>
      <c r="G161" s="75">
        <f t="shared" si="20"/>
        <v>0.9315067772613861</v>
      </c>
      <c r="H161" s="76">
        <f t="shared" si="21"/>
        <v>0.9315067772613861</v>
      </c>
      <c r="I161" s="139">
        <f>SUM(I155:I160)</f>
        <v>0</v>
      </c>
      <c r="J161" s="140">
        <f>SUM(J155:J160)</f>
        <v>22592695</v>
      </c>
      <c r="K161" s="81">
        <f t="shared" si="22"/>
        <v>0</v>
      </c>
      <c r="L161" s="81">
        <f t="shared" si="23"/>
        <v>0.06849322273861387</v>
      </c>
    </row>
    <row r="162" spans="1:12" ht="12.75">
      <c r="A162" s="131" t="s">
        <v>116</v>
      </c>
      <c r="B162" s="132" t="s">
        <v>387</v>
      </c>
      <c r="C162" s="65" t="s">
        <v>388</v>
      </c>
      <c r="D162" s="66">
        <v>47641000</v>
      </c>
      <c r="E162" s="66">
        <v>47641000</v>
      </c>
      <c r="F162" s="66">
        <v>47962841</v>
      </c>
      <c r="G162" s="68">
        <f t="shared" si="20"/>
        <v>1.0067555466929745</v>
      </c>
      <c r="H162" s="69">
        <f t="shared" si="21"/>
        <v>1.0067555466929745</v>
      </c>
      <c r="I162" s="133">
        <v>-321841</v>
      </c>
      <c r="J162" s="134">
        <v>0</v>
      </c>
      <c r="K162" s="135">
        <f t="shared" si="22"/>
        <v>-0.006755546692974539</v>
      </c>
      <c r="L162" s="135">
        <f t="shared" si="23"/>
        <v>0</v>
      </c>
    </row>
    <row r="163" spans="1:12" ht="12.75">
      <c r="A163" s="131" t="s">
        <v>116</v>
      </c>
      <c r="B163" s="132" t="s">
        <v>389</v>
      </c>
      <c r="C163" s="65" t="s">
        <v>390</v>
      </c>
      <c r="D163" s="66">
        <v>178607000</v>
      </c>
      <c r="E163" s="66">
        <v>178607000</v>
      </c>
      <c r="F163" s="66">
        <v>242482615</v>
      </c>
      <c r="G163" s="68">
        <f t="shared" si="20"/>
        <v>1.35763220366503</v>
      </c>
      <c r="H163" s="69">
        <f t="shared" si="21"/>
        <v>1.35763220366503</v>
      </c>
      <c r="I163" s="133">
        <v>-63875615</v>
      </c>
      <c r="J163" s="134">
        <v>0</v>
      </c>
      <c r="K163" s="135">
        <f t="shared" si="22"/>
        <v>-0.3576322036650299</v>
      </c>
      <c r="L163" s="135">
        <f t="shared" si="23"/>
        <v>0</v>
      </c>
    </row>
    <row r="164" spans="1:12" ht="12.75">
      <c r="A164" s="131" t="s">
        <v>116</v>
      </c>
      <c r="B164" s="132" t="s">
        <v>391</v>
      </c>
      <c r="C164" s="65" t="s">
        <v>392</v>
      </c>
      <c r="D164" s="66">
        <v>17173000</v>
      </c>
      <c r="E164" s="66">
        <v>17173000</v>
      </c>
      <c r="F164" s="66">
        <v>17599298</v>
      </c>
      <c r="G164" s="68">
        <f t="shared" si="20"/>
        <v>1.0248237349327434</v>
      </c>
      <c r="H164" s="69">
        <f t="shared" si="21"/>
        <v>1.0248237349327434</v>
      </c>
      <c r="I164" s="133">
        <v>-426298</v>
      </c>
      <c r="J164" s="134">
        <v>0</v>
      </c>
      <c r="K164" s="135">
        <f t="shared" si="22"/>
        <v>-0.02482373493274326</v>
      </c>
      <c r="L164" s="135">
        <f t="shared" si="23"/>
        <v>0</v>
      </c>
    </row>
    <row r="165" spans="1:12" ht="12.75">
      <c r="A165" s="131" t="s">
        <v>116</v>
      </c>
      <c r="B165" s="132" t="s">
        <v>393</v>
      </c>
      <c r="C165" s="65" t="s">
        <v>394</v>
      </c>
      <c r="D165" s="66">
        <v>49202000</v>
      </c>
      <c r="E165" s="66">
        <v>49202000</v>
      </c>
      <c r="F165" s="66">
        <v>52379228</v>
      </c>
      <c r="G165" s="68">
        <f t="shared" si="20"/>
        <v>1.064575179870737</v>
      </c>
      <c r="H165" s="69">
        <f t="shared" si="21"/>
        <v>1.064575179870737</v>
      </c>
      <c r="I165" s="133">
        <v>-3177228</v>
      </c>
      <c r="J165" s="134">
        <v>0</v>
      </c>
      <c r="K165" s="135">
        <f t="shared" si="22"/>
        <v>-0.06457517987073697</v>
      </c>
      <c r="L165" s="135">
        <f t="shared" si="23"/>
        <v>0</v>
      </c>
    </row>
    <row r="166" spans="1:12" ht="12.75">
      <c r="A166" s="131" t="s">
        <v>116</v>
      </c>
      <c r="B166" s="132" t="s">
        <v>395</v>
      </c>
      <c r="C166" s="65" t="s">
        <v>396</v>
      </c>
      <c r="D166" s="66">
        <v>20719000</v>
      </c>
      <c r="E166" s="66">
        <v>20719000</v>
      </c>
      <c r="F166" s="66">
        <v>22841687</v>
      </c>
      <c r="G166" s="68">
        <f t="shared" si="20"/>
        <v>1.102451228341136</v>
      </c>
      <c r="H166" s="69">
        <f t="shared" si="21"/>
        <v>1.102451228341136</v>
      </c>
      <c r="I166" s="133">
        <v>-2122687</v>
      </c>
      <c r="J166" s="134">
        <v>0</v>
      </c>
      <c r="K166" s="135">
        <f t="shared" si="22"/>
        <v>-0.10245122834113615</v>
      </c>
      <c r="L166" s="135">
        <f t="shared" si="23"/>
        <v>0</v>
      </c>
    </row>
    <row r="167" spans="1:12" ht="12.75">
      <c r="A167" s="131" t="s">
        <v>116</v>
      </c>
      <c r="B167" s="132" t="s">
        <v>397</v>
      </c>
      <c r="C167" s="65" t="s">
        <v>398</v>
      </c>
      <c r="D167" s="66">
        <v>39964000</v>
      </c>
      <c r="E167" s="66">
        <v>39964000</v>
      </c>
      <c r="F167" s="66">
        <v>39958677</v>
      </c>
      <c r="G167" s="68">
        <f t="shared" si="20"/>
        <v>0.9998668051246121</v>
      </c>
      <c r="H167" s="69">
        <f t="shared" si="21"/>
        <v>0.9998668051246121</v>
      </c>
      <c r="I167" s="133">
        <v>0</v>
      </c>
      <c r="J167" s="134">
        <v>5323</v>
      </c>
      <c r="K167" s="135">
        <f t="shared" si="22"/>
        <v>0</v>
      </c>
      <c r="L167" s="135">
        <f t="shared" si="23"/>
        <v>0.00013319487538784907</v>
      </c>
    </row>
    <row r="168" spans="1:12" ht="12.75">
      <c r="A168" s="131" t="s">
        <v>135</v>
      </c>
      <c r="B168" s="132" t="s">
        <v>399</v>
      </c>
      <c r="C168" s="65" t="s">
        <v>400</v>
      </c>
      <c r="D168" s="66">
        <v>191301000</v>
      </c>
      <c r="E168" s="66">
        <v>191331000</v>
      </c>
      <c r="F168" s="66">
        <v>186567844</v>
      </c>
      <c r="G168" s="68">
        <f t="shared" si="20"/>
        <v>0.9752580697434933</v>
      </c>
      <c r="H168" s="69">
        <f t="shared" si="21"/>
        <v>0.9751051528502961</v>
      </c>
      <c r="I168" s="133">
        <v>0</v>
      </c>
      <c r="J168" s="134">
        <v>4763156</v>
      </c>
      <c r="K168" s="135">
        <f t="shared" si="22"/>
        <v>0</v>
      </c>
      <c r="L168" s="135">
        <f t="shared" si="23"/>
        <v>0.024894847149703917</v>
      </c>
    </row>
    <row r="169" spans="1:12" ht="12.75">
      <c r="A169" s="136"/>
      <c r="B169" s="137" t="s">
        <v>401</v>
      </c>
      <c r="C169" s="138"/>
      <c r="D169" s="77">
        <f>SUM(D162:D168)</f>
        <v>544607000</v>
      </c>
      <c r="E169" s="77">
        <f>SUM(E162:E168)</f>
        <v>544637000</v>
      </c>
      <c r="F169" s="77">
        <f>SUM(F162:F168)</f>
        <v>609792190</v>
      </c>
      <c r="G169" s="75">
        <f t="shared" si="20"/>
        <v>1.119692163339803</v>
      </c>
      <c r="H169" s="76">
        <f t="shared" si="21"/>
        <v>1.1196304878295085</v>
      </c>
      <c r="I169" s="139">
        <f>SUM(I162:I168)</f>
        <v>-69923669</v>
      </c>
      <c r="J169" s="140">
        <f>SUM(J162:J168)</f>
        <v>4768479</v>
      </c>
      <c r="K169" s="81">
        <f t="shared" si="22"/>
        <v>-0.1283858221163821</v>
      </c>
      <c r="L169" s="81">
        <f t="shared" si="23"/>
        <v>0.008755334286873643</v>
      </c>
    </row>
    <row r="170" spans="1:12" ht="12.75">
      <c r="A170" s="131" t="s">
        <v>116</v>
      </c>
      <c r="B170" s="132" t="s">
        <v>402</v>
      </c>
      <c r="C170" s="65" t="s">
        <v>403</v>
      </c>
      <c r="D170" s="66">
        <v>60625000</v>
      </c>
      <c r="E170" s="66">
        <v>60625000</v>
      </c>
      <c r="F170" s="66">
        <v>73827863</v>
      </c>
      <c r="G170" s="68">
        <f t="shared" si="20"/>
        <v>1.2177791835051546</v>
      </c>
      <c r="H170" s="69">
        <f t="shared" si="21"/>
        <v>1.2177791835051546</v>
      </c>
      <c r="I170" s="133">
        <v>-13202863</v>
      </c>
      <c r="J170" s="134">
        <v>0</v>
      </c>
      <c r="K170" s="135">
        <f t="shared" si="22"/>
        <v>-0.21777918350515463</v>
      </c>
      <c r="L170" s="135">
        <f t="shared" si="23"/>
        <v>0</v>
      </c>
    </row>
    <row r="171" spans="1:12" ht="12.75">
      <c r="A171" s="131" t="s">
        <v>116</v>
      </c>
      <c r="B171" s="132" t="s">
        <v>404</v>
      </c>
      <c r="C171" s="65" t="s">
        <v>405</v>
      </c>
      <c r="D171" s="66">
        <v>55408000</v>
      </c>
      <c r="E171" s="66">
        <v>55408000</v>
      </c>
      <c r="F171" s="66">
        <v>85077446</v>
      </c>
      <c r="G171" s="68">
        <f t="shared" si="20"/>
        <v>1.5354722422754836</v>
      </c>
      <c r="H171" s="69">
        <f t="shared" si="21"/>
        <v>1.5354722422754836</v>
      </c>
      <c r="I171" s="133">
        <v>-29669446</v>
      </c>
      <c r="J171" s="134">
        <v>0</v>
      </c>
      <c r="K171" s="135">
        <f t="shared" si="22"/>
        <v>-0.5354722422754837</v>
      </c>
      <c r="L171" s="135">
        <f t="shared" si="23"/>
        <v>0</v>
      </c>
    </row>
    <row r="172" spans="1:12" ht="12.75">
      <c r="A172" s="131" t="s">
        <v>116</v>
      </c>
      <c r="B172" s="132" t="s">
        <v>406</v>
      </c>
      <c r="C172" s="65" t="s">
        <v>407</v>
      </c>
      <c r="D172" s="66">
        <v>47670000</v>
      </c>
      <c r="E172" s="66">
        <v>47670000</v>
      </c>
      <c r="F172" s="66">
        <v>18559528</v>
      </c>
      <c r="G172" s="68">
        <f t="shared" si="20"/>
        <v>0.38933350115376547</v>
      </c>
      <c r="H172" s="69">
        <f t="shared" si="21"/>
        <v>0.38933350115376547</v>
      </c>
      <c r="I172" s="133">
        <v>0</v>
      </c>
      <c r="J172" s="134">
        <v>29110472</v>
      </c>
      <c r="K172" s="135">
        <f t="shared" si="22"/>
        <v>0</v>
      </c>
      <c r="L172" s="135">
        <f t="shared" si="23"/>
        <v>0.6106664988462346</v>
      </c>
    </row>
    <row r="173" spans="1:12" ht="12.75">
      <c r="A173" s="131" t="s">
        <v>116</v>
      </c>
      <c r="B173" s="132" t="s">
        <v>408</v>
      </c>
      <c r="C173" s="65" t="s">
        <v>409</v>
      </c>
      <c r="D173" s="66">
        <v>24804000</v>
      </c>
      <c r="E173" s="66">
        <v>24804000</v>
      </c>
      <c r="F173" s="66">
        <v>21116199</v>
      </c>
      <c r="G173" s="68">
        <f t="shared" si="20"/>
        <v>0.8513223270440251</v>
      </c>
      <c r="H173" s="69">
        <f t="shared" si="21"/>
        <v>0.8513223270440251</v>
      </c>
      <c r="I173" s="133">
        <v>0</v>
      </c>
      <c r="J173" s="134">
        <v>3687801</v>
      </c>
      <c r="K173" s="135">
        <f t="shared" si="22"/>
        <v>0</v>
      </c>
      <c r="L173" s="135">
        <f t="shared" si="23"/>
        <v>0.14867767295597484</v>
      </c>
    </row>
    <row r="174" spans="1:12" ht="12.75">
      <c r="A174" s="131" t="s">
        <v>135</v>
      </c>
      <c r="B174" s="132" t="s">
        <v>410</v>
      </c>
      <c r="C174" s="65" t="s">
        <v>411</v>
      </c>
      <c r="D174" s="66">
        <v>244257000</v>
      </c>
      <c r="E174" s="66">
        <v>244257000</v>
      </c>
      <c r="F174" s="66">
        <v>252776415</v>
      </c>
      <c r="G174" s="68">
        <f t="shared" si="20"/>
        <v>1.0348788980459107</v>
      </c>
      <c r="H174" s="69">
        <f t="shared" si="21"/>
        <v>1.0348788980459107</v>
      </c>
      <c r="I174" s="133">
        <v>-8519415</v>
      </c>
      <c r="J174" s="134">
        <v>0</v>
      </c>
      <c r="K174" s="135">
        <f t="shared" si="22"/>
        <v>-0.03487889804591066</v>
      </c>
      <c r="L174" s="135">
        <f t="shared" si="23"/>
        <v>0</v>
      </c>
    </row>
    <row r="175" spans="1:12" ht="12.75">
      <c r="A175" s="136"/>
      <c r="B175" s="137" t="s">
        <v>412</v>
      </c>
      <c r="C175" s="138"/>
      <c r="D175" s="77">
        <f>SUM(D170:D174)</f>
        <v>432764000</v>
      </c>
      <c r="E175" s="77">
        <f>SUM(E170:E174)</f>
        <v>432764000</v>
      </c>
      <c r="F175" s="77">
        <f>SUM(F170:F174)</f>
        <v>451357451</v>
      </c>
      <c r="G175" s="75">
        <f aca="true" t="shared" si="24" ref="G175:G183">IF($D175=0,0,$F175/$D175)</f>
        <v>1.0429644124742354</v>
      </c>
      <c r="H175" s="76">
        <f aca="true" t="shared" si="25" ref="H175:H183">IF($E175=0,0,$F175/$E175)</f>
        <v>1.0429644124742354</v>
      </c>
      <c r="I175" s="139">
        <f>SUM(I170:I174)</f>
        <v>-51391724</v>
      </c>
      <c r="J175" s="140">
        <f>SUM(J170:J174)</f>
        <v>32798273</v>
      </c>
      <c r="K175" s="81">
        <f aca="true" t="shared" si="26" ref="K175:K183">IF($E175=0,0,$I175/$E175)</f>
        <v>-0.11875230841752087</v>
      </c>
      <c r="L175" s="81">
        <f aca="true" t="shared" si="27" ref="L175:L183">IF($E175=0,0,$J175/$E175)</f>
        <v>0.07578789594328549</v>
      </c>
    </row>
    <row r="176" spans="1:12" ht="12.75">
      <c r="A176" s="131" t="s">
        <v>116</v>
      </c>
      <c r="B176" s="132" t="s">
        <v>413</v>
      </c>
      <c r="C176" s="65" t="s">
        <v>414</v>
      </c>
      <c r="D176" s="66">
        <v>32231000</v>
      </c>
      <c r="E176" s="66">
        <v>32231000</v>
      </c>
      <c r="F176" s="66">
        <v>32460565</v>
      </c>
      <c r="G176" s="68">
        <f t="shared" si="24"/>
        <v>1.0071224907697558</v>
      </c>
      <c r="H176" s="69">
        <f t="shared" si="25"/>
        <v>1.0071224907697558</v>
      </c>
      <c r="I176" s="133">
        <v>-229565</v>
      </c>
      <c r="J176" s="134">
        <v>0</v>
      </c>
      <c r="K176" s="135">
        <f t="shared" si="26"/>
        <v>-0.0071224907697558255</v>
      </c>
      <c r="L176" s="135">
        <f t="shared" si="27"/>
        <v>0</v>
      </c>
    </row>
    <row r="177" spans="1:12" ht="12.75">
      <c r="A177" s="131" t="s">
        <v>116</v>
      </c>
      <c r="B177" s="132" t="s">
        <v>415</v>
      </c>
      <c r="C177" s="65" t="s">
        <v>416</v>
      </c>
      <c r="D177" s="66">
        <v>11293000</v>
      </c>
      <c r="E177" s="66">
        <v>11293000</v>
      </c>
      <c r="F177" s="66">
        <v>11245319</v>
      </c>
      <c r="G177" s="68">
        <f t="shared" si="24"/>
        <v>0.9957778269724609</v>
      </c>
      <c r="H177" s="69">
        <f t="shared" si="25"/>
        <v>0.9957778269724609</v>
      </c>
      <c r="I177" s="133">
        <v>0</v>
      </c>
      <c r="J177" s="134">
        <v>47681</v>
      </c>
      <c r="K177" s="135">
        <f t="shared" si="26"/>
        <v>0</v>
      </c>
      <c r="L177" s="135">
        <f t="shared" si="27"/>
        <v>0.004222173027539184</v>
      </c>
    </row>
    <row r="178" spans="1:12" ht="12.75">
      <c r="A178" s="131" t="s">
        <v>116</v>
      </c>
      <c r="B178" s="132" t="s">
        <v>417</v>
      </c>
      <c r="C178" s="65" t="s">
        <v>418</v>
      </c>
      <c r="D178" s="66">
        <v>25933000</v>
      </c>
      <c r="E178" s="66">
        <v>25933000</v>
      </c>
      <c r="F178" s="66">
        <v>21844838</v>
      </c>
      <c r="G178" s="68">
        <f t="shared" si="24"/>
        <v>0.8423567655111248</v>
      </c>
      <c r="H178" s="69">
        <f t="shared" si="25"/>
        <v>0.8423567655111248</v>
      </c>
      <c r="I178" s="133">
        <v>0</v>
      </c>
      <c r="J178" s="134">
        <v>4088162</v>
      </c>
      <c r="K178" s="135">
        <f t="shared" si="26"/>
        <v>0</v>
      </c>
      <c r="L178" s="135">
        <f t="shared" si="27"/>
        <v>0.15764323448887518</v>
      </c>
    </row>
    <row r="179" spans="1:12" ht="12.75">
      <c r="A179" s="131" t="s">
        <v>116</v>
      </c>
      <c r="B179" s="132" t="s">
        <v>419</v>
      </c>
      <c r="C179" s="65" t="s">
        <v>420</v>
      </c>
      <c r="D179" s="66">
        <v>35377000</v>
      </c>
      <c r="E179" s="66">
        <v>35377000</v>
      </c>
      <c r="F179" s="66">
        <v>33199867</v>
      </c>
      <c r="G179" s="68">
        <f t="shared" si="24"/>
        <v>0.9384590835853803</v>
      </c>
      <c r="H179" s="69">
        <f t="shared" si="25"/>
        <v>0.9384590835853803</v>
      </c>
      <c r="I179" s="133">
        <v>0</v>
      </c>
      <c r="J179" s="134">
        <v>2177133</v>
      </c>
      <c r="K179" s="135">
        <f t="shared" si="26"/>
        <v>0</v>
      </c>
      <c r="L179" s="135">
        <f t="shared" si="27"/>
        <v>0.061540916414619666</v>
      </c>
    </row>
    <row r="180" spans="1:12" ht="12.75">
      <c r="A180" s="131" t="s">
        <v>116</v>
      </c>
      <c r="B180" s="132" t="s">
        <v>421</v>
      </c>
      <c r="C180" s="65" t="s">
        <v>422</v>
      </c>
      <c r="D180" s="66">
        <v>76684000</v>
      </c>
      <c r="E180" s="66">
        <v>76684000</v>
      </c>
      <c r="F180" s="66">
        <v>70021826</v>
      </c>
      <c r="G180" s="68">
        <f t="shared" si="24"/>
        <v>0.9131217203067132</v>
      </c>
      <c r="H180" s="69">
        <f t="shared" si="25"/>
        <v>0.9131217203067132</v>
      </c>
      <c r="I180" s="133">
        <v>0</v>
      </c>
      <c r="J180" s="134">
        <v>6662174</v>
      </c>
      <c r="K180" s="135">
        <f t="shared" si="26"/>
        <v>0</v>
      </c>
      <c r="L180" s="135">
        <f t="shared" si="27"/>
        <v>0.08687827969328674</v>
      </c>
    </row>
    <row r="181" spans="1:12" ht="12.75">
      <c r="A181" s="131" t="s">
        <v>135</v>
      </c>
      <c r="B181" s="132" t="s">
        <v>423</v>
      </c>
      <c r="C181" s="65" t="s">
        <v>424</v>
      </c>
      <c r="D181" s="66">
        <v>229700000</v>
      </c>
      <c r="E181" s="66">
        <v>229700000</v>
      </c>
      <c r="F181" s="66">
        <v>196227084</v>
      </c>
      <c r="G181" s="68">
        <f t="shared" si="24"/>
        <v>0.8542755071832825</v>
      </c>
      <c r="H181" s="69">
        <f t="shared" si="25"/>
        <v>0.8542755071832825</v>
      </c>
      <c r="I181" s="133">
        <v>0</v>
      </c>
      <c r="J181" s="134">
        <v>33472916</v>
      </c>
      <c r="K181" s="135">
        <f t="shared" si="26"/>
        <v>0</v>
      </c>
      <c r="L181" s="135">
        <f t="shared" si="27"/>
        <v>0.14572449281671745</v>
      </c>
    </row>
    <row r="182" spans="1:12" ht="12.75">
      <c r="A182" s="136"/>
      <c r="B182" s="137" t="s">
        <v>425</v>
      </c>
      <c r="C182" s="138"/>
      <c r="D182" s="77">
        <f>SUM(D176:D181)</f>
        <v>411218000</v>
      </c>
      <c r="E182" s="77">
        <f>SUM(E176:E181)</f>
        <v>411218000</v>
      </c>
      <c r="F182" s="77">
        <f>SUM(F176:F181)</f>
        <v>364999499</v>
      </c>
      <c r="G182" s="75">
        <f t="shared" si="24"/>
        <v>0.887605841670355</v>
      </c>
      <c r="H182" s="76">
        <f t="shared" si="25"/>
        <v>0.887605841670355</v>
      </c>
      <c r="I182" s="139">
        <f>SUM(I176:I181)</f>
        <v>-229565</v>
      </c>
      <c r="J182" s="140">
        <f>SUM(J176:J181)</f>
        <v>46448066</v>
      </c>
      <c r="K182" s="81">
        <f t="shared" si="26"/>
        <v>-0.0005582562047381194</v>
      </c>
      <c r="L182" s="81">
        <f t="shared" si="27"/>
        <v>0.11295241453438322</v>
      </c>
    </row>
    <row r="183" spans="1:12" ht="12.75">
      <c r="A183" s="143"/>
      <c r="B183" s="144" t="s">
        <v>426</v>
      </c>
      <c r="C183" s="145"/>
      <c r="D183" s="146">
        <f>SUM(D111,D113:D119,D121:D128,D130:D135,D137:D141,D143:D146,D148:D153,D155:D160,D162:D168,D170:D174,D176:D181)</f>
        <v>5387361000</v>
      </c>
      <c r="E183" s="146">
        <f>SUM(E111,E113:E119,E121:E128,E130:E135,E137:E141,E143:E146,E148:E153,E155:E160,E162:E168,E170:E174,E176:E181)</f>
        <v>5387808000</v>
      </c>
      <c r="F183" s="146">
        <f>SUM(F111,F113:F119,F121:F128,F130:F135,F137:F141,F143:F146,F148:F153,F155:F160,F162:F168,F170:F174,F176:F181)</f>
        <v>4766375939</v>
      </c>
      <c r="G183" s="147">
        <f t="shared" si="24"/>
        <v>0.8847329776118585</v>
      </c>
      <c r="H183" s="148">
        <f t="shared" si="25"/>
        <v>0.884659575656742</v>
      </c>
      <c r="I183" s="139">
        <f>SUM(I111,I113:I119,I121:I128,I130:I135,I137:I141,I143:I146,I148:I153,I155:I160,I162:I168,I170:I174,I176:I181)</f>
        <v>-219153146</v>
      </c>
      <c r="J183" s="140">
        <f>SUM(J111,J113:J119,J121:J128,J130:J135,J137:J141,J143:J146,J148:J153,J155:J160,J162:J168,J170:J174,J176:J181)</f>
        <v>840585207</v>
      </c>
      <c r="K183" s="149">
        <f t="shared" si="26"/>
        <v>-0.04067575273654889</v>
      </c>
      <c r="L183" s="149">
        <f t="shared" si="27"/>
        <v>0.15601617707980686</v>
      </c>
    </row>
    <row r="184" spans="1:12" ht="12.75">
      <c r="A184" s="121"/>
      <c r="B184" s="62"/>
      <c r="C184" s="11"/>
      <c r="D184" s="27"/>
      <c r="E184" s="27"/>
      <c r="F184" s="27"/>
      <c r="G184" s="68"/>
      <c r="H184" s="69"/>
      <c r="I184" s="141"/>
      <c r="J184" s="142"/>
      <c r="K184" s="135"/>
      <c r="L184" s="135"/>
    </row>
    <row r="185" spans="1:12" ht="12.75">
      <c r="A185" s="121"/>
      <c r="B185" s="128" t="s">
        <v>427</v>
      </c>
      <c r="C185" s="61"/>
      <c r="D185" s="27"/>
      <c r="E185" s="27"/>
      <c r="F185" s="27"/>
      <c r="G185" s="68"/>
      <c r="H185" s="69"/>
      <c r="I185" s="141"/>
      <c r="J185" s="142"/>
      <c r="K185" s="135"/>
      <c r="L185" s="135"/>
    </row>
    <row r="186" spans="1:12" ht="12.75">
      <c r="A186" s="131" t="s">
        <v>116</v>
      </c>
      <c r="B186" s="132" t="s">
        <v>428</v>
      </c>
      <c r="C186" s="65" t="s">
        <v>429</v>
      </c>
      <c r="D186" s="66">
        <v>85042000</v>
      </c>
      <c r="E186" s="66">
        <v>84342000</v>
      </c>
      <c r="F186" s="66">
        <v>79317907</v>
      </c>
      <c r="G186" s="68">
        <f aca="true" t="shared" si="28" ref="G186:G221">IF($D186=0,0,$F186/$D186)</f>
        <v>0.9326909879824087</v>
      </c>
      <c r="H186" s="69">
        <f aca="true" t="shared" si="29" ref="H186:H221">IF($E186=0,0,$F186/$E186)</f>
        <v>0.9404318963268596</v>
      </c>
      <c r="I186" s="133">
        <v>0</v>
      </c>
      <c r="J186" s="134">
        <v>5024093</v>
      </c>
      <c r="K186" s="135">
        <f aca="true" t="shared" si="30" ref="K186:K221">IF($E186=0,0,$I186/$E186)</f>
        <v>0</v>
      </c>
      <c r="L186" s="135">
        <f aca="true" t="shared" si="31" ref="L186:L221">IF($E186=0,0,$J186/$E186)</f>
        <v>0.05956810367314031</v>
      </c>
    </row>
    <row r="187" spans="1:12" ht="12.75">
      <c r="A187" s="131" t="s">
        <v>116</v>
      </c>
      <c r="B187" s="132" t="s">
        <v>430</v>
      </c>
      <c r="C187" s="65" t="s">
        <v>431</v>
      </c>
      <c r="D187" s="66">
        <v>57705000</v>
      </c>
      <c r="E187" s="66">
        <v>57705000</v>
      </c>
      <c r="F187" s="66">
        <v>48510911</v>
      </c>
      <c r="G187" s="68">
        <f t="shared" si="28"/>
        <v>0.8406708430811888</v>
      </c>
      <c r="H187" s="69">
        <f t="shared" si="29"/>
        <v>0.8406708430811888</v>
      </c>
      <c r="I187" s="133">
        <v>0</v>
      </c>
      <c r="J187" s="134">
        <v>9194089</v>
      </c>
      <c r="K187" s="135">
        <f t="shared" si="30"/>
        <v>0</v>
      </c>
      <c r="L187" s="135">
        <f t="shared" si="31"/>
        <v>0.1593291569188112</v>
      </c>
    </row>
    <row r="188" spans="1:12" ht="12.75">
      <c r="A188" s="131" t="s">
        <v>116</v>
      </c>
      <c r="B188" s="132" t="s">
        <v>432</v>
      </c>
      <c r="C188" s="65" t="s">
        <v>433</v>
      </c>
      <c r="D188" s="66">
        <v>143628000</v>
      </c>
      <c r="E188" s="66">
        <v>143628000</v>
      </c>
      <c r="F188" s="66">
        <v>105658292</v>
      </c>
      <c r="G188" s="68">
        <f t="shared" si="28"/>
        <v>0.7356385384465425</v>
      </c>
      <c r="H188" s="69">
        <f t="shared" si="29"/>
        <v>0.7356385384465425</v>
      </c>
      <c r="I188" s="133">
        <v>0</v>
      </c>
      <c r="J188" s="134">
        <v>37969708</v>
      </c>
      <c r="K188" s="135">
        <f t="shared" si="30"/>
        <v>0</v>
      </c>
      <c r="L188" s="135">
        <f t="shared" si="31"/>
        <v>0.2643614615534575</v>
      </c>
    </row>
    <row r="189" spans="1:12" ht="12.75">
      <c r="A189" s="131" t="s">
        <v>116</v>
      </c>
      <c r="B189" s="132" t="s">
        <v>434</v>
      </c>
      <c r="C189" s="65" t="s">
        <v>435</v>
      </c>
      <c r="D189" s="66">
        <v>42515000</v>
      </c>
      <c r="E189" s="66">
        <v>42515000</v>
      </c>
      <c r="F189" s="66">
        <v>42512688</v>
      </c>
      <c r="G189" s="68">
        <f t="shared" si="28"/>
        <v>0.9999456191932259</v>
      </c>
      <c r="H189" s="69">
        <f t="shared" si="29"/>
        <v>0.9999456191932259</v>
      </c>
      <c r="I189" s="133">
        <v>0</v>
      </c>
      <c r="J189" s="134">
        <v>2312</v>
      </c>
      <c r="K189" s="135">
        <f t="shared" si="30"/>
        <v>0</v>
      </c>
      <c r="L189" s="135">
        <f t="shared" si="31"/>
        <v>5.438080677407974E-05</v>
      </c>
    </row>
    <row r="190" spans="1:12" ht="12.75">
      <c r="A190" s="131" t="s">
        <v>116</v>
      </c>
      <c r="B190" s="132" t="s">
        <v>436</v>
      </c>
      <c r="C190" s="65" t="s">
        <v>437</v>
      </c>
      <c r="D190" s="66">
        <v>35459000</v>
      </c>
      <c r="E190" s="66">
        <v>35459000</v>
      </c>
      <c r="F190" s="66">
        <v>38345468</v>
      </c>
      <c r="G190" s="68">
        <f t="shared" si="28"/>
        <v>1.0814029724470515</v>
      </c>
      <c r="H190" s="69">
        <f t="shared" si="29"/>
        <v>1.0814029724470515</v>
      </c>
      <c r="I190" s="133">
        <v>-2886468</v>
      </c>
      <c r="J190" s="134">
        <v>0</v>
      </c>
      <c r="K190" s="135">
        <f t="shared" si="30"/>
        <v>-0.08140297244705152</v>
      </c>
      <c r="L190" s="135">
        <f t="shared" si="31"/>
        <v>0</v>
      </c>
    </row>
    <row r="191" spans="1:12" ht="12.75">
      <c r="A191" s="131" t="s">
        <v>135</v>
      </c>
      <c r="B191" s="132" t="s">
        <v>438</v>
      </c>
      <c r="C191" s="65" t="s">
        <v>439</v>
      </c>
      <c r="D191" s="66">
        <v>170864000</v>
      </c>
      <c r="E191" s="66">
        <v>170864000</v>
      </c>
      <c r="F191" s="66">
        <v>57182315</v>
      </c>
      <c r="G191" s="68">
        <f t="shared" si="28"/>
        <v>0.3346656697724506</v>
      </c>
      <c r="H191" s="69">
        <f t="shared" si="29"/>
        <v>0.3346656697724506</v>
      </c>
      <c r="I191" s="133">
        <v>0</v>
      </c>
      <c r="J191" s="134">
        <v>113681685</v>
      </c>
      <c r="K191" s="135">
        <f t="shared" si="30"/>
        <v>0</v>
      </c>
      <c r="L191" s="135">
        <f t="shared" si="31"/>
        <v>0.6653343302275494</v>
      </c>
    </row>
    <row r="192" spans="1:12" ht="12.75">
      <c r="A192" s="136"/>
      <c r="B192" s="137" t="s">
        <v>440</v>
      </c>
      <c r="C192" s="138"/>
      <c r="D192" s="77">
        <f>SUM(D186:D191)</f>
        <v>535213000</v>
      </c>
      <c r="E192" s="77">
        <f>SUM(E186:E191)</f>
        <v>534513000</v>
      </c>
      <c r="F192" s="77">
        <f>SUM(F186:F191)</f>
        <v>371527581</v>
      </c>
      <c r="G192" s="75">
        <f t="shared" si="28"/>
        <v>0.6941677070624219</v>
      </c>
      <c r="H192" s="76">
        <f t="shared" si="29"/>
        <v>0.6950767913970287</v>
      </c>
      <c r="I192" s="139">
        <f>SUM(I186:I191)</f>
        <v>-2886468</v>
      </c>
      <c r="J192" s="140">
        <f>SUM(J186:J191)</f>
        <v>165871887</v>
      </c>
      <c r="K192" s="81">
        <f t="shared" si="30"/>
        <v>-0.005400182970292584</v>
      </c>
      <c r="L192" s="81">
        <f t="shared" si="31"/>
        <v>0.3103233915732639</v>
      </c>
    </row>
    <row r="193" spans="1:12" ht="12.75">
      <c r="A193" s="131" t="s">
        <v>116</v>
      </c>
      <c r="B193" s="132" t="s">
        <v>441</v>
      </c>
      <c r="C193" s="65" t="s">
        <v>442</v>
      </c>
      <c r="D193" s="66">
        <v>22744000</v>
      </c>
      <c r="E193" s="66">
        <v>22744000</v>
      </c>
      <c r="F193" s="66">
        <v>11135055</v>
      </c>
      <c r="G193" s="68">
        <f t="shared" si="28"/>
        <v>0.4895820875835385</v>
      </c>
      <c r="H193" s="69">
        <f t="shared" si="29"/>
        <v>0.4895820875835385</v>
      </c>
      <c r="I193" s="133">
        <v>0</v>
      </c>
      <c r="J193" s="134">
        <v>11608945</v>
      </c>
      <c r="K193" s="135">
        <f t="shared" si="30"/>
        <v>0</v>
      </c>
      <c r="L193" s="135">
        <f t="shared" si="31"/>
        <v>0.5104179124164615</v>
      </c>
    </row>
    <row r="194" spans="1:12" ht="12.75">
      <c r="A194" s="131" t="s">
        <v>116</v>
      </c>
      <c r="B194" s="132" t="s">
        <v>443</v>
      </c>
      <c r="C194" s="65" t="s">
        <v>444</v>
      </c>
      <c r="D194" s="66">
        <v>28149000</v>
      </c>
      <c r="E194" s="66">
        <v>28149000</v>
      </c>
      <c r="F194" s="66">
        <v>27183404</v>
      </c>
      <c r="G194" s="68">
        <f t="shared" si="28"/>
        <v>0.9656969696969697</v>
      </c>
      <c r="H194" s="69">
        <f t="shared" si="29"/>
        <v>0.9656969696969697</v>
      </c>
      <c r="I194" s="133">
        <v>0</v>
      </c>
      <c r="J194" s="134">
        <v>965596</v>
      </c>
      <c r="K194" s="135">
        <f t="shared" si="30"/>
        <v>0</v>
      </c>
      <c r="L194" s="135">
        <f t="shared" si="31"/>
        <v>0.0343030303030303</v>
      </c>
    </row>
    <row r="195" spans="1:12" ht="12.75">
      <c r="A195" s="131" t="s">
        <v>116</v>
      </c>
      <c r="B195" s="132" t="s">
        <v>445</v>
      </c>
      <c r="C195" s="65" t="s">
        <v>446</v>
      </c>
      <c r="D195" s="66">
        <v>194731000</v>
      </c>
      <c r="E195" s="66">
        <v>194731000</v>
      </c>
      <c r="F195" s="66">
        <v>182391974</v>
      </c>
      <c r="G195" s="68">
        <f t="shared" si="28"/>
        <v>0.9366355331200477</v>
      </c>
      <c r="H195" s="69">
        <f t="shared" si="29"/>
        <v>0.9366355331200477</v>
      </c>
      <c r="I195" s="133">
        <v>0</v>
      </c>
      <c r="J195" s="134">
        <v>12339026</v>
      </c>
      <c r="K195" s="135">
        <f t="shared" si="30"/>
        <v>0</v>
      </c>
      <c r="L195" s="135">
        <f t="shared" si="31"/>
        <v>0.06336446687995234</v>
      </c>
    </row>
    <row r="196" spans="1:12" ht="12.75">
      <c r="A196" s="131" t="s">
        <v>116</v>
      </c>
      <c r="B196" s="132" t="s">
        <v>447</v>
      </c>
      <c r="C196" s="65" t="s">
        <v>448</v>
      </c>
      <c r="D196" s="66">
        <v>117749000</v>
      </c>
      <c r="E196" s="66">
        <v>117749000</v>
      </c>
      <c r="F196" s="66">
        <v>153426601</v>
      </c>
      <c r="G196" s="68">
        <f t="shared" si="28"/>
        <v>1.3029970615461703</v>
      </c>
      <c r="H196" s="69">
        <f t="shared" si="29"/>
        <v>1.3029970615461703</v>
      </c>
      <c r="I196" s="133">
        <v>-35677601</v>
      </c>
      <c r="J196" s="134">
        <v>0</v>
      </c>
      <c r="K196" s="135">
        <f t="shared" si="30"/>
        <v>-0.30299706154617023</v>
      </c>
      <c r="L196" s="135">
        <f t="shared" si="31"/>
        <v>0</v>
      </c>
    </row>
    <row r="197" spans="1:12" ht="12.75">
      <c r="A197" s="131" t="s">
        <v>135</v>
      </c>
      <c r="B197" s="132" t="s">
        <v>449</v>
      </c>
      <c r="C197" s="65" t="s">
        <v>450</v>
      </c>
      <c r="D197" s="66">
        <v>549338000</v>
      </c>
      <c r="E197" s="66">
        <v>549338000</v>
      </c>
      <c r="F197" s="66">
        <v>476564574</v>
      </c>
      <c r="G197" s="68">
        <f t="shared" si="28"/>
        <v>0.8675252285478158</v>
      </c>
      <c r="H197" s="69">
        <f t="shared" si="29"/>
        <v>0.8675252285478158</v>
      </c>
      <c r="I197" s="133">
        <v>0</v>
      </c>
      <c r="J197" s="134">
        <v>72773426</v>
      </c>
      <c r="K197" s="135">
        <f t="shared" si="30"/>
        <v>0</v>
      </c>
      <c r="L197" s="135">
        <f t="shared" si="31"/>
        <v>0.13247477145218425</v>
      </c>
    </row>
    <row r="198" spans="1:12" ht="12.75">
      <c r="A198" s="136"/>
      <c r="B198" s="137" t="s">
        <v>451</v>
      </c>
      <c r="C198" s="138"/>
      <c r="D198" s="77">
        <f>SUM(D193:D197)</f>
        <v>912711000</v>
      </c>
      <c r="E198" s="77">
        <f>SUM(E193:E197)</f>
        <v>912711000</v>
      </c>
      <c r="F198" s="77">
        <f>SUM(F193:F197)</f>
        <v>850701608</v>
      </c>
      <c r="G198" s="75">
        <f t="shared" si="28"/>
        <v>0.9320602118304698</v>
      </c>
      <c r="H198" s="76">
        <f t="shared" si="29"/>
        <v>0.9320602118304698</v>
      </c>
      <c r="I198" s="139">
        <f>SUM(I193:I197)</f>
        <v>-35677601</v>
      </c>
      <c r="J198" s="140">
        <f>SUM(J193:J197)</f>
        <v>97686993</v>
      </c>
      <c r="K198" s="81">
        <f t="shared" si="30"/>
        <v>-0.03908970199767506</v>
      </c>
      <c r="L198" s="81">
        <f t="shared" si="31"/>
        <v>0.10702949016720517</v>
      </c>
    </row>
    <row r="199" spans="1:12" ht="12.75">
      <c r="A199" s="131" t="s">
        <v>116</v>
      </c>
      <c r="B199" s="132" t="s">
        <v>452</v>
      </c>
      <c r="C199" s="65" t="s">
        <v>453</v>
      </c>
      <c r="D199" s="66">
        <v>50793000</v>
      </c>
      <c r="E199" s="66">
        <v>50793000</v>
      </c>
      <c r="F199" s="66">
        <v>42262161</v>
      </c>
      <c r="G199" s="68">
        <f t="shared" si="28"/>
        <v>0.8320469552891147</v>
      </c>
      <c r="H199" s="69">
        <f t="shared" si="29"/>
        <v>0.8320469552891147</v>
      </c>
      <c r="I199" s="133">
        <v>0</v>
      </c>
      <c r="J199" s="134">
        <v>8530839</v>
      </c>
      <c r="K199" s="135">
        <f t="shared" si="30"/>
        <v>0</v>
      </c>
      <c r="L199" s="135">
        <f t="shared" si="31"/>
        <v>0.16795304471088535</v>
      </c>
    </row>
    <row r="200" spans="1:12" ht="12.75">
      <c r="A200" s="131" t="s">
        <v>116</v>
      </c>
      <c r="B200" s="132" t="s">
        <v>454</v>
      </c>
      <c r="C200" s="65" t="s">
        <v>455</v>
      </c>
      <c r="D200" s="66">
        <v>31427000</v>
      </c>
      <c r="E200" s="66">
        <v>31427000</v>
      </c>
      <c r="F200" s="66">
        <v>14570937</v>
      </c>
      <c r="G200" s="68">
        <f t="shared" si="28"/>
        <v>0.46364390492251883</v>
      </c>
      <c r="H200" s="69">
        <f t="shared" si="29"/>
        <v>0.46364390492251883</v>
      </c>
      <c r="I200" s="133">
        <v>0</v>
      </c>
      <c r="J200" s="134">
        <v>16856063</v>
      </c>
      <c r="K200" s="135">
        <f t="shared" si="30"/>
        <v>0</v>
      </c>
      <c r="L200" s="135">
        <f t="shared" si="31"/>
        <v>0.5363560950774812</v>
      </c>
    </row>
    <row r="201" spans="1:12" ht="12.75">
      <c r="A201" s="131" t="s">
        <v>116</v>
      </c>
      <c r="B201" s="132" t="s">
        <v>456</v>
      </c>
      <c r="C201" s="65" t="s">
        <v>457</v>
      </c>
      <c r="D201" s="66">
        <v>32931000</v>
      </c>
      <c r="E201" s="66">
        <v>32931000</v>
      </c>
      <c r="F201" s="66">
        <v>32853046</v>
      </c>
      <c r="G201" s="68">
        <f t="shared" si="28"/>
        <v>0.9976328079924691</v>
      </c>
      <c r="H201" s="69">
        <f t="shared" si="29"/>
        <v>0.9976328079924691</v>
      </c>
      <c r="I201" s="133">
        <v>0</v>
      </c>
      <c r="J201" s="134">
        <v>77954</v>
      </c>
      <c r="K201" s="135">
        <f t="shared" si="30"/>
        <v>0</v>
      </c>
      <c r="L201" s="135">
        <f t="shared" si="31"/>
        <v>0.002367192007530898</v>
      </c>
    </row>
    <row r="202" spans="1:12" ht="12.75">
      <c r="A202" s="131" t="s">
        <v>116</v>
      </c>
      <c r="B202" s="132" t="s">
        <v>458</v>
      </c>
      <c r="C202" s="65" t="s">
        <v>459</v>
      </c>
      <c r="D202" s="66">
        <v>575604000</v>
      </c>
      <c r="E202" s="66">
        <v>575604000</v>
      </c>
      <c r="F202" s="66">
        <v>642934109</v>
      </c>
      <c r="G202" s="68">
        <f t="shared" si="28"/>
        <v>1.116972969263591</v>
      </c>
      <c r="H202" s="69">
        <f t="shared" si="29"/>
        <v>1.116972969263591</v>
      </c>
      <c r="I202" s="133">
        <v>-67330109</v>
      </c>
      <c r="J202" s="134">
        <v>0</v>
      </c>
      <c r="K202" s="135">
        <f t="shared" si="30"/>
        <v>-0.11697296926359094</v>
      </c>
      <c r="L202" s="135">
        <f t="shared" si="31"/>
        <v>0</v>
      </c>
    </row>
    <row r="203" spans="1:12" ht="12.75">
      <c r="A203" s="131" t="s">
        <v>116</v>
      </c>
      <c r="B203" s="132" t="s">
        <v>460</v>
      </c>
      <c r="C203" s="65" t="s">
        <v>461</v>
      </c>
      <c r="D203" s="66">
        <v>74166000</v>
      </c>
      <c r="E203" s="66">
        <v>74166000</v>
      </c>
      <c r="F203" s="66">
        <v>36096603</v>
      </c>
      <c r="G203" s="68">
        <f t="shared" si="28"/>
        <v>0.4867001456192865</v>
      </c>
      <c r="H203" s="69">
        <f t="shared" si="29"/>
        <v>0.4867001456192865</v>
      </c>
      <c r="I203" s="133">
        <v>0</v>
      </c>
      <c r="J203" s="134">
        <v>38069397</v>
      </c>
      <c r="K203" s="135">
        <f t="shared" si="30"/>
        <v>0</v>
      </c>
      <c r="L203" s="135">
        <f t="shared" si="31"/>
        <v>0.5132998543807136</v>
      </c>
    </row>
    <row r="204" spans="1:12" ht="12.75">
      <c r="A204" s="131" t="s">
        <v>135</v>
      </c>
      <c r="B204" s="132" t="s">
        <v>462</v>
      </c>
      <c r="C204" s="65" t="s">
        <v>463</v>
      </c>
      <c r="D204" s="66">
        <v>326270000</v>
      </c>
      <c r="E204" s="66">
        <v>326270000</v>
      </c>
      <c r="F204" s="66">
        <v>317606348</v>
      </c>
      <c r="G204" s="68">
        <f t="shared" si="28"/>
        <v>0.9734463726361602</v>
      </c>
      <c r="H204" s="69">
        <f t="shared" si="29"/>
        <v>0.9734463726361602</v>
      </c>
      <c r="I204" s="133">
        <v>0</v>
      </c>
      <c r="J204" s="134">
        <v>8663652</v>
      </c>
      <c r="K204" s="135">
        <f t="shared" si="30"/>
        <v>0</v>
      </c>
      <c r="L204" s="135">
        <f t="shared" si="31"/>
        <v>0.026553627363839764</v>
      </c>
    </row>
    <row r="205" spans="1:12" ht="12.75">
      <c r="A205" s="136"/>
      <c r="B205" s="137" t="s">
        <v>464</v>
      </c>
      <c r="C205" s="138"/>
      <c r="D205" s="77">
        <f>SUM(D199:D204)</f>
        <v>1091191000</v>
      </c>
      <c r="E205" s="77">
        <f>SUM(E199:E204)</f>
        <v>1091191000</v>
      </c>
      <c r="F205" s="77">
        <f>SUM(F199:F204)</f>
        <v>1086323204</v>
      </c>
      <c r="G205" s="75">
        <f t="shared" si="28"/>
        <v>0.9955390064617469</v>
      </c>
      <c r="H205" s="76">
        <f t="shared" si="29"/>
        <v>0.9955390064617469</v>
      </c>
      <c r="I205" s="139">
        <f>SUM(I199:I204)</f>
        <v>-67330109</v>
      </c>
      <c r="J205" s="140">
        <f>SUM(J199:J204)</f>
        <v>72197905</v>
      </c>
      <c r="K205" s="81">
        <f t="shared" si="30"/>
        <v>-0.06170332141669057</v>
      </c>
      <c r="L205" s="81">
        <f t="shared" si="31"/>
        <v>0.06616431495494372</v>
      </c>
    </row>
    <row r="206" spans="1:12" ht="12.75">
      <c r="A206" s="131" t="s">
        <v>116</v>
      </c>
      <c r="B206" s="132" t="s">
        <v>465</v>
      </c>
      <c r="C206" s="65" t="s">
        <v>466</v>
      </c>
      <c r="D206" s="66">
        <v>17190000</v>
      </c>
      <c r="E206" s="66">
        <v>17190000</v>
      </c>
      <c r="F206" s="66">
        <v>17422113</v>
      </c>
      <c r="G206" s="68">
        <f t="shared" si="28"/>
        <v>1.0135027923211168</v>
      </c>
      <c r="H206" s="69">
        <f t="shared" si="29"/>
        <v>1.0135027923211168</v>
      </c>
      <c r="I206" s="133">
        <v>-232113</v>
      </c>
      <c r="J206" s="134">
        <v>0</v>
      </c>
      <c r="K206" s="135">
        <f t="shared" si="30"/>
        <v>-0.013502792321116928</v>
      </c>
      <c r="L206" s="135">
        <f t="shared" si="31"/>
        <v>0</v>
      </c>
    </row>
    <row r="207" spans="1:12" ht="12.75">
      <c r="A207" s="131" t="s">
        <v>116</v>
      </c>
      <c r="B207" s="132" t="s">
        <v>467</v>
      </c>
      <c r="C207" s="65" t="s">
        <v>468</v>
      </c>
      <c r="D207" s="66">
        <v>46561000</v>
      </c>
      <c r="E207" s="66">
        <v>46561000</v>
      </c>
      <c r="F207" s="66">
        <v>34392900</v>
      </c>
      <c r="G207" s="68">
        <f t="shared" si="28"/>
        <v>0.7386632589506239</v>
      </c>
      <c r="H207" s="69">
        <f t="shared" si="29"/>
        <v>0.7386632589506239</v>
      </c>
      <c r="I207" s="133">
        <v>0</v>
      </c>
      <c r="J207" s="134">
        <v>12168100</v>
      </c>
      <c r="K207" s="135">
        <f t="shared" si="30"/>
        <v>0</v>
      </c>
      <c r="L207" s="135">
        <f t="shared" si="31"/>
        <v>0.2613367410493761</v>
      </c>
    </row>
    <row r="208" spans="1:12" ht="12.75">
      <c r="A208" s="131" t="s">
        <v>116</v>
      </c>
      <c r="B208" s="132" t="s">
        <v>469</v>
      </c>
      <c r="C208" s="65" t="s">
        <v>470</v>
      </c>
      <c r="D208" s="66">
        <v>46634000</v>
      </c>
      <c r="E208" s="66">
        <v>46634000</v>
      </c>
      <c r="F208" s="66">
        <v>13022259</v>
      </c>
      <c r="G208" s="68">
        <f t="shared" si="28"/>
        <v>0.27924387785735727</v>
      </c>
      <c r="H208" s="69">
        <f t="shared" si="29"/>
        <v>0.27924387785735727</v>
      </c>
      <c r="I208" s="133">
        <v>0</v>
      </c>
      <c r="J208" s="134">
        <v>33611741</v>
      </c>
      <c r="K208" s="135">
        <f t="shared" si="30"/>
        <v>0</v>
      </c>
      <c r="L208" s="135">
        <f t="shared" si="31"/>
        <v>0.7207561221426427</v>
      </c>
    </row>
    <row r="209" spans="1:12" ht="12.75">
      <c r="A209" s="131" t="s">
        <v>116</v>
      </c>
      <c r="B209" s="132" t="s">
        <v>471</v>
      </c>
      <c r="C209" s="65" t="s">
        <v>472</v>
      </c>
      <c r="D209" s="66">
        <v>28386000</v>
      </c>
      <c r="E209" s="66">
        <v>28386000</v>
      </c>
      <c r="F209" s="66">
        <v>49013842</v>
      </c>
      <c r="G209" s="68">
        <f t="shared" si="28"/>
        <v>1.7266906925949412</v>
      </c>
      <c r="H209" s="69">
        <f t="shared" si="29"/>
        <v>1.7266906925949412</v>
      </c>
      <c r="I209" s="133">
        <v>-20627842</v>
      </c>
      <c r="J209" s="134">
        <v>0</v>
      </c>
      <c r="K209" s="135">
        <f t="shared" si="30"/>
        <v>-0.7266906925949411</v>
      </c>
      <c r="L209" s="135">
        <f t="shared" si="31"/>
        <v>0</v>
      </c>
    </row>
    <row r="210" spans="1:12" ht="12.75">
      <c r="A210" s="131" t="s">
        <v>116</v>
      </c>
      <c r="B210" s="132" t="s">
        <v>473</v>
      </c>
      <c r="C210" s="65" t="s">
        <v>474</v>
      </c>
      <c r="D210" s="66">
        <v>27142000</v>
      </c>
      <c r="E210" s="66">
        <v>27142000</v>
      </c>
      <c r="F210" s="66">
        <v>28425038</v>
      </c>
      <c r="G210" s="68">
        <f t="shared" si="28"/>
        <v>1.047271313830963</v>
      </c>
      <c r="H210" s="69">
        <f t="shared" si="29"/>
        <v>1.047271313830963</v>
      </c>
      <c r="I210" s="133">
        <v>-1283038</v>
      </c>
      <c r="J210" s="134">
        <v>0</v>
      </c>
      <c r="K210" s="135">
        <f t="shared" si="30"/>
        <v>-0.047271313830963085</v>
      </c>
      <c r="L210" s="135">
        <f t="shared" si="31"/>
        <v>0</v>
      </c>
    </row>
    <row r="211" spans="1:12" ht="12.75">
      <c r="A211" s="131" t="s">
        <v>116</v>
      </c>
      <c r="B211" s="132" t="s">
        <v>475</v>
      </c>
      <c r="C211" s="65" t="s">
        <v>476</v>
      </c>
      <c r="D211" s="66">
        <v>128398000</v>
      </c>
      <c r="E211" s="66">
        <v>128398000</v>
      </c>
      <c r="F211" s="66">
        <v>33565022</v>
      </c>
      <c r="G211" s="68">
        <f t="shared" si="28"/>
        <v>0.2614139005280456</v>
      </c>
      <c r="H211" s="69">
        <f t="shared" si="29"/>
        <v>0.2614139005280456</v>
      </c>
      <c r="I211" s="133">
        <v>0</v>
      </c>
      <c r="J211" s="134">
        <v>94832978</v>
      </c>
      <c r="K211" s="135">
        <f t="shared" si="30"/>
        <v>0</v>
      </c>
      <c r="L211" s="135">
        <f t="shared" si="31"/>
        <v>0.7385860994719544</v>
      </c>
    </row>
    <row r="212" spans="1:12" ht="12.75">
      <c r="A212" s="131" t="s">
        <v>135</v>
      </c>
      <c r="B212" s="132" t="s">
        <v>477</v>
      </c>
      <c r="C212" s="65" t="s">
        <v>478</v>
      </c>
      <c r="D212" s="66">
        <v>22977000</v>
      </c>
      <c r="E212" s="66">
        <v>22977000</v>
      </c>
      <c r="F212" s="66">
        <v>4869551</v>
      </c>
      <c r="G212" s="68">
        <f t="shared" si="28"/>
        <v>0.21193154023588806</v>
      </c>
      <c r="H212" s="69">
        <f t="shared" si="29"/>
        <v>0.21193154023588806</v>
      </c>
      <c r="I212" s="133">
        <v>0</v>
      </c>
      <c r="J212" s="134">
        <v>18107449</v>
      </c>
      <c r="K212" s="135">
        <f t="shared" si="30"/>
        <v>0</v>
      </c>
      <c r="L212" s="135">
        <f t="shared" si="31"/>
        <v>0.7880684597641119</v>
      </c>
    </row>
    <row r="213" spans="1:12" ht="12.75">
      <c r="A213" s="136"/>
      <c r="B213" s="137" t="s">
        <v>479</v>
      </c>
      <c r="C213" s="138"/>
      <c r="D213" s="77">
        <f>SUM(D206:D212)</f>
        <v>317288000</v>
      </c>
      <c r="E213" s="77">
        <f>SUM(E206:E212)</f>
        <v>317288000</v>
      </c>
      <c r="F213" s="77">
        <f>SUM(F206:F212)</f>
        <v>180710725</v>
      </c>
      <c r="G213" s="75">
        <f t="shared" si="28"/>
        <v>0.5695479343687754</v>
      </c>
      <c r="H213" s="76">
        <f t="shared" si="29"/>
        <v>0.5695479343687754</v>
      </c>
      <c r="I213" s="139">
        <f>SUM(I206:I212)</f>
        <v>-22142993</v>
      </c>
      <c r="J213" s="140">
        <f>SUM(J206:J212)</f>
        <v>158720268</v>
      </c>
      <c r="K213" s="81">
        <f t="shared" si="30"/>
        <v>-0.06978830904414916</v>
      </c>
      <c r="L213" s="81">
        <f t="shared" si="31"/>
        <v>0.5002403746753737</v>
      </c>
    </row>
    <row r="214" spans="1:12" ht="12.75">
      <c r="A214" s="131" t="s">
        <v>116</v>
      </c>
      <c r="B214" s="132" t="s">
        <v>480</v>
      </c>
      <c r="C214" s="65" t="s">
        <v>481</v>
      </c>
      <c r="D214" s="66">
        <v>34883000</v>
      </c>
      <c r="E214" s="66">
        <v>34883000</v>
      </c>
      <c r="F214" s="66">
        <v>21862365</v>
      </c>
      <c r="G214" s="68">
        <f t="shared" si="28"/>
        <v>0.6267340825043718</v>
      </c>
      <c r="H214" s="69">
        <f t="shared" si="29"/>
        <v>0.6267340825043718</v>
      </c>
      <c r="I214" s="133">
        <v>0</v>
      </c>
      <c r="J214" s="134">
        <v>13020635</v>
      </c>
      <c r="K214" s="135">
        <f t="shared" si="30"/>
        <v>0</v>
      </c>
      <c r="L214" s="135">
        <f t="shared" si="31"/>
        <v>0.37326591749562826</v>
      </c>
    </row>
    <row r="215" spans="1:12" ht="12.75">
      <c r="A215" s="131" t="s">
        <v>116</v>
      </c>
      <c r="B215" s="132" t="s">
        <v>482</v>
      </c>
      <c r="C215" s="65" t="s">
        <v>483</v>
      </c>
      <c r="D215" s="66">
        <v>69561000</v>
      </c>
      <c r="E215" s="66">
        <v>69561000</v>
      </c>
      <c r="F215" s="66">
        <v>52644552</v>
      </c>
      <c r="G215" s="68">
        <f t="shared" si="28"/>
        <v>0.756811316686074</v>
      </c>
      <c r="H215" s="69">
        <f t="shared" si="29"/>
        <v>0.756811316686074</v>
      </c>
      <c r="I215" s="133">
        <v>0</v>
      </c>
      <c r="J215" s="134">
        <v>16916448</v>
      </c>
      <c r="K215" s="135">
        <f t="shared" si="30"/>
        <v>0</v>
      </c>
      <c r="L215" s="135">
        <f t="shared" si="31"/>
        <v>0.2431886833139259</v>
      </c>
    </row>
    <row r="216" spans="1:12" ht="12.75">
      <c r="A216" s="131" t="s">
        <v>116</v>
      </c>
      <c r="B216" s="132" t="s">
        <v>484</v>
      </c>
      <c r="C216" s="65" t="s">
        <v>485</v>
      </c>
      <c r="D216" s="66">
        <v>61018000</v>
      </c>
      <c r="E216" s="66">
        <v>61018000</v>
      </c>
      <c r="F216" s="66">
        <v>55482075</v>
      </c>
      <c r="G216" s="68">
        <f t="shared" si="28"/>
        <v>0.9092739027827854</v>
      </c>
      <c r="H216" s="69">
        <f t="shared" si="29"/>
        <v>0.9092739027827854</v>
      </c>
      <c r="I216" s="133">
        <v>0</v>
      </c>
      <c r="J216" s="134">
        <v>5535925</v>
      </c>
      <c r="K216" s="135">
        <f t="shared" si="30"/>
        <v>0</v>
      </c>
      <c r="L216" s="135">
        <f t="shared" si="31"/>
        <v>0.0907260972172146</v>
      </c>
    </row>
    <row r="217" spans="1:12" ht="12.75">
      <c r="A217" s="131" t="s">
        <v>116</v>
      </c>
      <c r="B217" s="132" t="s">
        <v>486</v>
      </c>
      <c r="C217" s="65" t="s">
        <v>487</v>
      </c>
      <c r="D217" s="66">
        <v>15035000</v>
      </c>
      <c r="E217" s="66">
        <v>15035000</v>
      </c>
      <c r="F217" s="66">
        <v>6109434</v>
      </c>
      <c r="G217" s="68">
        <f t="shared" si="28"/>
        <v>0.40634745593614896</v>
      </c>
      <c r="H217" s="69">
        <f t="shared" si="29"/>
        <v>0.40634745593614896</v>
      </c>
      <c r="I217" s="133">
        <v>0</v>
      </c>
      <c r="J217" s="134">
        <v>8925566</v>
      </c>
      <c r="K217" s="135">
        <f t="shared" si="30"/>
        <v>0</v>
      </c>
      <c r="L217" s="135">
        <f t="shared" si="31"/>
        <v>0.593652544063851</v>
      </c>
    </row>
    <row r="218" spans="1:12" ht="12.75">
      <c r="A218" s="131" t="s">
        <v>116</v>
      </c>
      <c r="B218" s="132" t="s">
        <v>488</v>
      </c>
      <c r="C218" s="65" t="s">
        <v>489</v>
      </c>
      <c r="D218" s="66">
        <v>170643000</v>
      </c>
      <c r="E218" s="66">
        <v>170643000</v>
      </c>
      <c r="F218" s="66">
        <v>114137813</v>
      </c>
      <c r="G218" s="68">
        <f t="shared" si="28"/>
        <v>0.6688690013654237</v>
      </c>
      <c r="H218" s="69">
        <f t="shared" si="29"/>
        <v>0.6688690013654237</v>
      </c>
      <c r="I218" s="133">
        <v>0</v>
      </c>
      <c r="J218" s="134">
        <v>56505187</v>
      </c>
      <c r="K218" s="135">
        <f t="shared" si="30"/>
        <v>0</v>
      </c>
      <c r="L218" s="135">
        <f t="shared" si="31"/>
        <v>0.3311309986345763</v>
      </c>
    </row>
    <row r="219" spans="1:12" ht="12.75">
      <c r="A219" s="131" t="s">
        <v>135</v>
      </c>
      <c r="B219" s="132" t="s">
        <v>490</v>
      </c>
      <c r="C219" s="65" t="s">
        <v>491</v>
      </c>
      <c r="D219" s="66">
        <v>313333000</v>
      </c>
      <c r="E219" s="66">
        <v>313333000</v>
      </c>
      <c r="F219" s="66">
        <v>135651850</v>
      </c>
      <c r="G219" s="68">
        <f t="shared" si="28"/>
        <v>0.43293189673606036</v>
      </c>
      <c r="H219" s="69">
        <f t="shared" si="29"/>
        <v>0.43293189673606036</v>
      </c>
      <c r="I219" s="133">
        <v>0</v>
      </c>
      <c r="J219" s="134">
        <v>177681150</v>
      </c>
      <c r="K219" s="135">
        <f t="shared" si="30"/>
        <v>0</v>
      </c>
      <c r="L219" s="135">
        <f t="shared" si="31"/>
        <v>0.5670681032639396</v>
      </c>
    </row>
    <row r="220" spans="1:12" ht="12.75">
      <c r="A220" s="136"/>
      <c r="B220" s="137" t="s">
        <v>492</v>
      </c>
      <c r="C220" s="138"/>
      <c r="D220" s="77">
        <f>SUM(D214:D219)</f>
        <v>664473000</v>
      </c>
      <c r="E220" s="77">
        <f>SUM(E214:E219)</f>
        <v>664473000</v>
      </c>
      <c r="F220" s="77">
        <f>SUM(F214:F219)</f>
        <v>385888089</v>
      </c>
      <c r="G220" s="75">
        <f t="shared" si="28"/>
        <v>0.5807430685671201</v>
      </c>
      <c r="H220" s="76">
        <f t="shared" si="29"/>
        <v>0.5807430685671201</v>
      </c>
      <c r="I220" s="139">
        <f>SUM(I214:I219)</f>
        <v>0</v>
      </c>
      <c r="J220" s="140">
        <f>SUM(J214:J219)</f>
        <v>278584911</v>
      </c>
      <c r="K220" s="81">
        <f t="shared" si="30"/>
        <v>0</v>
      </c>
      <c r="L220" s="81">
        <f t="shared" si="31"/>
        <v>0.4192569314328799</v>
      </c>
    </row>
    <row r="221" spans="1:12" ht="12.75">
      <c r="A221" s="143"/>
      <c r="B221" s="144" t="s">
        <v>493</v>
      </c>
      <c r="C221" s="145"/>
      <c r="D221" s="146">
        <f>SUM(D186:D191,D193:D197,D199:D204,D206:D212,D214:D219)</f>
        <v>3520876000</v>
      </c>
      <c r="E221" s="146">
        <f>SUM(E186:E191,E193:E197,E199:E204,E206:E212,E214:E219)</f>
        <v>3520176000</v>
      </c>
      <c r="F221" s="146">
        <f>SUM(F186:F191,F193:F197,F199:F204,F206:F212,F214:F219)</f>
        <v>2875151207</v>
      </c>
      <c r="G221" s="147">
        <f t="shared" si="28"/>
        <v>0.8166010978517846</v>
      </c>
      <c r="H221" s="148">
        <f t="shared" si="29"/>
        <v>0.8167634819963547</v>
      </c>
      <c r="I221" s="139">
        <f>SUM(I186:I191,I193:I197,I199:I204,I206:I212,I214:I219)</f>
        <v>-128037171</v>
      </c>
      <c r="J221" s="140">
        <f>SUM(J186:J191,J193:J197,J199:J204,J206:J212,J214:J219)</f>
        <v>773061964</v>
      </c>
      <c r="K221" s="149">
        <f t="shared" si="30"/>
        <v>-0.036372377687933784</v>
      </c>
      <c r="L221" s="149">
        <f t="shared" si="31"/>
        <v>0.21960889569157907</v>
      </c>
    </row>
    <row r="222" spans="1:12" ht="12.75">
      <c r="A222" s="121"/>
      <c r="B222" s="62"/>
      <c r="C222" s="11"/>
      <c r="D222" s="27"/>
      <c r="E222" s="27"/>
      <c r="F222" s="27"/>
      <c r="G222" s="68"/>
      <c r="H222" s="69"/>
      <c r="I222" s="141"/>
      <c r="J222" s="142"/>
      <c r="K222" s="135"/>
      <c r="L222" s="135"/>
    </row>
    <row r="223" spans="1:12" ht="12.75">
      <c r="A223" s="121"/>
      <c r="B223" s="128" t="s">
        <v>494</v>
      </c>
      <c r="C223" s="61"/>
      <c r="D223" s="27"/>
      <c r="E223" s="27"/>
      <c r="F223" s="27"/>
      <c r="G223" s="68"/>
      <c r="H223" s="69"/>
      <c r="I223" s="141"/>
      <c r="J223" s="142"/>
      <c r="K223" s="135"/>
      <c r="L223" s="135"/>
    </row>
    <row r="224" spans="1:12" ht="12.75">
      <c r="A224" s="131" t="s">
        <v>116</v>
      </c>
      <c r="B224" s="132" t="s">
        <v>495</v>
      </c>
      <c r="C224" s="65" t="s">
        <v>496</v>
      </c>
      <c r="D224" s="66">
        <v>137446000</v>
      </c>
      <c r="E224" s="66">
        <v>137446000</v>
      </c>
      <c r="F224" s="66">
        <v>156466570</v>
      </c>
      <c r="G224" s="68">
        <f aca="true" t="shared" si="32" ref="G224:G248">IF($D224=0,0,$F224/$D224)</f>
        <v>1.138385766046302</v>
      </c>
      <c r="H224" s="69">
        <f aca="true" t="shared" si="33" ref="H224:H248">IF($E224=0,0,$F224/$E224)</f>
        <v>1.138385766046302</v>
      </c>
      <c r="I224" s="133">
        <v>-19020570</v>
      </c>
      <c r="J224" s="134">
        <v>0</v>
      </c>
      <c r="K224" s="135">
        <f aca="true" t="shared" si="34" ref="K224:K248">IF($E224=0,0,$I224/$E224)</f>
        <v>-0.13838576604630182</v>
      </c>
      <c r="L224" s="135">
        <f aca="true" t="shared" si="35" ref="L224:L248">IF($E224=0,0,$J224/$E224)</f>
        <v>0</v>
      </c>
    </row>
    <row r="225" spans="1:12" ht="12.75">
      <c r="A225" s="131" t="s">
        <v>116</v>
      </c>
      <c r="B225" s="132" t="s">
        <v>497</v>
      </c>
      <c r="C225" s="65" t="s">
        <v>498</v>
      </c>
      <c r="D225" s="66">
        <v>57439000</v>
      </c>
      <c r="E225" s="66">
        <v>57439000</v>
      </c>
      <c r="F225" s="66">
        <v>32245738</v>
      </c>
      <c r="G225" s="68">
        <f t="shared" si="32"/>
        <v>0.5613910061108306</v>
      </c>
      <c r="H225" s="69">
        <f t="shared" si="33"/>
        <v>0.5613910061108306</v>
      </c>
      <c r="I225" s="133">
        <v>0</v>
      </c>
      <c r="J225" s="134">
        <v>25193262</v>
      </c>
      <c r="K225" s="135">
        <f t="shared" si="34"/>
        <v>0</v>
      </c>
      <c r="L225" s="135">
        <f t="shared" si="35"/>
        <v>0.4386089938891694</v>
      </c>
    </row>
    <row r="226" spans="1:12" ht="12.75">
      <c r="A226" s="131" t="s">
        <v>116</v>
      </c>
      <c r="B226" s="132" t="s">
        <v>499</v>
      </c>
      <c r="C226" s="65" t="s">
        <v>500</v>
      </c>
      <c r="D226" s="66">
        <v>91504000</v>
      </c>
      <c r="E226" s="66">
        <v>91504000</v>
      </c>
      <c r="F226" s="66">
        <v>87787194</v>
      </c>
      <c r="G226" s="68">
        <f t="shared" si="32"/>
        <v>0.9593809450952964</v>
      </c>
      <c r="H226" s="69">
        <f t="shared" si="33"/>
        <v>0.9593809450952964</v>
      </c>
      <c r="I226" s="133">
        <v>0</v>
      </c>
      <c r="J226" s="134">
        <v>3716806</v>
      </c>
      <c r="K226" s="135">
        <f t="shared" si="34"/>
        <v>0</v>
      </c>
      <c r="L226" s="135">
        <f t="shared" si="35"/>
        <v>0.04061905490470362</v>
      </c>
    </row>
    <row r="227" spans="1:12" ht="12.75">
      <c r="A227" s="131" t="s">
        <v>116</v>
      </c>
      <c r="B227" s="132" t="s">
        <v>501</v>
      </c>
      <c r="C227" s="65" t="s">
        <v>502</v>
      </c>
      <c r="D227" s="66">
        <v>28518000</v>
      </c>
      <c r="E227" s="66">
        <v>28518000</v>
      </c>
      <c r="F227" s="66">
        <v>31091553</v>
      </c>
      <c r="G227" s="68">
        <f t="shared" si="32"/>
        <v>1.09024310961498</v>
      </c>
      <c r="H227" s="69">
        <f t="shared" si="33"/>
        <v>1.09024310961498</v>
      </c>
      <c r="I227" s="133">
        <v>-2573553</v>
      </c>
      <c r="J227" s="134">
        <v>0</v>
      </c>
      <c r="K227" s="135">
        <f t="shared" si="34"/>
        <v>-0.09024310961498001</v>
      </c>
      <c r="L227" s="135">
        <f t="shared" si="35"/>
        <v>0</v>
      </c>
    </row>
    <row r="228" spans="1:12" ht="12.75">
      <c r="A228" s="131" t="s">
        <v>116</v>
      </c>
      <c r="B228" s="132" t="s">
        <v>503</v>
      </c>
      <c r="C228" s="65" t="s">
        <v>504</v>
      </c>
      <c r="D228" s="66">
        <v>39218000</v>
      </c>
      <c r="E228" s="66">
        <v>39218000</v>
      </c>
      <c r="F228" s="66">
        <v>46793066</v>
      </c>
      <c r="G228" s="68">
        <f t="shared" si="32"/>
        <v>1.1931527869855678</v>
      </c>
      <c r="H228" s="69">
        <f t="shared" si="33"/>
        <v>1.1931527869855678</v>
      </c>
      <c r="I228" s="133">
        <v>-7575066</v>
      </c>
      <c r="J228" s="134">
        <v>0</v>
      </c>
      <c r="K228" s="135">
        <f t="shared" si="34"/>
        <v>-0.19315278698556784</v>
      </c>
      <c r="L228" s="135">
        <f t="shared" si="35"/>
        <v>0</v>
      </c>
    </row>
    <row r="229" spans="1:12" ht="12.75">
      <c r="A229" s="131" t="s">
        <v>116</v>
      </c>
      <c r="B229" s="132" t="s">
        <v>505</v>
      </c>
      <c r="C229" s="65" t="s">
        <v>506</v>
      </c>
      <c r="D229" s="66">
        <v>34654000</v>
      </c>
      <c r="E229" s="66">
        <v>34654000</v>
      </c>
      <c r="F229" s="66">
        <v>33710608</v>
      </c>
      <c r="G229" s="68">
        <f t="shared" si="32"/>
        <v>0.9727768223004559</v>
      </c>
      <c r="H229" s="69">
        <f t="shared" si="33"/>
        <v>0.9727768223004559</v>
      </c>
      <c r="I229" s="133">
        <v>0</v>
      </c>
      <c r="J229" s="134">
        <v>943392</v>
      </c>
      <c r="K229" s="135">
        <f t="shared" si="34"/>
        <v>0</v>
      </c>
      <c r="L229" s="135">
        <f t="shared" si="35"/>
        <v>0.027223177699544063</v>
      </c>
    </row>
    <row r="230" spans="1:12" ht="12.75">
      <c r="A230" s="131" t="s">
        <v>116</v>
      </c>
      <c r="B230" s="132" t="s">
        <v>507</v>
      </c>
      <c r="C230" s="65" t="s">
        <v>508</v>
      </c>
      <c r="D230" s="66">
        <v>114386000</v>
      </c>
      <c r="E230" s="66">
        <v>114386000</v>
      </c>
      <c r="F230" s="66">
        <v>97249868</v>
      </c>
      <c r="G230" s="68">
        <f t="shared" si="32"/>
        <v>0.8501903030091095</v>
      </c>
      <c r="H230" s="69">
        <f t="shared" si="33"/>
        <v>0.8501903030091095</v>
      </c>
      <c r="I230" s="133">
        <v>0</v>
      </c>
      <c r="J230" s="134">
        <v>17136132</v>
      </c>
      <c r="K230" s="135">
        <f t="shared" si="34"/>
        <v>0</v>
      </c>
      <c r="L230" s="135">
        <f t="shared" si="35"/>
        <v>0.1498096969908905</v>
      </c>
    </row>
    <row r="231" spans="1:12" ht="12.75">
      <c r="A231" s="131" t="s">
        <v>135</v>
      </c>
      <c r="B231" s="132" t="s">
        <v>509</v>
      </c>
      <c r="C231" s="65" t="s">
        <v>510</v>
      </c>
      <c r="D231" s="66">
        <v>8834000</v>
      </c>
      <c r="E231" s="66">
        <v>8834000</v>
      </c>
      <c r="F231" s="66">
        <v>9500725</v>
      </c>
      <c r="G231" s="68">
        <f t="shared" si="32"/>
        <v>1.0754726058410686</v>
      </c>
      <c r="H231" s="69">
        <f t="shared" si="33"/>
        <v>1.0754726058410686</v>
      </c>
      <c r="I231" s="133">
        <v>-666725</v>
      </c>
      <c r="J231" s="134">
        <v>0</v>
      </c>
      <c r="K231" s="135">
        <f t="shared" si="34"/>
        <v>-0.0754726058410686</v>
      </c>
      <c r="L231" s="135">
        <f t="shared" si="35"/>
        <v>0</v>
      </c>
    </row>
    <row r="232" spans="1:12" ht="12.75">
      <c r="A232" s="136"/>
      <c r="B232" s="137" t="s">
        <v>511</v>
      </c>
      <c r="C232" s="138"/>
      <c r="D232" s="77">
        <f>SUM(D224:D231)</f>
        <v>511999000</v>
      </c>
      <c r="E232" s="77">
        <f>SUM(E224:E231)</f>
        <v>511999000</v>
      </c>
      <c r="F232" s="77">
        <f>SUM(F224:F231)</f>
        <v>494845322</v>
      </c>
      <c r="G232" s="75">
        <f t="shared" si="32"/>
        <v>0.9664966572200336</v>
      </c>
      <c r="H232" s="76">
        <f t="shared" si="33"/>
        <v>0.9664966572200336</v>
      </c>
      <c r="I232" s="139">
        <f>SUM(I224:I231)</f>
        <v>-29835914</v>
      </c>
      <c r="J232" s="140">
        <f>SUM(J224:J231)</f>
        <v>46989592</v>
      </c>
      <c r="K232" s="81">
        <f t="shared" si="34"/>
        <v>-0.05827338334645185</v>
      </c>
      <c r="L232" s="81">
        <f t="shared" si="35"/>
        <v>0.09177672612641821</v>
      </c>
    </row>
    <row r="233" spans="1:12" ht="12.75">
      <c r="A233" s="131" t="s">
        <v>116</v>
      </c>
      <c r="B233" s="132" t="s">
        <v>512</v>
      </c>
      <c r="C233" s="65" t="s">
        <v>513</v>
      </c>
      <c r="D233" s="66">
        <v>31227000</v>
      </c>
      <c r="E233" s="66">
        <v>31227000</v>
      </c>
      <c r="F233" s="66">
        <v>30214618</v>
      </c>
      <c r="G233" s="68">
        <f t="shared" si="32"/>
        <v>0.9675799148173055</v>
      </c>
      <c r="H233" s="69">
        <f t="shared" si="33"/>
        <v>0.9675799148173055</v>
      </c>
      <c r="I233" s="133">
        <v>0</v>
      </c>
      <c r="J233" s="134">
        <v>1012382</v>
      </c>
      <c r="K233" s="135">
        <f t="shared" si="34"/>
        <v>0</v>
      </c>
      <c r="L233" s="135">
        <f t="shared" si="35"/>
        <v>0.032420085182694465</v>
      </c>
    </row>
    <row r="234" spans="1:12" ht="12.75">
      <c r="A234" s="131" t="s">
        <v>116</v>
      </c>
      <c r="B234" s="132" t="s">
        <v>514</v>
      </c>
      <c r="C234" s="65" t="s">
        <v>515</v>
      </c>
      <c r="D234" s="66">
        <v>116457000</v>
      </c>
      <c r="E234" s="66">
        <v>116457000</v>
      </c>
      <c r="F234" s="66">
        <v>107596469</v>
      </c>
      <c r="G234" s="68">
        <f t="shared" si="32"/>
        <v>0.9239158573550753</v>
      </c>
      <c r="H234" s="69">
        <f t="shared" si="33"/>
        <v>0.9239158573550753</v>
      </c>
      <c r="I234" s="133">
        <v>0</v>
      </c>
      <c r="J234" s="134">
        <v>8860531</v>
      </c>
      <c r="K234" s="135">
        <f t="shared" si="34"/>
        <v>0</v>
      </c>
      <c r="L234" s="135">
        <f t="shared" si="35"/>
        <v>0.07608414264492473</v>
      </c>
    </row>
    <row r="235" spans="1:12" ht="12.75">
      <c r="A235" s="131" t="s">
        <v>116</v>
      </c>
      <c r="B235" s="132" t="s">
        <v>516</v>
      </c>
      <c r="C235" s="65" t="s">
        <v>517</v>
      </c>
      <c r="D235" s="66">
        <v>56522000</v>
      </c>
      <c r="E235" s="66">
        <v>56522000</v>
      </c>
      <c r="F235" s="66">
        <v>49341904</v>
      </c>
      <c r="G235" s="68">
        <f t="shared" si="32"/>
        <v>0.8729681186086834</v>
      </c>
      <c r="H235" s="69">
        <f t="shared" si="33"/>
        <v>0.8729681186086834</v>
      </c>
      <c r="I235" s="133">
        <v>0</v>
      </c>
      <c r="J235" s="134">
        <v>7180096</v>
      </c>
      <c r="K235" s="135">
        <f t="shared" si="34"/>
        <v>0</v>
      </c>
      <c r="L235" s="135">
        <f t="shared" si="35"/>
        <v>0.12703188139131666</v>
      </c>
    </row>
    <row r="236" spans="1:12" ht="12.75">
      <c r="A236" s="131" t="s">
        <v>116</v>
      </c>
      <c r="B236" s="132" t="s">
        <v>518</v>
      </c>
      <c r="C236" s="65" t="s">
        <v>519</v>
      </c>
      <c r="D236" s="66">
        <v>21201000</v>
      </c>
      <c r="E236" s="66">
        <v>21201000</v>
      </c>
      <c r="F236" s="66">
        <v>19734182</v>
      </c>
      <c r="G236" s="68">
        <f t="shared" si="32"/>
        <v>0.9308137352011697</v>
      </c>
      <c r="H236" s="69">
        <f t="shared" si="33"/>
        <v>0.9308137352011697</v>
      </c>
      <c r="I236" s="133">
        <v>0</v>
      </c>
      <c r="J236" s="134">
        <v>1466818</v>
      </c>
      <c r="K236" s="135">
        <f t="shared" si="34"/>
        <v>0</v>
      </c>
      <c r="L236" s="135">
        <f t="shared" si="35"/>
        <v>0.06918626479883025</v>
      </c>
    </row>
    <row r="237" spans="1:12" ht="12.75">
      <c r="A237" s="131" t="s">
        <v>116</v>
      </c>
      <c r="B237" s="132" t="s">
        <v>520</v>
      </c>
      <c r="C237" s="65" t="s">
        <v>521</v>
      </c>
      <c r="D237" s="66">
        <v>63731000</v>
      </c>
      <c r="E237" s="66">
        <v>63731000</v>
      </c>
      <c r="F237" s="66">
        <v>7705970</v>
      </c>
      <c r="G237" s="68">
        <f t="shared" si="32"/>
        <v>0.12091399789741256</v>
      </c>
      <c r="H237" s="69">
        <f t="shared" si="33"/>
        <v>0.12091399789741256</v>
      </c>
      <c r="I237" s="133">
        <v>0</v>
      </c>
      <c r="J237" s="134">
        <v>56025030</v>
      </c>
      <c r="K237" s="135">
        <f t="shared" si="34"/>
        <v>0</v>
      </c>
      <c r="L237" s="135">
        <f t="shared" si="35"/>
        <v>0.8790860021025875</v>
      </c>
    </row>
    <row r="238" spans="1:12" ht="12.75">
      <c r="A238" s="131" t="s">
        <v>116</v>
      </c>
      <c r="B238" s="132" t="s">
        <v>522</v>
      </c>
      <c r="C238" s="65" t="s">
        <v>523</v>
      </c>
      <c r="D238" s="66">
        <v>167815000</v>
      </c>
      <c r="E238" s="66">
        <v>167815000</v>
      </c>
      <c r="F238" s="66">
        <v>147088976</v>
      </c>
      <c r="G238" s="68">
        <f t="shared" si="32"/>
        <v>0.876494806781277</v>
      </c>
      <c r="H238" s="69">
        <f t="shared" si="33"/>
        <v>0.876494806781277</v>
      </c>
      <c r="I238" s="133">
        <v>0</v>
      </c>
      <c r="J238" s="134">
        <v>20726024</v>
      </c>
      <c r="K238" s="135">
        <f t="shared" si="34"/>
        <v>0</v>
      </c>
      <c r="L238" s="135">
        <f t="shared" si="35"/>
        <v>0.123505193218723</v>
      </c>
    </row>
    <row r="239" spans="1:12" ht="12.75">
      <c r="A239" s="131" t="s">
        <v>135</v>
      </c>
      <c r="B239" s="132" t="s">
        <v>524</v>
      </c>
      <c r="C239" s="65" t="s">
        <v>525</v>
      </c>
      <c r="D239" s="66">
        <v>6255000</v>
      </c>
      <c r="E239" s="66">
        <v>6255000</v>
      </c>
      <c r="F239" s="66">
        <v>6255001</v>
      </c>
      <c r="G239" s="68">
        <f t="shared" si="32"/>
        <v>1.0000001598721022</v>
      </c>
      <c r="H239" s="69">
        <f t="shared" si="33"/>
        <v>1.0000001598721022</v>
      </c>
      <c r="I239" s="133">
        <v>-1</v>
      </c>
      <c r="J239" s="134">
        <v>0</v>
      </c>
      <c r="K239" s="135">
        <f t="shared" si="34"/>
        <v>-1.5987210231814549E-07</v>
      </c>
      <c r="L239" s="135">
        <f t="shared" si="35"/>
        <v>0</v>
      </c>
    </row>
    <row r="240" spans="1:12" ht="12.75">
      <c r="A240" s="136"/>
      <c r="B240" s="137" t="s">
        <v>526</v>
      </c>
      <c r="C240" s="138"/>
      <c r="D240" s="77">
        <f>SUM(D233:D239)</f>
        <v>463208000</v>
      </c>
      <c r="E240" s="77">
        <f>SUM(E233:E239)</f>
        <v>463208000</v>
      </c>
      <c r="F240" s="77">
        <f>SUM(F233:F239)</f>
        <v>367937120</v>
      </c>
      <c r="G240" s="75">
        <f t="shared" si="32"/>
        <v>0.794323759520561</v>
      </c>
      <c r="H240" s="76">
        <f t="shared" si="33"/>
        <v>0.794323759520561</v>
      </c>
      <c r="I240" s="139">
        <f>SUM(I233:I239)</f>
        <v>-1</v>
      </c>
      <c r="J240" s="140">
        <f>SUM(J233:J239)</f>
        <v>95270881</v>
      </c>
      <c r="K240" s="81">
        <f t="shared" si="34"/>
        <v>-2.1588573599765117E-09</v>
      </c>
      <c r="L240" s="81">
        <f t="shared" si="35"/>
        <v>0.2056762426382964</v>
      </c>
    </row>
    <row r="241" spans="1:12" ht="12.75">
      <c r="A241" s="131" t="s">
        <v>116</v>
      </c>
      <c r="B241" s="132" t="s">
        <v>527</v>
      </c>
      <c r="C241" s="65" t="s">
        <v>528</v>
      </c>
      <c r="D241" s="66">
        <v>61195000</v>
      </c>
      <c r="E241" s="66">
        <v>61195000</v>
      </c>
      <c r="F241" s="66">
        <v>49333631</v>
      </c>
      <c r="G241" s="68">
        <f t="shared" si="32"/>
        <v>0.8061709453386715</v>
      </c>
      <c r="H241" s="69">
        <f t="shared" si="33"/>
        <v>0.8061709453386715</v>
      </c>
      <c r="I241" s="133">
        <v>0</v>
      </c>
      <c r="J241" s="134">
        <v>11861369</v>
      </c>
      <c r="K241" s="135">
        <f t="shared" si="34"/>
        <v>0</v>
      </c>
      <c r="L241" s="135">
        <f t="shared" si="35"/>
        <v>0.19382905466132855</v>
      </c>
    </row>
    <row r="242" spans="1:12" ht="12.75">
      <c r="A242" s="131" t="s">
        <v>116</v>
      </c>
      <c r="B242" s="132" t="s">
        <v>529</v>
      </c>
      <c r="C242" s="65" t="s">
        <v>530</v>
      </c>
      <c r="D242" s="66">
        <v>531716000</v>
      </c>
      <c r="E242" s="66">
        <v>531716000</v>
      </c>
      <c r="F242" s="66">
        <v>499567675</v>
      </c>
      <c r="G242" s="68">
        <f t="shared" si="32"/>
        <v>0.9395385412513447</v>
      </c>
      <c r="H242" s="69">
        <f t="shared" si="33"/>
        <v>0.9395385412513447</v>
      </c>
      <c r="I242" s="133">
        <v>0</v>
      </c>
      <c r="J242" s="134">
        <v>32148325</v>
      </c>
      <c r="K242" s="135">
        <f t="shared" si="34"/>
        <v>0</v>
      </c>
      <c r="L242" s="135">
        <f t="shared" si="35"/>
        <v>0.0604614587486553</v>
      </c>
    </row>
    <row r="243" spans="1:12" ht="12.75">
      <c r="A243" s="131" t="s">
        <v>116</v>
      </c>
      <c r="B243" s="132" t="s">
        <v>531</v>
      </c>
      <c r="C243" s="65" t="s">
        <v>532</v>
      </c>
      <c r="D243" s="66">
        <v>75185000</v>
      </c>
      <c r="E243" s="66">
        <v>75185000</v>
      </c>
      <c r="F243" s="66">
        <v>69433641</v>
      </c>
      <c r="G243" s="68">
        <f t="shared" si="32"/>
        <v>0.9235039037041963</v>
      </c>
      <c r="H243" s="69">
        <f t="shared" si="33"/>
        <v>0.9235039037041963</v>
      </c>
      <c r="I243" s="133">
        <v>0</v>
      </c>
      <c r="J243" s="134">
        <v>5751359</v>
      </c>
      <c r="K243" s="135">
        <f t="shared" si="34"/>
        <v>0</v>
      </c>
      <c r="L243" s="135">
        <f t="shared" si="35"/>
        <v>0.07649609629580369</v>
      </c>
    </row>
    <row r="244" spans="1:12" ht="12.75">
      <c r="A244" s="131" t="s">
        <v>116</v>
      </c>
      <c r="B244" s="132" t="s">
        <v>533</v>
      </c>
      <c r="C244" s="65" t="s">
        <v>534</v>
      </c>
      <c r="D244" s="66">
        <v>300869000</v>
      </c>
      <c r="E244" s="66">
        <v>300869000</v>
      </c>
      <c r="F244" s="66">
        <v>276339699</v>
      </c>
      <c r="G244" s="68">
        <f t="shared" si="32"/>
        <v>0.9184718232852171</v>
      </c>
      <c r="H244" s="69">
        <f t="shared" si="33"/>
        <v>0.9184718232852171</v>
      </c>
      <c r="I244" s="133">
        <v>0</v>
      </c>
      <c r="J244" s="134">
        <v>24529301</v>
      </c>
      <c r="K244" s="135">
        <f t="shared" si="34"/>
        <v>0</v>
      </c>
      <c r="L244" s="135">
        <f t="shared" si="35"/>
        <v>0.08152817671478285</v>
      </c>
    </row>
    <row r="245" spans="1:12" ht="12.75">
      <c r="A245" s="131" t="s">
        <v>116</v>
      </c>
      <c r="B245" s="132" t="s">
        <v>535</v>
      </c>
      <c r="C245" s="65" t="s">
        <v>536</v>
      </c>
      <c r="D245" s="66">
        <v>335268000</v>
      </c>
      <c r="E245" s="66">
        <v>335268000</v>
      </c>
      <c r="F245" s="66">
        <v>259718530</v>
      </c>
      <c r="G245" s="68">
        <f t="shared" si="32"/>
        <v>0.7746594664566854</v>
      </c>
      <c r="H245" s="69">
        <f t="shared" si="33"/>
        <v>0.7746594664566854</v>
      </c>
      <c r="I245" s="133">
        <v>0</v>
      </c>
      <c r="J245" s="134">
        <v>75549470</v>
      </c>
      <c r="K245" s="135">
        <f t="shared" si="34"/>
        <v>0</v>
      </c>
      <c r="L245" s="135">
        <f t="shared" si="35"/>
        <v>0.2253405335433146</v>
      </c>
    </row>
    <row r="246" spans="1:12" ht="12.75">
      <c r="A246" s="131" t="s">
        <v>135</v>
      </c>
      <c r="B246" s="132" t="s">
        <v>537</v>
      </c>
      <c r="C246" s="65" t="s">
        <v>538</v>
      </c>
      <c r="D246" s="66">
        <v>7164000</v>
      </c>
      <c r="E246" s="66">
        <v>7164000</v>
      </c>
      <c r="F246" s="66">
        <v>7088397</v>
      </c>
      <c r="G246" s="68">
        <f t="shared" si="32"/>
        <v>0.9894468174204355</v>
      </c>
      <c r="H246" s="69">
        <f t="shared" si="33"/>
        <v>0.9894468174204355</v>
      </c>
      <c r="I246" s="133">
        <v>0</v>
      </c>
      <c r="J246" s="134">
        <v>75603</v>
      </c>
      <c r="K246" s="135">
        <f t="shared" si="34"/>
        <v>0</v>
      </c>
      <c r="L246" s="135">
        <f t="shared" si="35"/>
        <v>0.01055318257956449</v>
      </c>
    </row>
    <row r="247" spans="1:12" ht="12.75">
      <c r="A247" s="136"/>
      <c r="B247" s="137" t="s">
        <v>539</v>
      </c>
      <c r="C247" s="138"/>
      <c r="D247" s="77">
        <f>SUM(D241:D246)</f>
        <v>1311397000</v>
      </c>
      <c r="E247" s="77">
        <f>SUM(E241:E246)</f>
        <v>1311397000</v>
      </c>
      <c r="F247" s="77">
        <f>SUM(F241:F246)</f>
        <v>1161481573</v>
      </c>
      <c r="G247" s="75">
        <f t="shared" si="32"/>
        <v>0.8856826521640663</v>
      </c>
      <c r="H247" s="76">
        <f t="shared" si="33"/>
        <v>0.8856826521640663</v>
      </c>
      <c r="I247" s="139">
        <f>SUM(I241:I246)</f>
        <v>0</v>
      </c>
      <c r="J247" s="140">
        <f>SUM(J241:J246)</f>
        <v>149915427</v>
      </c>
      <c r="K247" s="81">
        <f t="shared" si="34"/>
        <v>0</v>
      </c>
      <c r="L247" s="81">
        <f t="shared" si="35"/>
        <v>0.11431734783593374</v>
      </c>
    </row>
    <row r="248" spans="1:12" ht="12.75">
      <c r="A248" s="143"/>
      <c r="B248" s="144" t="s">
        <v>540</v>
      </c>
      <c r="C248" s="145"/>
      <c r="D248" s="146">
        <f>SUM(D224:D231,D233:D239,D241:D246)</f>
        <v>2286604000</v>
      </c>
      <c r="E248" s="146">
        <f>SUM(E224:E231,E233:E239,E241:E246)</f>
        <v>2286604000</v>
      </c>
      <c r="F248" s="146">
        <f>SUM(F224:F231,F233:F239,F241:F246)</f>
        <v>2024264015</v>
      </c>
      <c r="G248" s="147">
        <f t="shared" si="32"/>
        <v>0.8852709148588912</v>
      </c>
      <c r="H248" s="148">
        <f t="shared" si="33"/>
        <v>0.8852709148588912</v>
      </c>
      <c r="I248" s="139">
        <f>SUM(I224:I231,I233:I239,I241:I246)</f>
        <v>-29835915</v>
      </c>
      <c r="J248" s="140">
        <f>SUM(J224:J231,J233:J239,J241:J246)</f>
        <v>292175900</v>
      </c>
      <c r="K248" s="149">
        <f t="shared" si="34"/>
        <v>-0.01304813382640807</v>
      </c>
      <c r="L248" s="149">
        <f t="shared" si="35"/>
        <v>0.1277772189675169</v>
      </c>
    </row>
    <row r="249" spans="1:12" ht="12.75">
      <c r="A249" s="121"/>
      <c r="B249" s="62"/>
      <c r="C249" s="11"/>
      <c r="D249" s="27"/>
      <c r="E249" s="27"/>
      <c r="F249" s="27"/>
      <c r="G249" s="68"/>
      <c r="H249" s="150"/>
      <c r="I249" s="141"/>
      <c r="J249" s="142"/>
      <c r="K249" s="135"/>
      <c r="L249" s="135"/>
    </row>
    <row r="250" spans="1:12" ht="12.75">
      <c r="A250" s="121"/>
      <c r="B250" s="128" t="s">
        <v>541</v>
      </c>
      <c r="C250" s="61"/>
      <c r="D250" s="27"/>
      <c r="E250" s="27"/>
      <c r="F250" s="27"/>
      <c r="G250" s="68"/>
      <c r="H250" s="69"/>
      <c r="I250" s="141"/>
      <c r="J250" s="142"/>
      <c r="K250" s="135"/>
      <c r="L250" s="135"/>
    </row>
    <row r="251" spans="1:12" ht="12.75">
      <c r="A251" s="131" t="s">
        <v>116</v>
      </c>
      <c r="B251" s="132" t="s">
        <v>542</v>
      </c>
      <c r="C251" s="65" t="s">
        <v>543</v>
      </c>
      <c r="D251" s="66">
        <v>159621000</v>
      </c>
      <c r="E251" s="66">
        <v>159621000</v>
      </c>
      <c r="F251" s="66">
        <v>141836722</v>
      </c>
      <c r="G251" s="68">
        <f aca="true" t="shared" si="36" ref="G251:G278">IF($D251=0,0,$F251/$D251)</f>
        <v>0.8885843466711774</v>
      </c>
      <c r="H251" s="69">
        <f aca="true" t="shared" si="37" ref="H251:H278">IF($E251=0,0,$F251/$E251)</f>
        <v>0.8885843466711774</v>
      </c>
      <c r="I251" s="133">
        <v>0</v>
      </c>
      <c r="J251" s="134">
        <v>17784278</v>
      </c>
      <c r="K251" s="135">
        <f aca="true" t="shared" si="38" ref="K251:K278">IF($E251=0,0,$I251/$E251)</f>
        <v>0</v>
      </c>
      <c r="L251" s="135">
        <f aca="true" t="shared" si="39" ref="L251:L278">IF($E251=0,0,$J251/$E251)</f>
        <v>0.11141565332882265</v>
      </c>
    </row>
    <row r="252" spans="1:12" ht="12.75">
      <c r="A252" s="131" t="s">
        <v>116</v>
      </c>
      <c r="B252" s="132" t="s">
        <v>544</v>
      </c>
      <c r="C252" s="65" t="s">
        <v>545</v>
      </c>
      <c r="D252" s="66">
        <v>256437000</v>
      </c>
      <c r="E252" s="66">
        <v>256437000</v>
      </c>
      <c r="F252" s="66">
        <v>240331440</v>
      </c>
      <c r="G252" s="68">
        <f t="shared" si="36"/>
        <v>0.9371948665754162</v>
      </c>
      <c r="H252" s="69">
        <f t="shared" si="37"/>
        <v>0.9371948665754162</v>
      </c>
      <c r="I252" s="133">
        <v>0</v>
      </c>
      <c r="J252" s="134">
        <v>16105560</v>
      </c>
      <c r="K252" s="135">
        <f t="shared" si="38"/>
        <v>0</v>
      </c>
      <c r="L252" s="135">
        <f t="shared" si="39"/>
        <v>0.06280513342458381</v>
      </c>
    </row>
    <row r="253" spans="1:12" ht="12.75">
      <c r="A253" s="131" t="s">
        <v>116</v>
      </c>
      <c r="B253" s="132" t="s">
        <v>546</v>
      </c>
      <c r="C253" s="65" t="s">
        <v>547</v>
      </c>
      <c r="D253" s="66">
        <v>731738000</v>
      </c>
      <c r="E253" s="66">
        <v>731738000</v>
      </c>
      <c r="F253" s="66">
        <v>615748250</v>
      </c>
      <c r="G253" s="68">
        <f t="shared" si="36"/>
        <v>0.8414873219649656</v>
      </c>
      <c r="H253" s="69">
        <f t="shared" si="37"/>
        <v>0.8414873219649656</v>
      </c>
      <c r="I253" s="133">
        <v>0</v>
      </c>
      <c r="J253" s="134">
        <v>115989750</v>
      </c>
      <c r="K253" s="135">
        <f t="shared" si="38"/>
        <v>0</v>
      </c>
      <c r="L253" s="135">
        <f t="shared" si="39"/>
        <v>0.1585126780350344</v>
      </c>
    </row>
    <row r="254" spans="1:12" ht="12.75">
      <c r="A254" s="131" t="s">
        <v>116</v>
      </c>
      <c r="B254" s="132" t="s">
        <v>548</v>
      </c>
      <c r="C254" s="65" t="s">
        <v>549</v>
      </c>
      <c r="D254" s="66">
        <v>27656000</v>
      </c>
      <c r="E254" s="66">
        <v>27656000</v>
      </c>
      <c r="F254" s="66">
        <v>26680343</v>
      </c>
      <c r="G254" s="68">
        <f t="shared" si="36"/>
        <v>0.9647216878796645</v>
      </c>
      <c r="H254" s="69">
        <f t="shared" si="37"/>
        <v>0.9647216878796645</v>
      </c>
      <c r="I254" s="133">
        <v>0</v>
      </c>
      <c r="J254" s="134">
        <v>975657</v>
      </c>
      <c r="K254" s="135">
        <f t="shared" si="38"/>
        <v>0</v>
      </c>
      <c r="L254" s="135">
        <f t="shared" si="39"/>
        <v>0.03527831212033555</v>
      </c>
    </row>
    <row r="255" spans="1:12" ht="12.75">
      <c r="A255" s="131" t="s">
        <v>116</v>
      </c>
      <c r="B255" s="132" t="s">
        <v>550</v>
      </c>
      <c r="C255" s="65" t="s">
        <v>551</v>
      </c>
      <c r="D255" s="66">
        <v>126716000</v>
      </c>
      <c r="E255" s="66">
        <v>126716000</v>
      </c>
      <c r="F255" s="66">
        <v>140404995</v>
      </c>
      <c r="G255" s="68">
        <f t="shared" si="36"/>
        <v>1.1080289387291264</v>
      </c>
      <c r="H255" s="69">
        <f t="shared" si="37"/>
        <v>1.1080289387291264</v>
      </c>
      <c r="I255" s="133">
        <v>-13688995</v>
      </c>
      <c r="J255" s="134">
        <v>0</v>
      </c>
      <c r="K255" s="135">
        <f t="shared" si="38"/>
        <v>-0.10802893872912656</v>
      </c>
      <c r="L255" s="135">
        <f t="shared" si="39"/>
        <v>0</v>
      </c>
    </row>
    <row r="256" spans="1:12" ht="12.75">
      <c r="A256" s="131" t="s">
        <v>135</v>
      </c>
      <c r="B256" s="132" t="s">
        <v>552</v>
      </c>
      <c r="C256" s="65" t="s">
        <v>553</v>
      </c>
      <c r="D256" s="66">
        <v>6639000</v>
      </c>
      <c r="E256" s="66">
        <v>6639000</v>
      </c>
      <c r="F256" s="66">
        <v>4189510</v>
      </c>
      <c r="G256" s="68">
        <f t="shared" si="36"/>
        <v>0.6310453381533363</v>
      </c>
      <c r="H256" s="69">
        <f t="shared" si="37"/>
        <v>0.6310453381533363</v>
      </c>
      <c r="I256" s="133">
        <v>0</v>
      </c>
      <c r="J256" s="134">
        <v>2449490</v>
      </c>
      <c r="K256" s="135">
        <f t="shared" si="38"/>
        <v>0</v>
      </c>
      <c r="L256" s="135">
        <f t="shared" si="39"/>
        <v>0.36895466184666365</v>
      </c>
    </row>
    <row r="257" spans="1:12" ht="12.75">
      <c r="A257" s="136"/>
      <c r="B257" s="137" t="s">
        <v>554</v>
      </c>
      <c r="C257" s="138"/>
      <c r="D257" s="77">
        <f>SUM(D251:D256)</f>
        <v>1308807000</v>
      </c>
      <c r="E257" s="77">
        <f>SUM(E251:E256)</f>
        <v>1308807000</v>
      </c>
      <c r="F257" s="77">
        <f>SUM(F251:F256)</f>
        <v>1169191260</v>
      </c>
      <c r="G257" s="75">
        <f t="shared" si="36"/>
        <v>0.8933259525659627</v>
      </c>
      <c r="H257" s="76">
        <f t="shared" si="37"/>
        <v>0.8933259525659627</v>
      </c>
      <c r="I257" s="139">
        <f>SUM(I251:I256)</f>
        <v>-13688995</v>
      </c>
      <c r="J257" s="140">
        <f>SUM(J251:J256)</f>
        <v>153304735</v>
      </c>
      <c r="K257" s="81">
        <f t="shared" si="38"/>
        <v>-0.010459139506436014</v>
      </c>
      <c r="L257" s="81">
        <f t="shared" si="39"/>
        <v>0.11713318694047327</v>
      </c>
    </row>
    <row r="258" spans="1:12" ht="12.75">
      <c r="A258" s="131" t="s">
        <v>116</v>
      </c>
      <c r="B258" s="132" t="s">
        <v>555</v>
      </c>
      <c r="C258" s="65" t="s">
        <v>556</v>
      </c>
      <c r="D258" s="66">
        <v>27823000</v>
      </c>
      <c r="E258" s="66">
        <v>27823000</v>
      </c>
      <c r="F258" s="66">
        <v>37610743</v>
      </c>
      <c r="G258" s="68">
        <f t="shared" si="36"/>
        <v>1.3517860403263486</v>
      </c>
      <c r="H258" s="69">
        <f t="shared" si="37"/>
        <v>1.3517860403263486</v>
      </c>
      <c r="I258" s="133">
        <v>-9787743</v>
      </c>
      <c r="J258" s="134">
        <v>0</v>
      </c>
      <c r="K258" s="135">
        <f t="shared" si="38"/>
        <v>-0.3517860403263487</v>
      </c>
      <c r="L258" s="135">
        <f t="shared" si="39"/>
        <v>0</v>
      </c>
    </row>
    <row r="259" spans="1:12" ht="12.75">
      <c r="A259" s="131" t="s">
        <v>116</v>
      </c>
      <c r="B259" s="132" t="s">
        <v>557</v>
      </c>
      <c r="C259" s="65" t="s">
        <v>558</v>
      </c>
      <c r="D259" s="66">
        <v>51319000</v>
      </c>
      <c r="E259" s="66">
        <v>51319000</v>
      </c>
      <c r="F259" s="66">
        <v>9093874</v>
      </c>
      <c r="G259" s="68">
        <f t="shared" si="36"/>
        <v>0.17720286833336582</v>
      </c>
      <c r="H259" s="69">
        <f t="shared" si="37"/>
        <v>0.17720286833336582</v>
      </c>
      <c r="I259" s="133">
        <v>0</v>
      </c>
      <c r="J259" s="134">
        <v>42225126</v>
      </c>
      <c r="K259" s="135">
        <f t="shared" si="38"/>
        <v>0</v>
      </c>
      <c r="L259" s="135">
        <f t="shared" si="39"/>
        <v>0.8227971316666342</v>
      </c>
    </row>
    <row r="260" spans="1:12" ht="12.75">
      <c r="A260" s="131" t="s">
        <v>116</v>
      </c>
      <c r="B260" s="132" t="s">
        <v>559</v>
      </c>
      <c r="C260" s="65" t="s">
        <v>560</v>
      </c>
      <c r="D260" s="66">
        <v>54626000</v>
      </c>
      <c r="E260" s="66">
        <v>54626000</v>
      </c>
      <c r="F260" s="66">
        <v>52356210</v>
      </c>
      <c r="G260" s="68">
        <f t="shared" si="36"/>
        <v>0.958448540987808</v>
      </c>
      <c r="H260" s="69">
        <f t="shared" si="37"/>
        <v>0.958448540987808</v>
      </c>
      <c r="I260" s="133">
        <v>0</v>
      </c>
      <c r="J260" s="134">
        <v>2269790</v>
      </c>
      <c r="K260" s="135">
        <f t="shared" si="38"/>
        <v>0</v>
      </c>
      <c r="L260" s="135">
        <f t="shared" si="39"/>
        <v>0.041551459012191996</v>
      </c>
    </row>
    <row r="261" spans="1:12" ht="12.75">
      <c r="A261" s="131" t="s">
        <v>116</v>
      </c>
      <c r="B261" s="132" t="s">
        <v>561</v>
      </c>
      <c r="C261" s="65" t="s">
        <v>562</v>
      </c>
      <c r="D261" s="66">
        <v>30983000</v>
      </c>
      <c r="E261" s="66">
        <v>12379000</v>
      </c>
      <c r="F261" s="66">
        <v>26437166</v>
      </c>
      <c r="G261" s="68">
        <f t="shared" si="36"/>
        <v>0.8532797340477036</v>
      </c>
      <c r="H261" s="69">
        <f t="shared" si="37"/>
        <v>2.1356463365376848</v>
      </c>
      <c r="I261" s="133">
        <v>-14058166</v>
      </c>
      <c r="J261" s="134">
        <v>0</v>
      </c>
      <c r="K261" s="135">
        <f t="shared" si="38"/>
        <v>-1.1356463365376848</v>
      </c>
      <c r="L261" s="135">
        <f t="shared" si="39"/>
        <v>0</v>
      </c>
    </row>
    <row r="262" spans="1:12" ht="12.75">
      <c r="A262" s="131" t="s">
        <v>116</v>
      </c>
      <c r="B262" s="132" t="s">
        <v>563</v>
      </c>
      <c r="C262" s="65" t="s">
        <v>564</v>
      </c>
      <c r="D262" s="66">
        <v>77991000</v>
      </c>
      <c r="E262" s="66">
        <v>77202000</v>
      </c>
      <c r="F262" s="66">
        <v>54376033</v>
      </c>
      <c r="G262" s="68">
        <f t="shared" si="36"/>
        <v>0.6972090754061366</v>
      </c>
      <c r="H262" s="69">
        <f t="shared" si="37"/>
        <v>0.7043345120592731</v>
      </c>
      <c r="I262" s="133">
        <v>0</v>
      </c>
      <c r="J262" s="134">
        <v>22825967</v>
      </c>
      <c r="K262" s="135">
        <f t="shared" si="38"/>
        <v>0</v>
      </c>
      <c r="L262" s="135">
        <f t="shared" si="39"/>
        <v>0.29566548794072695</v>
      </c>
    </row>
    <row r="263" spans="1:12" ht="12.75">
      <c r="A263" s="131" t="s">
        <v>135</v>
      </c>
      <c r="B263" s="132" t="s">
        <v>565</v>
      </c>
      <c r="C263" s="65" t="s">
        <v>566</v>
      </c>
      <c r="D263" s="66">
        <v>287447000</v>
      </c>
      <c r="E263" s="66">
        <v>287447000</v>
      </c>
      <c r="F263" s="66">
        <v>164466724</v>
      </c>
      <c r="G263" s="68">
        <f t="shared" si="36"/>
        <v>0.5721636475593762</v>
      </c>
      <c r="H263" s="69">
        <f t="shared" si="37"/>
        <v>0.5721636475593762</v>
      </c>
      <c r="I263" s="133">
        <v>0</v>
      </c>
      <c r="J263" s="134">
        <v>122980276</v>
      </c>
      <c r="K263" s="135">
        <f t="shared" si="38"/>
        <v>0</v>
      </c>
      <c r="L263" s="135">
        <f t="shared" si="39"/>
        <v>0.42783635244062385</v>
      </c>
    </row>
    <row r="264" spans="1:12" ht="12.75">
      <c r="A264" s="136"/>
      <c r="B264" s="137" t="s">
        <v>567</v>
      </c>
      <c r="C264" s="138"/>
      <c r="D264" s="77">
        <f>SUM(D258:D263)</f>
        <v>530189000</v>
      </c>
      <c r="E264" s="77">
        <f>SUM(E258:E263)</f>
        <v>510796000</v>
      </c>
      <c r="F264" s="77">
        <f>SUM(F258:F263)</f>
        <v>344340750</v>
      </c>
      <c r="G264" s="75">
        <f t="shared" si="36"/>
        <v>0.6494679255887995</v>
      </c>
      <c r="H264" s="76">
        <f t="shared" si="37"/>
        <v>0.674125776239438</v>
      </c>
      <c r="I264" s="139">
        <f>SUM(I258:I263)</f>
        <v>-23845909</v>
      </c>
      <c r="J264" s="140">
        <f>SUM(J258:J263)</f>
        <v>190301159</v>
      </c>
      <c r="K264" s="81">
        <f t="shared" si="38"/>
        <v>-0.04668382093830022</v>
      </c>
      <c r="L264" s="81">
        <f t="shared" si="39"/>
        <v>0.37255804469886217</v>
      </c>
    </row>
    <row r="265" spans="1:12" ht="12.75">
      <c r="A265" s="131" t="s">
        <v>116</v>
      </c>
      <c r="B265" s="132" t="s">
        <v>568</v>
      </c>
      <c r="C265" s="65" t="s">
        <v>569</v>
      </c>
      <c r="D265" s="66">
        <v>42431000</v>
      </c>
      <c r="E265" s="66">
        <v>42431000</v>
      </c>
      <c r="F265" s="66">
        <v>42761731</v>
      </c>
      <c r="G265" s="68">
        <f t="shared" si="36"/>
        <v>1.0077945605807075</v>
      </c>
      <c r="H265" s="69">
        <f t="shared" si="37"/>
        <v>1.0077945605807075</v>
      </c>
      <c r="I265" s="133">
        <v>-330731</v>
      </c>
      <c r="J265" s="134">
        <v>0</v>
      </c>
      <c r="K265" s="135">
        <f t="shared" si="38"/>
        <v>-0.007794560580707502</v>
      </c>
      <c r="L265" s="135">
        <f t="shared" si="39"/>
        <v>0</v>
      </c>
    </row>
    <row r="266" spans="1:12" ht="12.75">
      <c r="A266" s="131" t="s">
        <v>116</v>
      </c>
      <c r="B266" s="132" t="s">
        <v>570</v>
      </c>
      <c r="C266" s="65" t="s">
        <v>571</v>
      </c>
      <c r="D266" s="66">
        <v>29429000</v>
      </c>
      <c r="E266" s="66">
        <v>29429000</v>
      </c>
      <c r="F266" s="66">
        <v>23141326</v>
      </c>
      <c r="G266" s="68">
        <f t="shared" si="36"/>
        <v>0.7863442862482585</v>
      </c>
      <c r="H266" s="69">
        <f t="shared" si="37"/>
        <v>0.7863442862482585</v>
      </c>
      <c r="I266" s="133">
        <v>0</v>
      </c>
      <c r="J266" s="134">
        <v>6287674</v>
      </c>
      <c r="K266" s="135">
        <f t="shared" si="38"/>
        <v>0</v>
      </c>
      <c r="L266" s="135">
        <f t="shared" si="39"/>
        <v>0.21365571375174147</v>
      </c>
    </row>
    <row r="267" spans="1:12" ht="12.75">
      <c r="A267" s="131" t="s">
        <v>116</v>
      </c>
      <c r="B267" s="132" t="s">
        <v>572</v>
      </c>
      <c r="C267" s="65" t="s">
        <v>573</v>
      </c>
      <c r="D267" s="66">
        <v>74619000</v>
      </c>
      <c r="E267" s="66">
        <v>74619000</v>
      </c>
      <c r="F267" s="66">
        <v>57579380</v>
      </c>
      <c r="G267" s="68">
        <f t="shared" si="36"/>
        <v>0.7716450233854648</v>
      </c>
      <c r="H267" s="69">
        <f t="shared" si="37"/>
        <v>0.7716450233854648</v>
      </c>
      <c r="I267" s="133">
        <v>0</v>
      </c>
      <c r="J267" s="134">
        <v>17039620</v>
      </c>
      <c r="K267" s="135">
        <f t="shared" si="38"/>
        <v>0</v>
      </c>
      <c r="L267" s="135">
        <f t="shared" si="39"/>
        <v>0.22835497661453516</v>
      </c>
    </row>
    <row r="268" spans="1:12" ht="12.75">
      <c r="A268" s="131" t="s">
        <v>116</v>
      </c>
      <c r="B268" s="132" t="s">
        <v>574</v>
      </c>
      <c r="C268" s="65" t="s">
        <v>575</v>
      </c>
      <c r="D268" s="66">
        <v>25122000</v>
      </c>
      <c r="E268" s="66">
        <v>25122000</v>
      </c>
      <c r="F268" s="66">
        <v>21234922</v>
      </c>
      <c r="G268" s="68">
        <f t="shared" si="36"/>
        <v>0.8452719528699945</v>
      </c>
      <c r="H268" s="69">
        <f t="shared" si="37"/>
        <v>0.8452719528699945</v>
      </c>
      <c r="I268" s="133">
        <v>0</v>
      </c>
      <c r="J268" s="134">
        <v>3887078</v>
      </c>
      <c r="K268" s="135">
        <f t="shared" si="38"/>
        <v>0</v>
      </c>
      <c r="L268" s="135">
        <f t="shared" si="39"/>
        <v>0.15472804713000557</v>
      </c>
    </row>
    <row r="269" spans="1:12" ht="12.75">
      <c r="A269" s="131" t="s">
        <v>116</v>
      </c>
      <c r="B269" s="132" t="s">
        <v>576</v>
      </c>
      <c r="C269" s="65" t="s">
        <v>577</v>
      </c>
      <c r="D269" s="66">
        <v>32901000</v>
      </c>
      <c r="E269" s="66">
        <v>32901000</v>
      </c>
      <c r="F269" s="66">
        <v>41699707</v>
      </c>
      <c r="G269" s="68">
        <f t="shared" si="36"/>
        <v>1.267429774170998</v>
      </c>
      <c r="H269" s="69">
        <f t="shared" si="37"/>
        <v>1.267429774170998</v>
      </c>
      <c r="I269" s="133">
        <v>-8798707</v>
      </c>
      <c r="J269" s="134">
        <v>0</v>
      </c>
      <c r="K269" s="135">
        <f t="shared" si="38"/>
        <v>-0.26742977417099784</v>
      </c>
      <c r="L269" s="135">
        <f t="shared" si="39"/>
        <v>0</v>
      </c>
    </row>
    <row r="270" spans="1:12" ht="12.75">
      <c r="A270" s="131" t="s">
        <v>135</v>
      </c>
      <c r="B270" s="132" t="s">
        <v>578</v>
      </c>
      <c r="C270" s="65" t="s">
        <v>579</v>
      </c>
      <c r="D270" s="66">
        <v>226652000</v>
      </c>
      <c r="E270" s="66">
        <v>226652000</v>
      </c>
      <c r="F270" s="66">
        <v>133132337</v>
      </c>
      <c r="G270" s="68">
        <f t="shared" si="36"/>
        <v>0.5873865529534263</v>
      </c>
      <c r="H270" s="69">
        <f t="shared" si="37"/>
        <v>0.5873865529534263</v>
      </c>
      <c r="I270" s="133">
        <v>0</v>
      </c>
      <c r="J270" s="134">
        <v>93519663</v>
      </c>
      <c r="K270" s="135">
        <f t="shared" si="38"/>
        <v>0</v>
      </c>
      <c r="L270" s="135">
        <f t="shared" si="39"/>
        <v>0.4126134470465736</v>
      </c>
    </row>
    <row r="271" spans="1:12" ht="12.75">
      <c r="A271" s="136"/>
      <c r="B271" s="137" t="s">
        <v>580</v>
      </c>
      <c r="C271" s="138"/>
      <c r="D271" s="77">
        <f>SUM(D265:D270)</f>
        <v>431154000</v>
      </c>
      <c r="E271" s="77">
        <f>SUM(E265:E270)</f>
        <v>431154000</v>
      </c>
      <c r="F271" s="77">
        <f>SUM(F265:F270)</f>
        <v>319549403</v>
      </c>
      <c r="G271" s="75">
        <f t="shared" si="36"/>
        <v>0.7411491091350191</v>
      </c>
      <c r="H271" s="76">
        <f t="shared" si="37"/>
        <v>0.7411491091350191</v>
      </c>
      <c r="I271" s="139">
        <f>SUM(I265:I270)</f>
        <v>-9129438</v>
      </c>
      <c r="J271" s="140">
        <f>SUM(J265:J270)</f>
        <v>120734035</v>
      </c>
      <c r="K271" s="81">
        <f t="shared" si="38"/>
        <v>-0.02117442491545944</v>
      </c>
      <c r="L271" s="81">
        <f t="shared" si="39"/>
        <v>0.2800253157804404</v>
      </c>
    </row>
    <row r="272" spans="1:12" ht="12.75">
      <c r="A272" s="131" t="s">
        <v>116</v>
      </c>
      <c r="B272" s="132" t="s">
        <v>581</v>
      </c>
      <c r="C272" s="65" t="s">
        <v>582</v>
      </c>
      <c r="D272" s="66">
        <v>31726000</v>
      </c>
      <c r="E272" s="66">
        <v>31726000</v>
      </c>
      <c r="F272" s="66">
        <v>18661620</v>
      </c>
      <c r="G272" s="68">
        <f t="shared" si="36"/>
        <v>0.5882121918930845</v>
      </c>
      <c r="H272" s="69">
        <f t="shared" si="37"/>
        <v>0.5882121918930845</v>
      </c>
      <c r="I272" s="133">
        <v>0</v>
      </c>
      <c r="J272" s="134">
        <v>13064380</v>
      </c>
      <c r="K272" s="135">
        <f t="shared" si="38"/>
        <v>0</v>
      </c>
      <c r="L272" s="135">
        <f t="shared" si="39"/>
        <v>0.41178780810691545</v>
      </c>
    </row>
    <row r="273" spans="1:12" ht="12.75">
      <c r="A273" s="131" t="s">
        <v>116</v>
      </c>
      <c r="B273" s="132" t="s">
        <v>583</v>
      </c>
      <c r="C273" s="65" t="s">
        <v>584</v>
      </c>
      <c r="D273" s="66">
        <v>73987000</v>
      </c>
      <c r="E273" s="66">
        <v>73987000</v>
      </c>
      <c r="F273" s="66">
        <v>68023702</v>
      </c>
      <c r="G273" s="68">
        <f t="shared" si="36"/>
        <v>0.9194007325611256</v>
      </c>
      <c r="H273" s="69">
        <f t="shared" si="37"/>
        <v>0.9194007325611256</v>
      </c>
      <c r="I273" s="133">
        <v>0</v>
      </c>
      <c r="J273" s="134">
        <v>5963298</v>
      </c>
      <c r="K273" s="135">
        <f t="shared" si="38"/>
        <v>0</v>
      </c>
      <c r="L273" s="135">
        <f t="shared" si="39"/>
        <v>0.0805992674388744</v>
      </c>
    </row>
    <row r="274" spans="1:12" ht="12.75">
      <c r="A274" s="131" t="s">
        <v>116</v>
      </c>
      <c r="B274" s="132" t="s">
        <v>585</v>
      </c>
      <c r="C274" s="65" t="s">
        <v>586</v>
      </c>
      <c r="D274" s="66">
        <v>109878000</v>
      </c>
      <c r="E274" s="66">
        <v>109878000</v>
      </c>
      <c r="F274" s="66">
        <v>84170827</v>
      </c>
      <c r="G274" s="68">
        <f t="shared" si="36"/>
        <v>0.7660389431915398</v>
      </c>
      <c r="H274" s="69">
        <f t="shared" si="37"/>
        <v>0.7660389431915398</v>
      </c>
      <c r="I274" s="133">
        <v>0</v>
      </c>
      <c r="J274" s="134">
        <v>25707173</v>
      </c>
      <c r="K274" s="135">
        <f t="shared" si="38"/>
        <v>0</v>
      </c>
      <c r="L274" s="135">
        <f t="shared" si="39"/>
        <v>0.2339610568084603</v>
      </c>
    </row>
    <row r="275" spans="1:12" ht="12.75">
      <c r="A275" s="131" t="s">
        <v>116</v>
      </c>
      <c r="B275" s="132" t="s">
        <v>587</v>
      </c>
      <c r="C275" s="65" t="s">
        <v>588</v>
      </c>
      <c r="D275" s="66">
        <v>30648000</v>
      </c>
      <c r="E275" s="66">
        <v>30648000</v>
      </c>
      <c r="F275" s="66">
        <v>30554841</v>
      </c>
      <c r="G275" s="68">
        <f t="shared" si="36"/>
        <v>0.9969603563038372</v>
      </c>
      <c r="H275" s="69">
        <f t="shared" si="37"/>
        <v>0.9969603563038372</v>
      </c>
      <c r="I275" s="133">
        <v>0</v>
      </c>
      <c r="J275" s="134">
        <v>93159</v>
      </c>
      <c r="K275" s="135">
        <f t="shared" si="38"/>
        <v>0</v>
      </c>
      <c r="L275" s="135">
        <f t="shared" si="39"/>
        <v>0.0030396436961628815</v>
      </c>
    </row>
    <row r="276" spans="1:12" ht="12.75">
      <c r="A276" s="131" t="s">
        <v>135</v>
      </c>
      <c r="B276" s="132" t="s">
        <v>589</v>
      </c>
      <c r="C276" s="65" t="s">
        <v>590</v>
      </c>
      <c r="D276" s="66">
        <v>4985000</v>
      </c>
      <c r="E276" s="66">
        <v>4985000</v>
      </c>
      <c r="F276" s="66">
        <v>6071715</v>
      </c>
      <c r="G276" s="68">
        <f t="shared" si="36"/>
        <v>1.2179969909729187</v>
      </c>
      <c r="H276" s="69">
        <f t="shared" si="37"/>
        <v>1.2179969909729187</v>
      </c>
      <c r="I276" s="133">
        <v>-1086715</v>
      </c>
      <c r="J276" s="134">
        <v>0</v>
      </c>
      <c r="K276" s="135">
        <f t="shared" si="38"/>
        <v>-0.21799699097291875</v>
      </c>
      <c r="L276" s="135">
        <f t="shared" si="39"/>
        <v>0</v>
      </c>
    </row>
    <row r="277" spans="1:12" ht="12.75">
      <c r="A277" s="136"/>
      <c r="B277" s="137" t="s">
        <v>591</v>
      </c>
      <c r="C277" s="138"/>
      <c r="D277" s="77">
        <f>SUM(D272:D276)</f>
        <v>251224000</v>
      </c>
      <c r="E277" s="77">
        <f>SUM(E272:E276)</f>
        <v>251224000</v>
      </c>
      <c r="F277" s="77">
        <f>SUM(F272:F276)</f>
        <v>207482705</v>
      </c>
      <c r="G277" s="75">
        <f t="shared" si="36"/>
        <v>0.8258872758972072</v>
      </c>
      <c r="H277" s="76">
        <f t="shared" si="37"/>
        <v>0.8258872758972072</v>
      </c>
      <c r="I277" s="139">
        <f>SUM(I272:I276)</f>
        <v>-1086715</v>
      </c>
      <c r="J277" s="140">
        <f>SUM(J272:J276)</f>
        <v>44828010</v>
      </c>
      <c r="K277" s="81">
        <f t="shared" si="38"/>
        <v>-0.0043256814635544375</v>
      </c>
      <c r="L277" s="81">
        <f t="shared" si="39"/>
        <v>0.17843840556634716</v>
      </c>
    </row>
    <row r="278" spans="1:12" ht="12.75">
      <c r="A278" s="143"/>
      <c r="B278" s="144" t="s">
        <v>592</v>
      </c>
      <c r="C278" s="145"/>
      <c r="D278" s="146">
        <f>SUM(D251:D256,D258:D263,D265:D270,D272:D276)</f>
        <v>2521374000</v>
      </c>
      <c r="E278" s="146">
        <f>SUM(E251:E256,E258:E263,E265:E270,E272:E276)</f>
        <v>2501981000</v>
      </c>
      <c r="F278" s="146">
        <f>SUM(F251:F256,F258:F263,F265:F270,F272:F276)</f>
        <v>2040564118</v>
      </c>
      <c r="G278" s="147">
        <f t="shared" si="36"/>
        <v>0.8093064011923657</v>
      </c>
      <c r="H278" s="148">
        <f t="shared" si="37"/>
        <v>0.8155793820976258</v>
      </c>
      <c r="I278" s="139">
        <f>SUM(I251:I256,I258:I263,I265:I270,I272:I276)</f>
        <v>-47751057</v>
      </c>
      <c r="J278" s="140">
        <f>SUM(J251:J256,J258:J263,J265:J270,J272:J276)</f>
        <v>509167939</v>
      </c>
      <c r="K278" s="149">
        <f t="shared" si="38"/>
        <v>-0.019085299608590154</v>
      </c>
      <c r="L278" s="149">
        <f t="shared" si="39"/>
        <v>0.2035059175109643</v>
      </c>
    </row>
    <row r="279" spans="1:12" ht="12.75">
      <c r="A279" s="121"/>
      <c r="B279" s="62"/>
      <c r="C279" s="11"/>
      <c r="D279" s="27"/>
      <c r="E279" s="27"/>
      <c r="F279" s="27"/>
      <c r="G279" s="68"/>
      <c r="H279" s="69"/>
      <c r="I279" s="141"/>
      <c r="J279" s="142"/>
      <c r="K279" s="135"/>
      <c r="L279" s="135"/>
    </row>
    <row r="280" spans="1:12" ht="12.75">
      <c r="A280" s="121"/>
      <c r="B280" s="128" t="s">
        <v>593</v>
      </c>
      <c r="C280" s="61"/>
      <c r="D280" s="27"/>
      <c r="E280" s="27"/>
      <c r="F280" s="27"/>
      <c r="G280" s="68"/>
      <c r="H280" s="69"/>
      <c r="I280" s="141"/>
      <c r="J280" s="142"/>
      <c r="K280" s="135"/>
      <c r="L280" s="135"/>
    </row>
    <row r="281" spans="1:12" ht="12.75">
      <c r="A281" s="131" t="s">
        <v>116</v>
      </c>
      <c r="B281" s="132" t="s">
        <v>594</v>
      </c>
      <c r="C281" s="65" t="s">
        <v>595</v>
      </c>
      <c r="D281" s="66">
        <v>121561000</v>
      </c>
      <c r="E281" s="66">
        <v>121561000</v>
      </c>
      <c r="F281" s="66">
        <v>125141357</v>
      </c>
      <c r="G281" s="68">
        <f aca="true" t="shared" si="40" ref="G281:G318">IF($D281=0,0,$F281/$D281)</f>
        <v>1.0294531716586734</v>
      </c>
      <c r="H281" s="69">
        <f aca="true" t="shared" si="41" ref="H281:H318">IF($E281=0,0,$F281/$E281)</f>
        <v>1.0294531716586734</v>
      </c>
      <c r="I281" s="133">
        <v>-3580357</v>
      </c>
      <c r="J281" s="134">
        <v>0</v>
      </c>
      <c r="K281" s="135">
        <f aca="true" t="shared" si="42" ref="K281:K318">IF($E281=0,0,$I281/$E281)</f>
        <v>-0.02945317165867342</v>
      </c>
      <c r="L281" s="135">
        <f aca="true" t="shared" si="43" ref="L281:L318">IF($E281=0,0,$J281/$E281)</f>
        <v>0</v>
      </c>
    </row>
    <row r="282" spans="1:12" ht="12.75">
      <c r="A282" s="131" t="s">
        <v>116</v>
      </c>
      <c r="B282" s="132" t="s">
        <v>596</v>
      </c>
      <c r="C282" s="65" t="s">
        <v>597</v>
      </c>
      <c r="D282" s="66">
        <v>76731000</v>
      </c>
      <c r="E282" s="66">
        <v>76731000</v>
      </c>
      <c r="F282" s="66">
        <v>74450123</v>
      </c>
      <c r="G282" s="68">
        <f t="shared" si="40"/>
        <v>0.9702743741121581</v>
      </c>
      <c r="H282" s="69">
        <f t="shared" si="41"/>
        <v>0.9702743741121581</v>
      </c>
      <c r="I282" s="133">
        <v>0</v>
      </c>
      <c r="J282" s="134">
        <v>2280877</v>
      </c>
      <c r="K282" s="135">
        <f t="shared" si="42"/>
        <v>0</v>
      </c>
      <c r="L282" s="135">
        <f t="shared" si="43"/>
        <v>0.02972562588784194</v>
      </c>
    </row>
    <row r="283" spans="1:12" ht="12.75">
      <c r="A283" s="131" t="s">
        <v>116</v>
      </c>
      <c r="B283" s="132" t="s">
        <v>598</v>
      </c>
      <c r="C283" s="65" t="s">
        <v>599</v>
      </c>
      <c r="D283" s="66">
        <v>18672000</v>
      </c>
      <c r="E283" s="66">
        <v>18672000</v>
      </c>
      <c r="F283" s="66">
        <v>16485291</v>
      </c>
      <c r="G283" s="68">
        <f t="shared" si="40"/>
        <v>0.8828883354755784</v>
      </c>
      <c r="H283" s="69">
        <f t="shared" si="41"/>
        <v>0.8828883354755784</v>
      </c>
      <c r="I283" s="133">
        <v>0</v>
      </c>
      <c r="J283" s="134">
        <v>2186709</v>
      </c>
      <c r="K283" s="135">
        <f t="shared" si="42"/>
        <v>0</v>
      </c>
      <c r="L283" s="135">
        <f t="shared" si="43"/>
        <v>0.1171116645244216</v>
      </c>
    </row>
    <row r="284" spans="1:12" ht="12.75">
      <c r="A284" s="131" t="s">
        <v>135</v>
      </c>
      <c r="B284" s="132" t="s">
        <v>600</v>
      </c>
      <c r="C284" s="65" t="s">
        <v>601</v>
      </c>
      <c r="D284" s="66">
        <v>7409000</v>
      </c>
      <c r="E284" s="66">
        <v>7409000</v>
      </c>
      <c r="F284" s="66">
        <v>6406293</v>
      </c>
      <c r="G284" s="68">
        <f t="shared" si="40"/>
        <v>0.8646636523147523</v>
      </c>
      <c r="H284" s="69">
        <f t="shared" si="41"/>
        <v>0.8646636523147523</v>
      </c>
      <c r="I284" s="133">
        <v>0</v>
      </c>
      <c r="J284" s="134">
        <v>1002707</v>
      </c>
      <c r="K284" s="135">
        <f t="shared" si="42"/>
        <v>0</v>
      </c>
      <c r="L284" s="135">
        <f t="shared" si="43"/>
        <v>0.13533634768524766</v>
      </c>
    </row>
    <row r="285" spans="1:12" ht="12.75">
      <c r="A285" s="136"/>
      <c r="B285" s="137" t="s">
        <v>602</v>
      </c>
      <c r="C285" s="138"/>
      <c r="D285" s="77">
        <f>SUM(D281:D284)</f>
        <v>224373000</v>
      </c>
      <c r="E285" s="77">
        <f>SUM(E281:E284)</f>
        <v>224373000</v>
      </c>
      <c r="F285" s="77">
        <f>SUM(F281:F284)</f>
        <v>222483064</v>
      </c>
      <c r="G285" s="75">
        <f t="shared" si="40"/>
        <v>0.991576811826735</v>
      </c>
      <c r="H285" s="76">
        <f t="shared" si="41"/>
        <v>0.991576811826735</v>
      </c>
      <c r="I285" s="139">
        <f>SUM(I281:I284)</f>
        <v>-3580357</v>
      </c>
      <c r="J285" s="140">
        <f>SUM(J281:J284)</f>
        <v>5470293</v>
      </c>
      <c r="K285" s="81">
        <f t="shared" si="42"/>
        <v>-0.015957165077794565</v>
      </c>
      <c r="L285" s="81">
        <f t="shared" si="43"/>
        <v>0.024380353251059618</v>
      </c>
    </row>
    <row r="286" spans="1:12" ht="12.75">
      <c r="A286" s="131" t="s">
        <v>116</v>
      </c>
      <c r="B286" s="132" t="s">
        <v>603</v>
      </c>
      <c r="C286" s="65" t="s">
        <v>604</v>
      </c>
      <c r="D286" s="66">
        <v>13916000</v>
      </c>
      <c r="E286" s="66">
        <v>13916000</v>
      </c>
      <c r="F286" s="66">
        <v>9967699</v>
      </c>
      <c r="G286" s="68">
        <f t="shared" si="40"/>
        <v>0.7162761569416499</v>
      </c>
      <c r="H286" s="69">
        <f t="shared" si="41"/>
        <v>0.7162761569416499</v>
      </c>
      <c r="I286" s="133">
        <v>0</v>
      </c>
      <c r="J286" s="134">
        <v>3948301</v>
      </c>
      <c r="K286" s="135">
        <f t="shared" si="42"/>
        <v>0</v>
      </c>
      <c r="L286" s="135">
        <f t="shared" si="43"/>
        <v>0.2837238430583501</v>
      </c>
    </row>
    <row r="287" spans="1:12" ht="12.75">
      <c r="A287" s="131" t="s">
        <v>116</v>
      </c>
      <c r="B287" s="132" t="s">
        <v>605</v>
      </c>
      <c r="C287" s="65" t="s">
        <v>606</v>
      </c>
      <c r="D287" s="66">
        <v>18513000</v>
      </c>
      <c r="E287" s="66">
        <v>18513000</v>
      </c>
      <c r="F287" s="66">
        <v>11520212</v>
      </c>
      <c r="G287" s="68">
        <f t="shared" si="40"/>
        <v>0.6222768865121806</v>
      </c>
      <c r="H287" s="69">
        <f t="shared" si="41"/>
        <v>0.6222768865121806</v>
      </c>
      <c r="I287" s="133">
        <v>0</v>
      </c>
      <c r="J287" s="134">
        <v>6992788</v>
      </c>
      <c r="K287" s="135">
        <f t="shared" si="42"/>
        <v>0</v>
      </c>
      <c r="L287" s="135">
        <f t="shared" si="43"/>
        <v>0.3777231134878194</v>
      </c>
    </row>
    <row r="288" spans="1:12" ht="12.75">
      <c r="A288" s="131" t="s">
        <v>116</v>
      </c>
      <c r="B288" s="132" t="s">
        <v>607</v>
      </c>
      <c r="C288" s="65" t="s">
        <v>608</v>
      </c>
      <c r="D288" s="66">
        <v>12863000</v>
      </c>
      <c r="E288" s="66">
        <v>12863000</v>
      </c>
      <c r="F288" s="66">
        <v>12186460</v>
      </c>
      <c r="G288" s="68">
        <f t="shared" si="40"/>
        <v>0.9474041825390656</v>
      </c>
      <c r="H288" s="69">
        <f t="shared" si="41"/>
        <v>0.9474041825390656</v>
      </c>
      <c r="I288" s="133">
        <v>0</v>
      </c>
      <c r="J288" s="134">
        <v>676540</v>
      </c>
      <c r="K288" s="135">
        <f t="shared" si="42"/>
        <v>0</v>
      </c>
      <c r="L288" s="135">
        <f t="shared" si="43"/>
        <v>0.05259581746093446</v>
      </c>
    </row>
    <row r="289" spans="1:12" ht="12.75">
      <c r="A289" s="131" t="s">
        <v>116</v>
      </c>
      <c r="B289" s="132" t="s">
        <v>609</v>
      </c>
      <c r="C289" s="65" t="s">
        <v>610</v>
      </c>
      <c r="D289" s="66">
        <v>14995000</v>
      </c>
      <c r="E289" s="66">
        <v>14995000</v>
      </c>
      <c r="F289" s="66">
        <v>17232712</v>
      </c>
      <c r="G289" s="68">
        <f t="shared" si="40"/>
        <v>1.149230543514505</v>
      </c>
      <c r="H289" s="69">
        <f t="shared" si="41"/>
        <v>1.149230543514505</v>
      </c>
      <c r="I289" s="133">
        <v>-2237712</v>
      </c>
      <c r="J289" s="134">
        <v>0</v>
      </c>
      <c r="K289" s="135">
        <f t="shared" si="42"/>
        <v>-0.14923054351450485</v>
      </c>
      <c r="L289" s="135">
        <f t="shared" si="43"/>
        <v>0</v>
      </c>
    </row>
    <row r="290" spans="1:12" ht="12.75">
      <c r="A290" s="131" t="s">
        <v>116</v>
      </c>
      <c r="B290" s="132" t="s">
        <v>611</v>
      </c>
      <c r="C290" s="65" t="s">
        <v>612</v>
      </c>
      <c r="D290" s="66">
        <v>12624000</v>
      </c>
      <c r="E290" s="66">
        <v>12624000</v>
      </c>
      <c r="F290" s="66">
        <v>12662510</v>
      </c>
      <c r="G290" s="68">
        <f t="shared" si="40"/>
        <v>1.0030505386565272</v>
      </c>
      <c r="H290" s="69">
        <f t="shared" si="41"/>
        <v>1.0030505386565272</v>
      </c>
      <c r="I290" s="133">
        <v>-38510</v>
      </c>
      <c r="J290" s="134">
        <v>0</v>
      </c>
      <c r="K290" s="135">
        <f t="shared" si="42"/>
        <v>-0.00305053865652725</v>
      </c>
      <c r="L290" s="135">
        <f t="shared" si="43"/>
        <v>0</v>
      </c>
    </row>
    <row r="291" spans="1:12" ht="12.75">
      <c r="A291" s="131" t="s">
        <v>116</v>
      </c>
      <c r="B291" s="132" t="s">
        <v>613</v>
      </c>
      <c r="C291" s="65" t="s">
        <v>614</v>
      </c>
      <c r="D291" s="66">
        <v>12110000</v>
      </c>
      <c r="E291" s="66">
        <v>12110000</v>
      </c>
      <c r="F291" s="66">
        <v>11103055</v>
      </c>
      <c r="G291" s="68">
        <f t="shared" si="40"/>
        <v>0.9168501238645748</v>
      </c>
      <c r="H291" s="69">
        <f t="shared" si="41"/>
        <v>0.9168501238645748</v>
      </c>
      <c r="I291" s="133">
        <v>0</v>
      </c>
      <c r="J291" s="134">
        <v>1006945</v>
      </c>
      <c r="K291" s="135">
        <f t="shared" si="42"/>
        <v>0</v>
      </c>
      <c r="L291" s="135">
        <f t="shared" si="43"/>
        <v>0.08314987613542527</v>
      </c>
    </row>
    <row r="292" spans="1:12" ht="12.75">
      <c r="A292" s="131" t="s">
        <v>135</v>
      </c>
      <c r="B292" s="132" t="s">
        <v>615</v>
      </c>
      <c r="C292" s="65" t="s">
        <v>616</v>
      </c>
      <c r="D292" s="66">
        <v>3184000</v>
      </c>
      <c r="E292" s="66">
        <v>3184000</v>
      </c>
      <c r="F292" s="66">
        <v>3007812</v>
      </c>
      <c r="G292" s="68">
        <f t="shared" si="40"/>
        <v>0.9446645728643216</v>
      </c>
      <c r="H292" s="69">
        <f t="shared" si="41"/>
        <v>0.9446645728643216</v>
      </c>
      <c r="I292" s="133">
        <v>0</v>
      </c>
      <c r="J292" s="134">
        <v>176188</v>
      </c>
      <c r="K292" s="135">
        <f t="shared" si="42"/>
        <v>0</v>
      </c>
      <c r="L292" s="135">
        <f t="shared" si="43"/>
        <v>0.05533542713567839</v>
      </c>
    </row>
    <row r="293" spans="1:12" ht="12.75">
      <c r="A293" s="136"/>
      <c r="B293" s="137" t="s">
        <v>617</v>
      </c>
      <c r="C293" s="138"/>
      <c r="D293" s="77">
        <f>SUM(D286:D292)</f>
        <v>88205000</v>
      </c>
      <c r="E293" s="77">
        <f>SUM(E286:E292)</f>
        <v>88205000</v>
      </c>
      <c r="F293" s="77">
        <f>SUM(F286:F292)</f>
        <v>77680460</v>
      </c>
      <c r="G293" s="75">
        <f t="shared" si="40"/>
        <v>0.8806809137803979</v>
      </c>
      <c r="H293" s="76">
        <f t="shared" si="41"/>
        <v>0.8806809137803979</v>
      </c>
      <c r="I293" s="139">
        <f>SUM(I286:I292)</f>
        <v>-2276222</v>
      </c>
      <c r="J293" s="140">
        <f>SUM(J286:J292)</f>
        <v>12800762</v>
      </c>
      <c r="K293" s="81">
        <f t="shared" si="42"/>
        <v>-0.025806042741341195</v>
      </c>
      <c r="L293" s="81">
        <f t="shared" si="43"/>
        <v>0.14512512896094326</v>
      </c>
    </row>
    <row r="294" spans="1:12" ht="12.75">
      <c r="A294" s="131" t="s">
        <v>116</v>
      </c>
      <c r="B294" s="132" t="s">
        <v>618</v>
      </c>
      <c r="C294" s="65" t="s">
        <v>619</v>
      </c>
      <c r="D294" s="66">
        <v>14889000</v>
      </c>
      <c r="E294" s="66">
        <v>14889000</v>
      </c>
      <c r="F294" s="66">
        <v>12169270</v>
      </c>
      <c r="G294" s="68">
        <f t="shared" si="40"/>
        <v>0.8173329303512661</v>
      </c>
      <c r="H294" s="69">
        <f t="shared" si="41"/>
        <v>0.8173329303512661</v>
      </c>
      <c r="I294" s="133">
        <v>0</v>
      </c>
      <c r="J294" s="134">
        <v>2719730</v>
      </c>
      <c r="K294" s="135">
        <f t="shared" si="42"/>
        <v>0</v>
      </c>
      <c r="L294" s="135">
        <f t="shared" si="43"/>
        <v>0.18266706964873397</v>
      </c>
    </row>
    <row r="295" spans="1:12" ht="12.75">
      <c r="A295" s="131" t="s">
        <v>116</v>
      </c>
      <c r="B295" s="132" t="s">
        <v>620</v>
      </c>
      <c r="C295" s="65" t="s">
        <v>621</v>
      </c>
      <c r="D295" s="66">
        <v>16382000</v>
      </c>
      <c r="E295" s="66">
        <v>16382000</v>
      </c>
      <c r="F295" s="66">
        <v>8223756</v>
      </c>
      <c r="G295" s="68">
        <f t="shared" si="40"/>
        <v>0.501999511659138</v>
      </c>
      <c r="H295" s="69">
        <f t="shared" si="41"/>
        <v>0.501999511659138</v>
      </c>
      <c r="I295" s="133">
        <v>0</v>
      </c>
      <c r="J295" s="134">
        <v>8158244</v>
      </c>
      <c r="K295" s="135">
        <f t="shared" si="42"/>
        <v>0</v>
      </c>
      <c r="L295" s="135">
        <f t="shared" si="43"/>
        <v>0.4980004883408619</v>
      </c>
    </row>
    <row r="296" spans="1:12" ht="12.75">
      <c r="A296" s="131" t="s">
        <v>116</v>
      </c>
      <c r="B296" s="132" t="s">
        <v>622</v>
      </c>
      <c r="C296" s="65" t="s">
        <v>623</v>
      </c>
      <c r="D296" s="66">
        <v>19642000</v>
      </c>
      <c r="E296" s="66">
        <v>19642000</v>
      </c>
      <c r="F296" s="66">
        <v>22193693</v>
      </c>
      <c r="G296" s="68">
        <f t="shared" si="40"/>
        <v>1.1299100397108237</v>
      </c>
      <c r="H296" s="69">
        <f t="shared" si="41"/>
        <v>1.1299100397108237</v>
      </c>
      <c r="I296" s="133">
        <v>-2551693</v>
      </c>
      <c r="J296" s="134">
        <v>0</v>
      </c>
      <c r="K296" s="135">
        <f t="shared" si="42"/>
        <v>-0.12991003971082374</v>
      </c>
      <c r="L296" s="135">
        <f t="shared" si="43"/>
        <v>0</v>
      </c>
    </row>
    <row r="297" spans="1:12" ht="12.75">
      <c r="A297" s="131" t="s">
        <v>116</v>
      </c>
      <c r="B297" s="132" t="s">
        <v>624</v>
      </c>
      <c r="C297" s="65" t="s">
        <v>625</v>
      </c>
      <c r="D297" s="66">
        <v>11582000</v>
      </c>
      <c r="E297" s="66">
        <v>11582000</v>
      </c>
      <c r="F297" s="66">
        <v>11582000</v>
      </c>
      <c r="G297" s="68">
        <f t="shared" si="40"/>
        <v>1</v>
      </c>
      <c r="H297" s="69">
        <f t="shared" si="41"/>
        <v>1</v>
      </c>
      <c r="I297" s="133">
        <v>0</v>
      </c>
      <c r="J297" s="134">
        <v>0</v>
      </c>
      <c r="K297" s="135">
        <f t="shared" si="42"/>
        <v>0</v>
      </c>
      <c r="L297" s="135">
        <f t="shared" si="43"/>
        <v>0</v>
      </c>
    </row>
    <row r="298" spans="1:12" ht="12.75">
      <c r="A298" s="131" t="s">
        <v>116</v>
      </c>
      <c r="B298" s="132" t="s">
        <v>626</v>
      </c>
      <c r="C298" s="65" t="s">
        <v>627</v>
      </c>
      <c r="D298" s="66">
        <v>11475000</v>
      </c>
      <c r="E298" s="66">
        <v>11475000</v>
      </c>
      <c r="F298" s="66">
        <v>19575224</v>
      </c>
      <c r="G298" s="68">
        <f t="shared" si="40"/>
        <v>1.7059018736383442</v>
      </c>
      <c r="H298" s="69">
        <f t="shared" si="41"/>
        <v>1.7059018736383442</v>
      </c>
      <c r="I298" s="133">
        <v>-8100224</v>
      </c>
      <c r="J298" s="134">
        <v>0</v>
      </c>
      <c r="K298" s="135">
        <f t="shared" si="42"/>
        <v>-0.7059018736383442</v>
      </c>
      <c r="L298" s="135">
        <f t="shared" si="43"/>
        <v>0</v>
      </c>
    </row>
    <row r="299" spans="1:12" ht="12.75">
      <c r="A299" s="131" t="s">
        <v>116</v>
      </c>
      <c r="B299" s="132" t="s">
        <v>628</v>
      </c>
      <c r="C299" s="65" t="s">
        <v>629</v>
      </c>
      <c r="D299" s="66">
        <v>17832000</v>
      </c>
      <c r="E299" s="66">
        <v>17832000</v>
      </c>
      <c r="F299" s="66">
        <v>23161711</v>
      </c>
      <c r="G299" s="68">
        <f t="shared" si="40"/>
        <v>1.298884645580978</v>
      </c>
      <c r="H299" s="69">
        <f t="shared" si="41"/>
        <v>1.298884645580978</v>
      </c>
      <c r="I299" s="133">
        <v>-5329711</v>
      </c>
      <c r="J299" s="134">
        <v>0</v>
      </c>
      <c r="K299" s="135">
        <f t="shared" si="42"/>
        <v>-0.298884645580978</v>
      </c>
      <c r="L299" s="135">
        <f t="shared" si="43"/>
        <v>0</v>
      </c>
    </row>
    <row r="300" spans="1:12" ht="12.75">
      <c r="A300" s="131" t="s">
        <v>116</v>
      </c>
      <c r="B300" s="132" t="s">
        <v>630</v>
      </c>
      <c r="C300" s="65" t="s">
        <v>631</v>
      </c>
      <c r="D300" s="66">
        <v>13942000</v>
      </c>
      <c r="E300" s="66">
        <v>13942000</v>
      </c>
      <c r="F300" s="66">
        <v>11009079</v>
      </c>
      <c r="G300" s="68">
        <f t="shared" si="40"/>
        <v>0.7896341270979773</v>
      </c>
      <c r="H300" s="69">
        <f t="shared" si="41"/>
        <v>0.7896341270979773</v>
      </c>
      <c r="I300" s="133">
        <v>0</v>
      </c>
      <c r="J300" s="134">
        <v>2932921</v>
      </c>
      <c r="K300" s="135">
        <f t="shared" si="42"/>
        <v>0</v>
      </c>
      <c r="L300" s="135">
        <f t="shared" si="43"/>
        <v>0.21036587290202266</v>
      </c>
    </row>
    <row r="301" spans="1:12" ht="12.75">
      <c r="A301" s="131" t="s">
        <v>116</v>
      </c>
      <c r="B301" s="132" t="s">
        <v>632</v>
      </c>
      <c r="C301" s="65" t="s">
        <v>633</v>
      </c>
      <c r="D301" s="66">
        <v>21257000</v>
      </c>
      <c r="E301" s="66">
        <v>21257000</v>
      </c>
      <c r="F301" s="66">
        <v>19479355</v>
      </c>
      <c r="G301" s="68">
        <f t="shared" si="40"/>
        <v>0.9163736651455991</v>
      </c>
      <c r="H301" s="69">
        <f t="shared" si="41"/>
        <v>0.9163736651455991</v>
      </c>
      <c r="I301" s="133">
        <v>0</v>
      </c>
      <c r="J301" s="134">
        <v>1777645</v>
      </c>
      <c r="K301" s="135">
        <f t="shared" si="42"/>
        <v>0</v>
      </c>
      <c r="L301" s="135">
        <f t="shared" si="43"/>
        <v>0.08362633485440091</v>
      </c>
    </row>
    <row r="302" spans="1:12" ht="12.75">
      <c r="A302" s="131" t="s">
        <v>135</v>
      </c>
      <c r="B302" s="132" t="s">
        <v>634</v>
      </c>
      <c r="C302" s="65" t="s">
        <v>635</v>
      </c>
      <c r="D302" s="66">
        <v>3184000</v>
      </c>
      <c r="E302" s="66">
        <v>3184000</v>
      </c>
      <c r="F302" s="66">
        <v>4227091</v>
      </c>
      <c r="G302" s="68">
        <f t="shared" si="40"/>
        <v>1.3276039572864322</v>
      </c>
      <c r="H302" s="69">
        <f t="shared" si="41"/>
        <v>1.3276039572864322</v>
      </c>
      <c r="I302" s="133">
        <v>-1043091</v>
      </c>
      <c r="J302" s="134">
        <v>0</v>
      </c>
      <c r="K302" s="135">
        <f t="shared" si="42"/>
        <v>-0.32760395728643216</v>
      </c>
      <c r="L302" s="135">
        <f t="shared" si="43"/>
        <v>0</v>
      </c>
    </row>
    <row r="303" spans="1:12" ht="12.75">
      <c r="A303" s="136"/>
      <c r="B303" s="137" t="s">
        <v>636</v>
      </c>
      <c r="C303" s="138"/>
      <c r="D303" s="77">
        <f>SUM(D294:D302)</f>
        <v>130185000</v>
      </c>
      <c r="E303" s="77">
        <f>SUM(E294:E302)</f>
        <v>130185000</v>
      </c>
      <c r="F303" s="77">
        <f>SUM(F294:F302)</f>
        <v>131621179</v>
      </c>
      <c r="G303" s="75">
        <f t="shared" si="40"/>
        <v>1.011031831624227</v>
      </c>
      <c r="H303" s="76">
        <f t="shared" si="41"/>
        <v>1.011031831624227</v>
      </c>
      <c r="I303" s="139">
        <f>SUM(I294:I302)</f>
        <v>-17024719</v>
      </c>
      <c r="J303" s="140">
        <f>SUM(J294:J302)</f>
        <v>15588540</v>
      </c>
      <c r="K303" s="81">
        <f t="shared" si="42"/>
        <v>-0.1307732764911472</v>
      </c>
      <c r="L303" s="81">
        <f t="shared" si="43"/>
        <v>0.11974144486692015</v>
      </c>
    </row>
    <row r="304" spans="1:12" ht="12.75">
      <c r="A304" s="131" t="s">
        <v>116</v>
      </c>
      <c r="B304" s="132" t="s">
        <v>637</v>
      </c>
      <c r="C304" s="65" t="s">
        <v>638</v>
      </c>
      <c r="D304" s="66">
        <v>12626000</v>
      </c>
      <c r="E304" s="66">
        <v>12626000</v>
      </c>
      <c r="F304" s="66">
        <v>19456568</v>
      </c>
      <c r="G304" s="68">
        <f t="shared" si="40"/>
        <v>1.5409922382385555</v>
      </c>
      <c r="H304" s="69">
        <f t="shared" si="41"/>
        <v>1.5409922382385555</v>
      </c>
      <c r="I304" s="133">
        <v>-6830568</v>
      </c>
      <c r="J304" s="134">
        <v>0</v>
      </c>
      <c r="K304" s="135">
        <f t="shared" si="42"/>
        <v>-0.5409922382385554</v>
      </c>
      <c r="L304" s="135">
        <f t="shared" si="43"/>
        <v>0</v>
      </c>
    </row>
    <row r="305" spans="1:12" ht="12.75">
      <c r="A305" s="131" t="s">
        <v>116</v>
      </c>
      <c r="B305" s="132" t="s">
        <v>639</v>
      </c>
      <c r="C305" s="65" t="s">
        <v>640</v>
      </c>
      <c r="D305" s="66">
        <v>26286000</v>
      </c>
      <c r="E305" s="66">
        <v>26286000</v>
      </c>
      <c r="F305" s="66">
        <v>21962171</v>
      </c>
      <c r="G305" s="68">
        <f t="shared" si="40"/>
        <v>0.8355082933881154</v>
      </c>
      <c r="H305" s="69">
        <f t="shared" si="41"/>
        <v>0.8355082933881154</v>
      </c>
      <c r="I305" s="133">
        <v>0</v>
      </c>
      <c r="J305" s="134">
        <v>4323829</v>
      </c>
      <c r="K305" s="135">
        <f t="shared" si="42"/>
        <v>0</v>
      </c>
      <c r="L305" s="135">
        <f t="shared" si="43"/>
        <v>0.16449170661188464</v>
      </c>
    </row>
    <row r="306" spans="1:12" ht="12.75">
      <c r="A306" s="131" t="s">
        <v>116</v>
      </c>
      <c r="B306" s="132" t="s">
        <v>641</v>
      </c>
      <c r="C306" s="65" t="s">
        <v>642</v>
      </c>
      <c r="D306" s="66">
        <v>32581000</v>
      </c>
      <c r="E306" s="66">
        <v>32581000</v>
      </c>
      <c r="F306" s="66">
        <v>35166606</v>
      </c>
      <c r="G306" s="68">
        <f t="shared" si="40"/>
        <v>1.0793593198489917</v>
      </c>
      <c r="H306" s="69">
        <f t="shared" si="41"/>
        <v>1.0793593198489917</v>
      </c>
      <c r="I306" s="133">
        <v>-2585606</v>
      </c>
      <c r="J306" s="134">
        <v>0</v>
      </c>
      <c r="K306" s="135">
        <f t="shared" si="42"/>
        <v>-0.07935931984899175</v>
      </c>
      <c r="L306" s="135">
        <f t="shared" si="43"/>
        <v>0</v>
      </c>
    </row>
    <row r="307" spans="1:12" ht="12.75">
      <c r="A307" s="131" t="s">
        <v>116</v>
      </c>
      <c r="B307" s="132" t="s">
        <v>643</v>
      </c>
      <c r="C307" s="65" t="s">
        <v>644</v>
      </c>
      <c r="D307" s="66">
        <v>14568000</v>
      </c>
      <c r="E307" s="66">
        <v>14568000</v>
      </c>
      <c r="F307" s="66">
        <v>8368865</v>
      </c>
      <c r="G307" s="68">
        <f t="shared" si="40"/>
        <v>0.5744690417353102</v>
      </c>
      <c r="H307" s="69">
        <f t="shared" si="41"/>
        <v>0.5744690417353102</v>
      </c>
      <c r="I307" s="133">
        <v>0</v>
      </c>
      <c r="J307" s="134">
        <v>6199135</v>
      </c>
      <c r="K307" s="135">
        <f t="shared" si="42"/>
        <v>0</v>
      </c>
      <c r="L307" s="135">
        <f t="shared" si="43"/>
        <v>0.42553095826468973</v>
      </c>
    </row>
    <row r="308" spans="1:12" ht="12.75">
      <c r="A308" s="131" t="s">
        <v>116</v>
      </c>
      <c r="B308" s="132" t="s">
        <v>645</v>
      </c>
      <c r="C308" s="65" t="s">
        <v>646</v>
      </c>
      <c r="D308" s="66">
        <v>18494000</v>
      </c>
      <c r="E308" s="66">
        <v>18494000</v>
      </c>
      <c r="F308" s="66">
        <v>21512457</v>
      </c>
      <c r="G308" s="68">
        <f t="shared" si="40"/>
        <v>1.1632127717097438</v>
      </c>
      <c r="H308" s="69">
        <f t="shared" si="41"/>
        <v>1.1632127717097438</v>
      </c>
      <c r="I308" s="133">
        <v>-3018457</v>
      </c>
      <c r="J308" s="134">
        <v>0</v>
      </c>
      <c r="K308" s="135">
        <f t="shared" si="42"/>
        <v>-0.1632127717097437</v>
      </c>
      <c r="L308" s="135">
        <f t="shared" si="43"/>
        <v>0</v>
      </c>
    </row>
    <row r="309" spans="1:12" ht="12.75">
      <c r="A309" s="131" t="s">
        <v>116</v>
      </c>
      <c r="B309" s="132" t="s">
        <v>647</v>
      </c>
      <c r="C309" s="65" t="s">
        <v>648</v>
      </c>
      <c r="D309" s="66">
        <v>11577000</v>
      </c>
      <c r="E309" s="66">
        <v>11577000</v>
      </c>
      <c r="F309" s="66">
        <v>12416598</v>
      </c>
      <c r="G309" s="68">
        <f t="shared" si="40"/>
        <v>1.0725229334024358</v>
      </c>
      <c r="H309" s="69">
        <f t="shared" si="41"/>
        <v>1.0725229334024358</v>
      </c>
      <c r="I309" s="133">
        <v>-839598</v>
      </c>
      <c r="J309" s="134">
        <v>0</v>
      </c>
      <c r="K309" s="135">
        <f t="shared" si="42"/>
        <v>-0.07252293340243586</v>
      </c>
      <c r="L309" s="135">
        <f t="shared" si="43"/>
        <v>0</v>
      </c>
    </row>
    <row r="310" spans="1:12" ht="12.75">
      <c r="A310" s="131" t="s">
        <v>135</v>
      </c>
      <c r="B310" s="132" t="s">
        <v>649</v>
      </c>
      <c r="C310" s="65" t="s">
        <v>650</v>
      </c>
      <c r="D310" s="66">
        <v>3184000</v>
      </c>
      <c r="E310" s="66">
        <v>3184000</v>
      </c>
      <c r="F310" s="66">
        <v>3317393</v>
      </c>
      <c r="G310" s="68">
        <f t="shared" si="40"/>
        <v>1.0418947864321608</v>
      </c>
      <c r="H310" s="69">
        <f t="shared" si="41"/>
        <v>1.0418947864321608</v>
      </c>
      <c r="I310" s="133">
        <v>-133393</v>
      </c>
      <c r="J310" s="134">
        <v>0</v>
      </c>
      <c r="K310" s="135">
        <f t="shared" si="42"/>
        <v>-0.041894786432160804</v>
      </c>
      <c r="L310" s="135">
        <f t="shared" si="43"/>
        <v>0</v>
      </c>
    </row>
    <row r="311" spans="1:12" ht="12.75">
      <c r="A311" s="136"/>
      <c r="B311" s="137" t="s">
        <v>651</v>
      </c>
      <c r="C311" s="138"/>
      <c r="D311" s="77">
        <f>SUM(D304:D310)</f>
        <v>119316000</v>
      </c>
      <c r="E311" s="77">
        <f>SUM(E304:E310)</f>
        <v>119316000</v>
      </c>
      <c r="F311" s="77">
        <f>SUM(F304:F310)</f>
        <v>122200658</v>
      </c>
      <c r="G311" s="75">
        <f t="shared" si="40"/>
        <v>1.0241766234201617</v>
      </c>
      <c r="H311" s="76">
        <f t="shared" si="41"/>
        <v>1.0241766234201617</v>
      </c>
      <c r="I311" s="139">
        <f>SUM(I304:I310)</f>
        <v>-13407622</v>
      </c>
      <c r="J311" s="140">
        <f>SUM(J304:J310)</f>
        <v>10522964</v>
      </c>
      <c r="K311" s="81">
        <f t="shared" si="42"/>
        <v>-0.1123706963022562</v>
      </c>
      <c r="L311" s="81">
        <f t="shared" si="43"/>
        <v>0.0881940728820946</v>
      </c>
    </row>
    <row r="312" spans="1:12" ht="12.75">
      <c r="A312" s="131" t="s">
        <v>116</v>
      </c>
      <c r="B312" s="132" t="s">
        <v>652</v>
      </c>
      <c r="C312" s="65" t="s">
        <v>653</v>
      </c>
      <c r="D312" s="66">
        <v>60575000</v>
      </c>
      <c r="E312" s="66">
        <v>60575000</v>
      </c>
      <c r="F312" s="66">
        <v>56338562</v>
      </c>
      <c r="G312" s="68">
        <f t="shared" si="40"/>
        <v>0.930062930251754</v>
      </c>
      <c r="H312" s="69">
        <f t="shared" si="41"/>
        <v>0.930062930251754</v>
      </c>
      <c r="I312" s="133">
        <v>0</v>
      </c>
      <c r="J312" s="134">
        <v>4236438</v>
      </c>
      <c r="K312" s="135">
        <f t="shared" si="42"/>
        <v>0</v>
      </c>
      <c r="L312" s="135">
        <f t="shared" si="43"/>
        <v>0.06993706974824597</v>
      </c>
    </row>
    <row r="313" spans="1:12" ht="12.75">
      <c r="A313" s="131" t="s">
        <v>116</v>
      </c>
      <c r="B313" s="132" t="s">
        <v>654</v>
      </c>
      <c r="C313" s="65" t="s">
        <v>655</v>
      </c>
      <c r="D313" s="66">
        <v>20936000</v>
      </c>
      <c r="E313" s="66">
        <v>20936000</v>
      </c>
      <c r="F313" s="66">
        <v>13460841</v>
      </c>
      <c r="G313" s="68">
        <f t="shared" si="40"/>
        <v>0.6429519010317157</v>
      </c>
      <c r="H313" s="69">
        <f t="shared" si="41"/>
        <v>0.6429519010317157</v>
      </c>
      <c r="I313" s="133">
        <v>0</v>
      </c>
      <c r="J313" s="134">
        <v>7475159</v>
      </c>
      <c r="K313" s="135">
        <f t="shared" si="42"/>
        <v>0</v>
      </c>
      <c r="L313" s="135">
        <f t="shared" si="43"/>
        <v>0.3570480989682843</v>
      </c>
    </row>
    <row r="314" spans="1:12" ht="12.75">
      <c r="A314" s="131" t="s">
        <v>116</v>
      </c>
      <c r="B314" s="132" t="s">
        <v>656</v>
      </c>
      <c r="C314" s="65" t="s">
        <v>657</v>
      </c>
      <c r="D314" s="66">
        <v>19869000</v>
      </c>
      <c r="E314" s="66">
        <v>19869000</v>
      </c>
      <c r="F314" s="66">
        <v>18283020</v>
      </c>
      <c r="G314" s="68">
        <f t="shared" si="40"/>
        <v>0.9201781669938095</v>
      </c>
      <c r="H314" s="69">
        <f t="shared" si="41"/>
        <v>0.9201781669938095</v>
      </c>
      <c r="I314" s="133">
        <v>0</v>
      </c>
      <c r="J314" s="134">
        <v>1585980</v>
      </c>
      <c r="K314" s="135">
        <f t="shared" si="42"/>
        <v>0</v>
      </c>
      <c r="L314" s="135">
        <f t="shared" si="43"/>
        <v>0.07982183300619054</v>
      </c>
    </row>
    <row r="315" spans="1:12" ht="12.75">
      <c r="A315" s="131" t="s">
        <v>116</v>
      </c>
      <c r="B315" s="132" t="s">
        <v>658</v>
      </c>
      <c r="C315" s="65" t="s">
        <v>659</v>
      </c>
      <c r="D315" s="66">
        <v>49085000</v>
      </c>
      <c r="E315" s="66">
        <v>49085000</v>
      </c>
      <c r="F315" s="66">
        <v>47658793</v>
      </c>
      <c r="G315" s="68">
        <f t="shared" si="40"/>
        <v>0.9709441377202811</v>
      </c>
      <c r="H315" s="69">
        <f t="shared" si="41"/>
        <v>0.9709441377202811</v>
      </c>
      <c r="I315" s="133">
        <v>0</v>
      </c>
      <c r="J315" s="134">
        <v>1426207</v>
      </c>
      <c r="K315" s="135">
        <f t="shared" si="42"/>
        <v>0</v>
      </c>
      <c r="L315" s="135">
        <f t="shared" si="43"/>
        <v>0.029055862279718854</v>
      </c>
    </row>
    <row r="316" spans="1:12" ht="12.75">
      <c r="A316" s="131" t="s">
        <v>135</v>
      </c>
      <c r="B316" s="132" t="s">
        <v>660</v>
      </c>
      <c r="C316" s="65" t="s">
        <v>661</v>
      </c>
      <c r="D316" s="66">
        <v>3190000</v>
      </c>
      <c r="E316" s="66">
        <v>3190000</v>
      </c>
      <c r="F316" s="66">
        <v>3085817</v>
      </c>
      <c r="G316" s="68">
        <f t="shared" si="40"/>
        <v>0.9673407523510972</v>
      </c>
      <c r="H316" s="69">
        <f t="shared" si="41"/>
        <v>0.9673407523510972</v>
      </c>
      <c r="I316" s="133">
        <v>0</v>
      </c>
      <c r="J316" s="134">
        <v>104183</v>
      </c>
      <c r="K316" s="135">
        <f t="shared" si="42"/>
        <v>0</v>
      </c>
      <c r="L316" s="135">
        <f t="shared" si="43"/>
        <v>0.03265924764890282</v>
      </c>
    </row>
    <row r="317" spans="1:12" ht="12.75">
      <c r="A317" s="136"/>
      <c r="B317" s="137" t="s">
        <v>662</v>
      </c>
      <c r="C317" s="138"/>
      <c r="D317" s="77">
        <f>SUM(D312:D316)</f>
        <v>153655000</v>
      </c>
      <c r="E317" s="77">
        <f>SUM(E312:E316)</f>
        <v>153655000</v>
      </c>
      <c r="F317" s="77">
        <f>SUM(F312:F316)</f>
        <v>138827033</v>
      </c>
      <c r="G317" s="75">
        <f t="shared" si="40"/>
        <v>0.9034983111516058</v>
      </c>
      <c r="H317" s="76">
        <f t="shared" si="41"/>
        <v>0.9034983111516058</v>
      </c>
      <c r="I317" s="139">
        <f>SUM(I312:I316)</f>
        <v>0</v>
      </c>
      <c r="J317" s="140">
        <f>SUM(J312:J316)</f>
        <v>14827967</v>
      </c>
      <c r="K317" s="81">
        <f t="shared" si="42"/>
        <v>0</v>
      </c>
      <c r="L317" s="81">
        <f t="shared" si="43"/>
        <v>0.09650168884839413</v>
      </c>
    </row>
    <row r="318" spans="1:12" ht="12.75">
      <c r="A318" s="143"/>
      <c r="B318" s="144" t="s">
        <v>663</v>
      </c>
      <c r="C318" s="145"/>
      <c r="D318" s="146">
        <f>SUM(D281:D284,D286:D292,D294:D302,D304:D310,D312:D316)</f>
        <v>715734000</v>
      </c>
      <c r="E318" s="146">
        <f>SUM(E281:E284,E286:E292,E294:E302,E304:E310,E312:E316)</f>
        <v>715734000</v>
      </c>
      <c r="F318" s="146">
        <f>SUM(F281:F284,F286:F292,F294:F302,F304:F310,F312:F316)</f>
        <v>692812394</v>
      </c>
      <c r="G318" s="147">
        <f t="shared" si="40"/>
        <v>0.9679746861264101</v>
      </c>
      <c r="H318" s="148">
        <f t="shared" si="41"/>
        <v>0.9679746861264101</v>
      </c>
      <c r="I318" s="139">
        <f>SUM(I281:I284,I286:I292,I294:I302,I304:I310,I312:I316)</f>
        <v>-36288920</v>
      </c>
      <c r="J318" s="140">
        <f>SUM(J281:J284,J286:J292,J294:J302,J304:J310,J312:J316)</f>
        <v>59210526</v>
      </c>
      <c r="K318" s="149">
        <f t="shared" si="42"/>
        <v>-0.05070168526296082</v>
      </c>
      <c r="L318" s="149">
        <f t="shared" si="43"/>
        <v>0.08272699913655072</v>
      </c>
    </row>
    <row r="319" spans="1:12" ht="12.75">
      <c r="A319" s="121"/>
      <c r="B319" s="62"/>
      <c r="C319" s="11"/>
      <c r="D319" s="27"/>
      <c r="E319" s="27"/>
      <c r="F319" s="27"/>
      <c r="G319" s="68"/>
      <c r="H319" s="69"/>
      <c r="I319" s="141"/>
      <c r="J319" s="142"/>
      <c r="K319" s="135"/>
      <c r="L319" s="135"/>
    </row>
    <row r="320" spans="1:12" ht="12.75">
      <c r="A320" s="121"/>
      <c r="B320" s="128" t="s">
        <v>664</v>
      </c>
      <c r="C320" s="61"/>
      <c r="D320" s="27"/>
      <c r="E320" s="27"/>
      <c r="F320" s="27"/>
      <c r="G320" s="68"/>
      <c r="H320" s="69"/>
      <c r="I320" s="141"/>
      <c r="J320" s="142"/>
      <c r="K320" s="135"/>
      <c r="L320" s="135"/>
    </row>
    <row r="321" spans="1:12" ht="12.75">
      <c r="A321" s="131" t="s">
        <v>110</v>
      </c>
      <c r="B321" s="132" t="s">
        <v>665</v>
      </c>
      <c r="C321" s="65" t="s">
        <v>666</v>
      </c>
      <c r="D321" s="66">
        <v>1487597000</v>
      </c>
      <c r="E321" s="66">
        <v>1487597000</v>
      </c>
      <c r="F321" s="66">
        <v>1063058220</v>
      </c>
      <c r="G321" s="68">
        <f aca="true" t="shared" si="44" ref="G321:G358">IF($D321=0,0,$F321/$D321)</f>
        <v>0.7146143881709899</v>
      </c>
      <c r="H321" s="69">
        <f aca="true" t="shared" si="45" ref="H321:H358">IF($E321=0,0,$F321/$E321)</f>
        <v>0.7146143881709899</v>
      </c>
      <c r="I321" s="133">
        <v>0</v>
      </c>
      <c r="J321" s="134">
        <v>424538780</v>
      </c>
      <c r="K321" s="135">
        <f aca="true" t="shared" si="46" ref="K321:K358">IF($E321=0,0,$I321/$E321)</f>
        <v>0</v>
      </c>
      <c r="L321" s="135">
        <f aca="true" t="shared" si="47" ref="L321:L358">IF($E321=0,0,$J321/$E321)</f>
        <v>0.2853856118290101</v>
      </c>
    </row>
    <row r="322" spans="1:12" ht="12.75">
      <c r="A322" s="136"/>
      <c r="B322" s="137" t="s">
        <v>115</v>
      </c>
      <c r="C322" s="138"/>
      <c r="D322" s="77">
        <f>D321</f>
        <v>1487597000</v>
      </c>
      <c r="E322" s="77">
        <f>E321</f>
        <v>1487597000</v>
      </c>
      <c r="F322" s="77">
        <f>F321</f>
        <v>1063058220</v>
      </c>
      <c r="G322" s="75">
        <f t="shared" si="44"/>
        <v>0.7146143881709899</v>
      </c>
      <c r="H322" s="76">
        <f t="shared" si="45"/>
        <v>0.7146143881709899</v>
      </c>
      <c r="I322" s="139">
        <f>I321</f>
        <v>0</v>
      </c>
      <c r="J322" s="140">
        <f>J321</f>
        <v>424538780</v>
      </c>
      <c r="K322" s="81">
        <f t="shared" si="46"/>
        <v>0</v>
      </c>
      <c r="L322" s="81">
        <f t="shared" si="47"/>
        <v>0.2853856118290101</v>
      </c>
    </row>
    <row r="323" spans="1:12" ht="12.75">
      <c r="A323" s="131" t="s">
        <v>116</v>
      </c>
      <c r="B323" s="132" t="s">
        <v>667</v>
      </c>
      <c r="C323" s="65" t="s">
        <v>668</v>
      </c>
      <c r="D323" s="66">
        <v>26543000</v>
      </c>
      <c r="E323" s="66">
        <v>26543000</v>
      </c>
      <c r="F323" s="66">
        <v>30697604</v>
      </c>
      <c r="G323" s="68">
        <f t="shared" si="44"/>
        <v>1.1565235278604529</v>
      </c>
      <c r="H323" s="69">
        <f t="shared" si="45"/>
        <v>1.1565235278604529</v>
      </c>
      <c r="I323" s="133">
        <v>-4154604</v>
      </c>
      <c r="J323" s="134">
        <v>0</v>
      </c>
      <c r="K323" s="135">
        <f t="shared" si="46"/>
        <v>-0.15652352786045284</v>
      </c>
      <c r="L323" s="135">
        <f t="shared" si="47"/>
        <v>0</v>
      </c>
    </row>
    <row r="324" spans="1:12" ht="12.75">
      <c r="A324" s="131" t="s">
        <v>116</v>
      </c>
      <c r="B324" s="132" t="s">
        <v>669</v>
      </c>
      <c r="C324" s="65" t="s">
        <v>670</v>
      </c>
      <c r="D324" s="66">
        <v>22629000</v>
      </c>
      <c r="E324" s="66">
        <v>22629000</v>
      </c>
      <c r="F324" s="66">
        <v>22464890</v>
      </c>
      <c r="G324" s="68">
        <f t="shared" si="44"/>
        <v>0.9927478014936586</v>
      </c>
      <c r="H324" s="69">
        <f t="shared" si="45"/>
        <v>0.9927478014936586</v>
      </c>
      <c r="I324" s="133">
        <v>0</v>
      </c>
      <c r="J324" s="134">
        <v>164110</v>
      </c>
      <c r="K324" s="135">
        <f t="shared" si="46"/>
        <v>0</v>
      </c>
      <c r="L324" s="135">
        <f t="shared" si="47"/>
        <v>0.007252198506341421</v>
      </c>
    </row>
    <row r="325" spans="1:12" ht="12.75">
      <c r="A325" s="131" t="s">
        <v>116</v>
      </c>
      <c r="B325" s="132" t="s">
        <v>671</v>
      </c>
      <c r="C325" s="65" t="s">
        <v>672</v>
      </c>
      <c r="D325" s="66">
        <v>19395000</v>
      </c>
      <c r="E325" s="66">
        <v>19395000</v>
      </c>
      <c r="F325" s="66">
        <v>13529188</v>
      </c>
      <c r="G325" s="68">
        <f t="shared" si="44"/>
        <v>0.6975606084042278</v>
      </c>
      <c r="H325" s="69">
        <f t="shared" si="45"/>
        <v>0.6975606084042278</v>
      </c>
      <c r="I325" s="133">
        <v>0</v>
      </c>
      <c r="J325" s="134">
        <v>5865812</v>
      </c>
      <c r="K325" s="135">
        <f t="shared" si="46"/>
        <v>0</v>
      </c>
      <c r="L325" s="135">
        <f t="shared" si="47"/>
        <v>0.3024393915957721</v>
      </c>
    </row>
    <row r="326" spans="1:12" ht="12.75">
      <c r="A326" s="131" t="s">
        <v>116</v>
      </c>
      <c r="B326" s="132" t="s">
        <v>673</v>
      </c>
      <c r="C326" s="65" t="s">
        <v>674</v>
      </c>
      <c r="D326" s="66">
        <v>23859000</v>
      </c>
      <c r="E326" s="66">
        <v>23859000</v>
      </c>
      <c r="F326" s="66">
        <v>23858999</v>
      </c>
      <c r="G326" s="68">
        <f t="shared" si="44"/>
        <v>0.999999958087095</v>
      </c>
      <c r="H326" s="69">
        <f t="shared" si="45"/>
        <v>0.999999958087095</v>
      </c>
      <c r="I326" s="133">
        <v>0</v>
      </c>
      <c r="J326" s="134">
        <v>1</v>
      </c>
      <c r="K326" s="135">
        <f t="shared" si="46"/>
        <v>0</v>
      </c>
      <c r="L326" s="135">
        <f t="shared" si="47"/>
        <v>4.19129049834444E-08</v>
      </c>
    </row>
    <row r="327" spans="1:12" ht="12.75">
      <c r="A327" s="131" t="s">
        <v>116</v>
      </c>
      <c r="B327" s="132" t="s">
        <v>675</v>
      </c>
      <c r="C327" s="65" t="s">
        <v>676</v>
      </c>
      <c r="D327" s="66">
        <v>33515000</v>
      </c>
      <c r="E327" s="66">
        <v>33515000</v>
      </c>
      <c r="F327" s="66">
        <v>34129809</v>
      </c>
      <c r="G327" s="68">
        <f t="shared" si="44"/>
        <v>1.0183442935998805</v>
      </c>
      <c r="H327" s="69">
        <f t="shared" si="45"/>
        <v>1.0183442935998805</v>
      </c>
      <c r="I327" s="133">
        <v>-614809</v>
      </c>
      <c r="J327" s="134">
        <v>0</v>
      </c>
      <c r="K327" s="135">
        <f t="shared" si="46"/>
        <v>-0.01834429359988065</v>
      </c>
      <c r="L327" s="135">
        <f t="shared" si="47"/>
        <v>0</v>
      </c>
    </row>
    <row r="328" spans="1:12" ht="12.75">
      <c r="A328" s="131" t="s">
        <v>135</v>
      </c>
      <c r="B328" s="132" t="s">
        <v>677</v>
      </c>
      <c r="C328" s="65" t="s">
        <v>678</v>
      </c>
      <c r="D328" s="66">
        <v>3184000</v>
      </c>
      <c r="E328" s="66">
        <v>3184000</v>
      </c>
      <c r="F328" s="66">
        <v>3137076</v>
      </c>
      <c r="G328" s="68">
        <f t="shared" si="44"/>
        <v>0.9852625628140703</v>
      </c>
      <c r="H328" s="69">
        <f t="shared" si="45"/>
        <v>0.9852625628140703</v>
      </c>
      <c r="I328" s="133">
        <v>0</v>
      </c>
      <c r="J328" s="134">
        <v>46924</v>
      </c>
      <c r="K328" s="135">
        <f t="shared" si="46"/>
        <v>0</v>
      </c>
      <c r="L328" s="135">
        <f t="shared" si="47"/>
        <v>0.014737437185929647</v>
      </c>
    </row>
    <row r="329" spans="1:12" ht="12.75">
      <c r="A329" s="136"/>
      <c r="B329" s="137" t="s">
        <v>679</v>
      </c>
      <c r="C329" s="138"/>
      <c r="D329" s="77">
        <f>SUM(D323:D328)</f>
        <v>129125000</v>
      </c>
      <c r="E329" s="77">
        <f>SUM(E323:E328)</f>
        <v>129125000</v>
      </c>
      <c r="F329" s="77">
        <f>SUM(F323:F328)</f>
        <v>127817566</v>
      </c>
      <c r="G329" s="75">
        <f t="shared" si="44"/>
        <v>0.9898746640851888</v>
      </c>
      <c r="H329" s="76">
        <f t="shared" si="45"/>
        <v>0.9898746640851888</v>
      </c>
      <c r="I329" s="139">
        <f>SUM(I323:I328)</f>
        <v>-4769413</v>
      </c>
      <c r="J329" s="140">
        <f>SUM(J323:J328)</f>
        <v>6076847</v>
      </c>
      <c r="K329" s="81">
        <f t="shared" si="46"/>
        <v>-0.03693640271055179</v>
      </c>
      <c r="L329" s="81">
        <f t="shared" si="47"/>
        <v>0.04706173862536302</v>
      </c>
    </row>
    <row r="330" spans="1:12" ht="12.75">
      <c r="A330" s="131" t="s">
        <v>116</v>
      </c>
      <c r="B330" s="132" t="s">
        <v>680</v>
      </c>
      <c r="C330" s="65" t="s">
        <v>681</v>
      </c>
      <c r="D330" s="66">
        <v>24602000</v>
      </c>
      <c r="E330" s="66">
        <v>24602000</v>
      </c>
      <c r="F330" s="66">
        <v>24639779</v>
      </c>
      <c r="G330" s="68">
        <f t="shared" si="44"/>
        <v>1.0015356068612309</v>
      </c>
      <c r="H330" s="69">
        <f t="shared" si="45"/>
        <v>1.0015356068612309</v>
      </c>
      <c r="I330" s="133">
        <v>-37779</v>
      </c>
      <c r="J330" s="134">
        <v>0</v>
      </c>
      <c r="K330" s="135">
        <f t="shared" si="46"/>
        <v>-0.0015356068612307943</v>
      </c>
      <c r="L330" s="135">
        <f t="shared" si="47"/>
        <v>0</v>
      </c>
    </row>
    <row r="331" spans="1:12" ht="12.75">
      <c r="A331" s="131" t="s">
        <v>116</v>
      </c>
      <c r="B331" s="132" t="s">
        <v>682</v>
      </c>
      <c r="C331" s="65" t="s">
        <v>683</v>
      </c>
      <c r="D331" s="66">
        <v>39522000</v>
      </c>
      <c r="E331" s="66">
        <v>39522000</v>
      </c>
      <c r="F331" s="66">
        <v>40769911</v>
      </c>
      <c r="G331" s="68">
        <f t="shared" si="44"/>
        <v>1.0315750974140985</v>
      </c>
      <c r="H331" s="69">
        <f t="shared" si="45"/>
        <v>1.0315750974140985</v>
      </c>
      <c r="I331" s="133">
        <v>-1247911</v>
      </c>
      <c r="J331" s="134">
        <v>0</v>
      </c>
      <c r="K331" s="135">
        <f t="shared" si="46"/>
        <v>-0.031575097414098474</v>
      </c>
      <c r="L331" s="135">
        <f t="shared" si="47"/>
        <v>0</v>
      </c>
    </row>
    <row r="332" spans="1:12" ht="12.75">
      <c r="A332" s="131" t="s">
        <v>116</v>
      </c>
      <c r="B332" s="132" t="s">
        <v>684</v>
      </c>
      <c r="C332" s="65" t="s">
        <v>685</v>
      </c>
      <c r="D332" s="66">
        <v>40241000</v>
      </c>
      <c r="E332" s="66">
        <v>40241000</v>
      </c>
      <c r="F332" s="66">
        <v>40240998</v>
      </c>
      <c r="G332" s="68">
        <f t="shared" si="44"/>
        <v>0.9999999502994459</v>
      </c>
      <c r="H332" s="69">
        <f t="shared" si="45"/>
        <v>0.9999999502994459</v>
      </c>
      <c r="I332" s="133">
        <v>0</v>
      </c>
      <c r="J332" s="134">
        <v>2</v>
      </c>
      <c r="K332" s="135">
        <f t="shared" si="46"/>
        <v>0</v>
      </c>
      <c r="L332" s="135">
        <f t="shared" si="47"/>
        <v>4.9700554161178895E-08</v>
      </c>
    </row>
    <row r="333" spans="1:12" ht="12.75">
      <c r="A333" s="131" t="s">
        <v>116</v>
      </c>
      <c r="B333" s="132" t="s">
        <v>686</v>
      </c>
      <c r="C333" s="65" t="s">
        <v>687</v>
      </c>
      <c r="D333" s="66">
        <v>36513000</v>
      </c>
      <c r="E333" s="66">
        <v>36513000</v>
      </c>
      <c r="F333" s="66">
        <v>35283690</v>
      </c>
      <c r="G333" s="68">
        <f t="shared" si="44"/>
        <v>0.9663322652206063</v>
      </c>
      <c r="H333" s="69">
        <f t="shared" si="45"/>
        <v>0.9663322652206063</v>
      </c>
      <c r="I333" s="133">
        <v>0</v>
      </c>
      <c r="J333" s="134">
        <v>1229310</v>
      </c>
      <c r="K333" s="135">
        <f t="shared" si="46"/>
        <v>0</v>
      </c>
      <c r="L333" s="135">
        <f t="shared" si="47"/>
        <v>0.03366773477939364</v>
      </c>
    </row>
    <row r="334" spans="1:12" ht="12.75">
      <c r="A334" s="131" t="s">
        <v>116</v>
      </c>
      <c r="B334" s="132" t="s">
        <v>688</v>
      </c>
      <c r="C334" s="65" t="s">
        <v>689</v>
      </c>
      <c r="D334" s="66">
        <v>32980000</v>
      </c>
      <c r="E334" s="66">
        <v>32980000</v>
      </c>
      <c r="F334" s="66">
        <v>25868585</v>
      </c>
      <c r="G334" s="68">
        <f t="shared" si="44"/>
        <v>0.7843718920557914</v>
      </c>
      <c r="H334" s="69">
        <f t="shared" si="45"/>
        <v>0.7843718920557914</v>
      </c>
      <c r="I334" s="133">
        <v>0</v>
      </c>
      <c r="J334" s="134">
        <v>7111415</v>
      </c>
      <c r="K334" s="135">
        <f t="shared" si="46"/>
        <v>0</v>
      </c>
      <c r="L334" s="135">
        <f t="shared" si="47"/>
        <v>0.2156281079442086</v>
      </c>
    </row>
    <row r="335" spans="1:12" ht="12.75">
      <c r="A335" s="131" t="s">
        <v>135</v>
      </c>
      <c r="B335" s="132" t="s">
        <v>690</v>
      </c>
      <c r="C335" s="65" t="s">
        <v>691</v>
      </c>
      <c r="D335" s="66">
        <v>3184000</v>
      </c>
      <c r="E335" s="66">
        <v>3184000</v>
      </c>
      <c r="F335" s="66">
        <v>3869093</v>
      </c>
      <c r="G335" s="68">
        <f t="shared" si="44"/>
        <v>1.2151673994974874</v>
      </c>
      <c r="H335" s="69">
        <f t="shared" si="45"/>
        <v>1.2151673994974874</v>
      </c>
      <c r="I335" s="133">
        <v>-685093</v>
      </c>
      <c r="J335" s="134">
        <v>0</v>
      </c>
      <c r="K335" s="135">
        <f t="shared" si="46"/>
        <v>-0.21516739949748745</v>
      </c>
      <c r="L335" s="135">
        <f t="shared" si="47"/>
        <v>0</v>
      </c>
    </row>
    <row r="336" spans="1:12" ht="12.75">
      <c r="A336" s="136"/>
      <c r="B336" s="137" t="s">
        <v>692</v>
      </c>
      <c r="C336" s="138"/>
      <c r="D336" s="77">
        <f>SUM(D330:D335)</f>
        <v>177042000</v>
      </c>
      <c r="E336" s="77">
        <f>SUM(E330:E335)</f>
        <v>177042000</v>
      </c>
      <c r="F336" s="77">
        <f>SUM(F330:F335)</f>
        <v>170672056</v>
      </c>
      <c r="G336" s="75">
        <f t="shared" si="44"/>
        <v>0.9640201534099253</v>
      </c>
      <c r="H336" s="76">
        <f t="shared" si="45"/>
        <v>0.9640201534099253</v>
      </c>
      <c r="I336" s="139">
        <f>SUM(I330:I335)</f>
        <v>-1970783</v>
      </c>
      <c r="J336" s="140">
        <f>SUM(J330:J335)</f>
        <v>8340727</v>
      </c>
      <c r="K336" s="81">
        <f t="shared" si="46"/>
        <v>-0.011131725805176173</v>
      </c>
      <c r="L336" s="81">
        <f t="shared" si="47"/>
        <v>0.04711157239525084</v>
      </c>
    </row>
    <row r="337" spans="1:12" ht="12.75">
      <c r="A337" s="131" t="s">
        <v>116</v>
      </c>
      <c r="B337" s="132" t="s">
        <v>693</v>
      </c>
      <c r="C337" s="65" t="s">
        <v>694</v>
      </c>
      <c r="D337" s="66">
        <v>33883000</v>
      </c>
      <c r="E337" s="66">
        <v>33883000</v>
      </c>
      <c r="F337" s="66">
        <v>29861971</v>
      </c>
      <c r="G337" s="68">
        <f t="shared" si="44"/>
        <v>0.8813260632175427</v>
      </c>
      <c r="H337" s="69">
        <f t="shared" si="45"/>
        <v>0.8813260632175427</v>
      </c>
      <c r="I337" s="133">
        <v>0</v>
      </c>
      <c r="J337" s="134">
        <v>4021029</v>
      </c>
      <c r="K337" s="135">
        <f t="shared" si="46"/>
        <v>0</v>
      </c>
      <c r="L337" s="135">
        <f t="shared" si="47"/>
        <v>0.11867393678245727</v>
      </c>
    </row>
    <row r="338" spans="1:12" ht="12.75">
      <c r="A338" s="131" t="s">
        <v>116</v>
      </c>
      <c r="B338" s="132" t="s">
        <v>695</v>
      </c>
      <c r="C338" s="65" t="s">
        <v>696</v>
      </c>
      <c r="D338" s="66">
        <v>28098000</v>
      </c>
      <c r="E338" s="66">
        <v>28098000</v>
      </c>
      <c r="F338" s="66">
        <v>26236387</v>
      </c>
      <c r="G338" s="68">
        <f t="shared" si="44"/>
        <v>0.9337457114385366</v>
      </c>
      <c r="H338" s="69">
        <f t="shared" si="45"/>
        <v>0.9337457114385366</v>
      </c>
      <c r="I338" s="133">
        <v>0</v>
      </c>
      <c r="J338" s="134">
        <v>1861613</v>
      </c>
      <c r="K338" s="135">
        <f t="shared" si="46"/>
        <v>0</v>
      </c>
      <c r="L338" s="135">
        <f t="shared" si="47"/>
        <v>0.06625428856146345</v>
      </c>
    </row>
    <row r="339" spans="1:12" ht="12.75">
      <c r="A339" s="131" t="s">
        <v>116</v>
      </c>
      <c r="B339" s="132" t="s">
        <v>697</v>
      </c>
      <c r="C339" s="65" t="s">
        <v>698</v>
      </c>
      <c r="D339" s="66">
        <v>16036000</v>
      </c>
      <c r="E339" s="66">
        <v>16036000</v>
      </c>
      <c r="F339" s="66">
        <v>16060448</v>
      </c>
      <c r="G339" s="68">
        <f t="shared" si="44"/>
        <v>1.0015245697181343</v>
      </c>
      <c r="H339" s="69">
        <f t="shared" si="45"/>
        <v>1.0015245697181343</v>
      </c>
      <c r="I339" s="133">
        <v>-24448</v>
      </c>
      <c r="J339" s="134">
        <v>0</v>
      </c>
      <c r="K339" s="135">
        <f t="shared" si="46"/>
        <v>-0.001524569718134198</v>
      </c>
      <c r="L339" s="135">
        <f t="shared" si="47"/>
        <v>0</v>
      </c>
    </row>
    <row r="340" spans="1:12" ht="12.75">
      <c r="A340" s="131" t="s">
        <v>116</v>
      </c>
      <c r="B340" s="132" t="s">
        <v>699</v>
      </c>
      <c r="C340" s="65" t="s">
        <v>700</v>
      </c>
      <c r="D340" s="66">
        <v>15353000</v>
      </c>
      <c r="E340" s="66">
        <v>15353000</v>
      </c>
      <c r="F340" s="66">
        <v>15237999</v>
      </c>
      <c r="G340" s="68">
        <f t="shared" si="44"/>
        <v>0.9925095421090341</v>
      </c>
      <c r="H340" s="69">
        <f t="shared" si="45"/>
        <v>0.9925095421090341</v>
      </c>
      <c r="I340" s="133">
        <v>0</v>
      </c>
      <c r="J340" s="134">
        <v>115001</v>
      </c>
      <c r="K340" s="135">
        <f t="shared" si="46"/>
        <v>0</v>
      </c>
      <c r="L340" s="135">
        <f t="shared" si="47"/>
        <v>0.007490457890965935</v>
      </c>
    </row>
    <row r="341" spans="1:12" ht="12.75">
      <c r="A341" s="131" t="s">
        <v>135</v>
      </c>
      <c r="B341" s="132" t="s">
        <v>701</v>
      </c>
      <c r="C341" s="65" t="s">
        <v>702</v>
      </c>
      <c r="D341" s="66">
        <v>3320000</v>
      </c>
      <c r="E341" s="66">
        <v>3320000</v>
      </c>
      <c r="F341" s="66">
        <v>3209299</v>
      </c>
      <c r="G341" s="68">
        <f t="shared" si="44"/>
        <v>0.9666563253012048</v>
      </c>
      <c r="H341" s="69">
        <f t="shared" si="45"/>
        <v>0.9666563253012048</v>
      </c>
      <c r="I341" s="133">
        <v>0</v>
      </c>
      <c r="J341" s="134">
        <v>110701</v>
      </c>
      <c r="K341" s="135">
        <f t="shared" si="46"/>
        <v>0</v>
      </c>
      <c r="L341" s="135">
        <f t="shared" si="47"/>
        <v>0.03334367469879518</v>
      </c>
    </row>
    <row r="342" spans="1:12" ht="12.75">
      <c r="A342" s="136"/>
      <c r="B342" s="137" t="s">
        <v>703</v>
      </c>
      <c r="C342" s="138"/>
      <c r="D342" s="77">
        <f>SUM(D337:D341)</f>
        <v>96690000</v>
      </c>
      <c r="E342" s="77">
        <f>SUM(E337:E341)</f>
        <v>96690000</v>
      </c>
      <c r="F342" s="77">
        <f>SUM(F337:F341)</f>
        <v>90606104</v>
      </c>
      <c r="G342" s="75">
        <f t="shared" si="44"/>
        <v>0.9370783328162168</v>
      </c>
      <c r="H342" s="76">
        <f t="shared" si="45"/>
        <v>0.9370783328162168</v>
      </c>
      <c r="I342" s="139">
        <f>SUM(I337:I341)</f>
        <v>-24448</v>
      </c>
      <c r="J342" s="140">
        <f>SUM(J337:J341)</f>
        <v>6108344</v>
      </c>
      <c r="K342" s="81">
        <f t="shared" si="46"/>
        <v>-0.00025284931223497776</v>
      </c>
      <c r="L342" s="81">
        <f t="shared" si="47"/>
        <v>0.0631745164960182</v>
      </c>
    </row>
    <row r="343" spans="1:12" ht="12.75">
      <c r="A343" s="131" t="s">
        <v>116</v>
      </c>
      <c r="B343" s="132" t="s">
        <v>704</v>
      </c>
      <c r="C343" s="65" t="s">
        <v>705</v>
      </c>
      <c r="D343" s="66">
        <v>24468600</v>
      </c>
      <c r="E343" s="66">
        <v>24469000</v>
      </c>
      <c r="F343" s="66">
        <v>20049154</v>
      </c>
      <c r="G343" s="68">
        <f t="shared" si="44"/>
        <v>0.8193829642889254</v>
      </c>
      <c r="H343" s="69">
        <f t="shared" si="45"/>
        <v>0.8193695696595692</v>
      </c>
      <c r="I343" s="133">
        <v>0</v>
      </c>
      <c r="J343" s="134">
        <v>4419846</v>
      </c>
      <c r="K343" s="135">
        <f t="shared" si="46"/>
        <v>0</v>
      </c>
      <c r="L343" s="135">
        <f t="shared" si="47"/>
        <v>0.18063043034043075</v>
      </c>
    </row>
    <row r="344" spans="1:12" ht="12.75">
      <c r="A344" s="131" t="s">
        <v>116</v>
      </c>
      <c r="B344" s="132" t="s">
        <v>706</v>
      </c>
      <c r="C344" s="65" t="s">
        <v>707</v>
      </c>
      <c r="D344" s="66">
        <v>47012600</v>
      </c>
      <c r="E344" s="66">
        <v>47013000</v>
      </c>
      <c r="F344" s="66">
        <v>17373521</v>
      </c>
      <c r="G344" s="68">
        <f t="shared" si="44"/>
        <v>0.36955031204400524</v>
      </c>
      <c r="H344" s="69">
        <f t="shared" si="45"/>
        <v>0.3695471678046498</v>
      </c>
      <c r="I344" s="133">
        <v>0</v>
      </c>
      <c r="J344" s="134">
        <v>29639479</v>
      </c>
      <c r="K344" s="135">
        <f t="shared" si="46"/>
        <v>0</v>
      </c>
      <c r="L344" s="135">
        <f t="shared" si="47"/>
        <v>0.6304528321953502</v>
      </c>
    </row>
    <row r="345" spans="1:12" ht="12.75">
      <c r="A345" s="131" t="s">
        <v>116</v>
      </c>
      <c r="B345" s="132" t="s">
        <v>708</v>
      </c>
      <c r="C345" s="65" t="s">
        <v>709</v>
      </c>
      <c r="D345" s="66">
        <v>43364000</v>
      </c>
      <c r="E345" s="66">
        <v>43364000</v>
      </c>
      <c r="F345" s="66">
        <v>35499213</v>
      </c>
      <c r="G345" s="68">
        <f t="shared" si="44"/>
        <v>0.8186332672262706</v>
      </c>
      <c r="H345" s="69">
        <f t="shared" si="45"/>
        <v>0.8186332672262706</v>
      </c>
      <c r="I345" s="133">
        <v>0</v>
      </c>
      <c r="J345" s="134">
        <v>7864787</v>
      </c>
      <c r="K345" s="135">
        <f t="shared" si="46"/>
        <v>0</v>
      </c>
      <c r="L345" s="135">
        <f t="shared" si="47"/>
        <v>0.18136673277372936</v>
      </c>
    </row>
    <row r="346" spans="1:12" ht="12.75">
      <c r="A346" s="131" t="s">
        <v>116</v>
      </c>
      <c r="B346" s="132" t="s">
        <v>710</v>
      </c>
      <c r="C346" s="65" t="s">
        <v>711</v>
      </c>
      <c r="D346" s="66">
        <v>186138000</v>
      </c>
      <c r="E346" s="66">
        <v>186138000</v>
      </c>
      <c r="F346" s="66">
        <v>124372409</v>
      </c>
      <c r="G346" s="68">
        <f t="shared" si="44"/>
        <v>0.6681731242411544</v>
      </c>
      <c r="H346" s="69">
        <f t="shared" si="45"/>
        <v>0.6681731242411544</v>
      </c>
      <c r="I346" s="133">
        <v>0</v>
      </c>
      <c r="J346" s="134">
        <v>61765591</v>
      </c>
      <c r="K346" s="135">
        <f t="shared" si="46"/>
        <v>0</v>
      </c>
      <c r="L346" s="135">
        <f t="shared" si="47"/>
        <v>0.33182687575884556</v>
      </c>
    </row>
    <row r="347" spans="1:12" ht="12.75">
      <c r="A347" s="131" t="s">
        <v>116</v>
      </c>
      <c r="B347" s="132" t="s">
        <v>712</v>
      </c>
      <c r="C347" s="65" t="s">
        <v>713</v>
      </c>
      <c r="D347" s="66">
        <v>29486000</v>
      </c>
      <c r="E347" s="66">
        <v>29486000</v>
      </c>
      <c r="F347" s="66">
        <v>30764021</v>
      </c>
      <c r="G347" s="68">
        <f t="shared" si="44"/>
        <v>1.0433433154717493</v>
      </c>
      <c r="H347" s="69">
        <f t="shared" si="45"/>
        <v>1.0433433154717493</v>
      </c>
      <c r="I347" s="133">
        <v>-1278021</v>
      </c>
      <c r="J347" s="134">
        <v>0</v>
      </c>
      <c r="K347" s="135">
        <f t="shared" si="46"/>
        <v>-0.04334331547174931</v>
      </c>
      <c r="L347" s="135">
        <f t="shared" si="47"/>
        <v>0</v>
      </c>
    </row>
    <row r="348" spans="1:12" ht="12.75">
      <c r="A348" s="131" t="s">
        <v>116</v>
      </c>
      <c r="B348" s="132" t="s">
        <v>714</v>
      </c>
      <c r="C348" s="65" t="s">
        <v>715</v>
      </c>
      <c r="D348" s="66">
        <v>27669000</v>
      </c>
      <c r="E348" s="66">
        <v>27669000</v>
      </c>
      <c r="F348" s="66">
        <v>27664455</v>
      </c>
      <c r="G348" s="68">
        <f t="shared" si="44"/>
        <v>0.9998357367450937</v>
      </c>
      <c r="H348" s="69">
        <f t="shared" si="45"/>
        <v>0.9998357367450937</v>
      </c>
      <c r="I348" s="133">
        <v>0</v>
      </c>
      <c r="J348" s="134">
        <v>4545</v>
      </c>
      <c r="K348" s="135">
        <f t="shared" si="46"/>
        <v>0</v>
      </c>
      <c r="L348" s="135">
        <f t="shared" si="47"/>
        <v>0.00016426325490621272</v>
      </c>
    </row>
    <row r="349" spans="1:12" ht="12.75">
      <c r="A349" s="131" t="s">
        <v>116</v>
      </c>
      <c r="B349" s="132" t="s">
        <v>716</v>
      </c>
      <c r="C349" s="65" t="s">
        <v>717</v>
      </c>
      <c r="D349" s="66">
        <v>29032000</v>
      </c>
      <c r="E349" s="66">
        <v>29032000</v>
      </c>
      <c r="F349" s="66">
        <v>27648090</v>
      </c>
      <c r="G349" s="68">
        <f t="shared" si="44"/>
        <v>0.9523315651694682</v>
      </c>
      <c r="H349" s="69">
        <f t="shared" si="45"/>
        <v>0.9523315651694682</v>
      </c>
      <c r="I349" s="133">
        <v>0</v>
      </c>
      <c r="J349" s="134">
        <v>1383910</v>
      </c>
      <c r="K349" s="135">
        <f t="shared" si="46"/>
        <v>0</v>
      </c>
      <c r="L349" s="135">
        <f t="shared" si="47"/>
        <v>0.047668434830531826</v>
      </c>
    </row>
    <row r="350" spans="1:12" ht="12.75">
      <c r="A350" s="131" t="s">
        <v>135</v>
      </c>
      <c r="B350" s="132" t="s">
        <v>718</v>
      </c>
      <c r="C350" s="65" t="s">
        <v>719</v>
      </c>
      <c r="D350" s="66">
        <v>30616000</v>
      </c>
      <c r="E350" s="66">
        <v>30616000</v>
      </c>
      <c r="F350" s="66">
        <v>55296541</v>
      </c>
      <c r="G350" s="68">
        <f t="shared" si="44"/>
        <v>1.8061321204598904</v>
      </c>
      <c r="H350" s="69">
        <f t="shared" si="45"/>
        <v>1.8061321204598904</v>
      </c>
      <c r="I350" s="133">
        <v>-24680541</v>
      </c>
      <c r="J350" s="134">
        <v>0</v>
      </c>
      <c r="K350" s="135">
        <f t="shared" si="46"/>
        <v>-0.8061321204598902</v>
      </c>
      <c r="L350" s="135">
        <f t="shared" si="47"/>
        <v>0</v>
      </c>
    </row>
    <row r="351" spans="1:12" ht="12.75">
      <c r="A351" s="136"/>
      <c r="B351" s="137" t="s">
        <v>720</v>
      </c>
      <c r="C351" s="138"/>
      <c r="D351" s="77">
        <f>SUM(D343:D350)</f>
        <v>417786200</v>
      </c>
      <c r="E351" s="77">
        <f>SUM(E343:E350)</f>
        <v>417787000</v>
      </c>
      <c r="F351" s="77">
        <f>SUM(F343:F350)</f>
        <v>338667404</v>
      </c>
      <c r="G351" s="75">
        <f t="shared" si="44"/>
        <v>0.8106237209366897</v>
      </c>
      <c r="H351" s="76">
        <f t="shared" si="45"/>
        <v>0.8106221687127652</v>
      </c>
      <c r="I351" s="139">
        <f>SUM(I343:I350)</f>
        <v>-25958562</v>
      </c>
      <c r="J351" s="140">
        <f>SUM(J343:J350)</f>
        <v>105078158</v>
      </c>
      <c r="K351" s="81">
        <f t="shared" si="46"/>
        <v>-0.06213348428744791</v>
      </c>
      <c r="L351" s="81">
        <f t="shared" si="47"/>
        <v>0.2515113155746828</v>
      </c>
    </row>
    <row r="352" spans="1:12" ht="12.75">
      <c r="A352" s="131" t="s">
        <v>116</v>
      </c>
      <c r="B352" s="132" t="s">
        <v>721</v>
      </c>
      <c r="C352" s="65" t="s">
        <v>722</v>
      </c>
      <c r="D352" s="66">
        <v>18353000</v>
      </c>
      <c r="E352" s="66">
        <v>18353000</v>
      </c>
      <c r="F352" s="66">
        <v>13170000</v>
      </c>
      <c r="G352" s="68">
        <f t="shared" si="44"/>
        <v>0.717593853865853</v>
      </c>
      <c r="H352" s="69">
        <f t="shared" si="45"/>
        <v>0.717593853865853</v>
      </c>
      <c r="I352" s="133">
        <v>0</v>
      </c>
      <c r="J352" s="134">
        <v>5183000</v>
      </c>
      <c r="K352" s="135">
        <f t="shared" si="46"/>
        <v>0</v>
      </c>
      <c r="L352" s="135">
        <f t="shared" si="47"/>
        <v>0.282406146134147</v>
      </c>
    </row>
    <row r="353" spans="1:12" ht="12.75">
      <c r="A353" s="131" t="s">
        <v>116</v>
      </c>
      <c r="B353" s="132" t="s">
        <v>723</v>
      </c>
      <c r="C353" s="65" t="s">
        <v>724</v>
      </c>
      <c r="D353" s="66">
        <v>12911000</v>
      </c>
      <c r="E353" s="66">
        <v>12911000</v>
      </c>
      <c r="F353" s="66">
        <v>12105700</v>
      </c>
      <c r="G353" s="68">
        <f t="shared" si="44"/>
        <v>0.9376268298350244</v>
      </c>
      <c r="H353" s="69">
        <f t="shared" si="45"/>
        <v>0.9376268298350244</v>
      </c>
      <c r="I353" s="133">
        <v>0</v>
      </c>
      <c r="J353" s="134">
        <v>805300</v>
      </c>
      <c r="K353" s="135">
        <f t="shared" si="46"/>
        <v>0</v>
      </c>
      <c r="L353" s="135">
        <f t="shared" si="47"/>
        <v>0.0623731701649756</v>
      </c>
    </row>
    <row r="354" spans="1:12" ht="12.75">
      <c r="A354" s="131" t="s">
        <v>116</v>
      </c>
      <c r="B354" s="132" t="s">
        <v>725</v>
      </c>
      <c r="C354" s="65" t="s">
        <v>726</v>
      </c>
      <c r="D354" s="66">
        <v>52613000</v>
      </c>
      <c r="E354" s="66">
        <v>52613000</v>
      </c>
      <c r="F354" s="66">
        <v>59687955</v>
      </c>
      <c r="G354" s="68">
        <f t="shared" si="44"/>
        <v>1.1344716134795583</v>
      </c>
      <c r="H354" s="69">
        <f t="shared" si="45"/>
        <v>1.1344716134795583</v>
      </c>
      <c r="I354" s="133">
        <v>-7074955</v>
      </c>
      <c r="J354" s="134">
        <v>0</v>
      </c>
      <c r="K354" s="135">
        <f t="shared" si="46"/>
        <v>-0.13447161347955827</v>
      </c>
      <c r="L354" s="135">
        <f t="shared" si="47"/>
        <v>0</v>
      </c>
    </row>
    <row r="355" spans="1:12" ht="12.75">
      <c r="A355" s="131" t="s">
        <v>135</v>
      </c>
      <c r="B355" s="132" t="s">
        <v>727</v>
      </c>
      <c r="C355" s="65" t="s">
        <v>728</v>
      </c>
      <c r="D355" s="66">
        <v>4893000</v>
      </c>
      <c r="E355" s="66">
        <v>4893000</v>
      </c>
      <c r="F355" s="66">
        <v>3753210</v>
      </c>
      <c r="G355" s="68">
        <f t="shared" si="44"/>
        <v>0.7670570202329859</v>
      </c>
      <c r="H355" s="69">
        <f t="shared" si="45"/>
        <v>0.7670570202329859</v>
      </c>
      <c r="I355" s="133">
        <v>0</v>
      </c>
      <c r="J355" s="134">
        <v>1139790</v>
      </c>
      <c r="K355" s="135">
        <f t="shared" si="46"/>
        <v>0</v>
      </c>
      <c r="L355" s="135">
        <f t="shared" si="47"/>
        <v>0.2329429797670141</v>
      </c>
    </row>
    <row r="356" spans="1:12" ht="12.75">
      <c r="A356" s="136"/>
      <c r="B356" s="137" t="s">
        <v>729</v>
      </c>
      <c r="C356" s="138"/>
      <c r="D356" s="77">
        <f>SUM(D352:D355)</f>
        <v>88770000</v>
      </c>
      <c r="E356" s="77">
        <f>SUM(E352:E355)</f>
        <v>88770000</v>
      </c>
      <c r="F356" s="77">
        <f>SUM(F352:F355)</f>
        <v>88716865</v>
      </c>
      <c r="G356" s="75">
        <f t="shared" si="44"/>
        <v>0.9994014306635125</v>
      </c>
      <c r="H356" s="76">
        <f t="shared" si="45"/>
        <v>0.9994014306635125</v>
      </c>
      <c r="I356" s="139">
        <f>SUM(I352:I355)</f>
        <v>-7074955</v>
      </c>
      <c r="J356" s="140">
        <f>SUM(J352:J355)</f>
        <v>7128090</v>
      </c>
      <c r="K356" s="81">
        <f t="shared" si="46"/>
        <v>-0.07969984228906161</v>
      </c>
      <c r="L356" s="81">
        <f t="shared" si="47"/>
        <v>0.08029841162554917</v>
      </c>
    </row>
    <row r="357" spans="1:12" ht="12.75">
      <c r="A357" s="143"/>
      <c r="B357" s="144" t="s">
        <v>730</v>
      </c>
      <c r="C357" s="145"/>
      <c r="D357" s="146">
        <f>SUM(D321,D323:D328,D330:D335,D337:D341,D343:D350,D352:D355)</f>
        <v>2397010200</v>
      </c>
      <c r="E357" s="146">
        <f>SUM(E321,E323:E328,E330:E335,E337:E341,E343:E350,E352:E355)</f>
        <v>2397011000</v>
      </c>
      <c r="F357" s="146">
        <f>SUM(F321,F323:F328,F330:F335,F337:F341,F343:F350,F352:F355)</f>
        <v>1879538215</v>
      </c>
      <c r="G357" s="147">
        <f t="shared" si="44"/>
        <v>0.7841177375882673</v>
      </c>
      <c r="H357" s="148">
        <f t="shared" si="45"/>
        <v>0.7841174758897643</v>
      </c>
      <c r="I357" s="139">
        <f>SUM(I321,I323:I328,I330:I335,I337:I341,I343:I350,I352:I355)</f>
        <v>-39798161</v>
      </c>
      <c r="J357" s="140">
        <f>SUM(J321,J323:J328,J330:J335,J337:J341,J343:J350,J352:J355)</f>
        <v>557270946</v>
      </c>
      <c r="K357" s="149">
        <f t="shared" si="46"/>
        <v>-0.01660324504142868</v>
      </c>
      <c r="L357" s="149">
        <f t="shared" si="47"/>
        <v>0.2324857691516643</v>
      </c>
    </row>
    <row r="358" spans="1:12" ht="12.75">
      <c r="A358" s="136"/>
      <c r="B358" s="137" t="s">
        <v>731</v>
      </c>
      <c r="C358" s="138"/>
      <c r="D358" s="73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25523725200</v>
      </c>
      <c r="E358" s="73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25506780000</v>
      </c>
      <c r="F358" s="73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22843227201</v>
      </c>
      <c r="G358" s="75">
        <f t="shared" si="44"/>
        <v>0.8949801418877523</v>
      </c>
      <c r="H358" s="76">
        <f t="shared" si="45"/>
        <v>0.8955747138995984</v>
      </c>
      <c r="I358" s="139">
        <f>SUM(SUM(I6:I7,I9:I18,I20:I27,I29:I37,I39:I43,I45:I50,I52:I56,I61,I63:I67,I69:I74,I76:I82,I84:I88,I93:I95,I97:I100,I102:I106,I111,I113:I119,I121:I128,I130:I135,I137:I141,I143:I146,I148:I153,I155:I160,I162:I168,I170:I174,I176:I181,I186:I191,I193:I197,I199:I204,I206:I212),SUM(I214:I219,I224:I231,I233:I239,I241:I246,I251:I256,I258:I263,I265:I270,I272:I276,I281:I284,I286:I292,I294:I302,I304:I310,I312:I316,I321,I323:I328,I330:I335,I337:I341,I343:I350,I352:I355))</f>
        <v>-927912585</v>
      </c>
      <c r="J358" s="140">
        <f>SUM(SUM(J6:J7,J9:J18,J20:J27,J29:J37,J39:J43,J45:J50,J52:J56,J61,J63:J67,J69:J74,J76:J82,J84:J88,J93:J95,J97:J100,J102:J106,J111,J113:J119,J121:J128,J130:J135,J137:J141,J143:J146,J148:J153,J155:J160,J162:J168,J170:J174,J176:J181,J186:J191,J193:J197,J199:J204,J206:J212),SUM(J214:J219,J224:J231,J233:J239,J241:J246,J251:J256,J258:J263,J265:J270,J272:J276,J281:J284,J286:J292,J294:J302,J304:J310,J312:J316,J321,J323:J328,J330:J335,J337:J341,J343:J350,J352:J355))</f>
        <v>3591465384</v>
      </c>
      <c r="K358" s="81">
        <f t="shared" si="46"/>
        <v>-0.03637905627444938</v>
      </c>
      <c r="L358" s="81">
        <f t="shared" si="47"/>
        <v>0.14080434237485093</v>
      </c>
    </row>
    <row r="359" ht="11.25">
      <c r="A359" s="37" t="s">
        <v>733</v>
      </c>
    </row>
  </sheetData>
  <sheetProtection/>
  <mergeCells count="11">
    <mergeCell ref="H2:H3"/>
    <mergeCell ref="I2:I3"/>
    <mergeCell ref="J2:J3"/>
    <mergeCell ref="K2:K3"/>
    <mergeCell ref="L2:L3"/>
    <mergeCell ref="B2:B3"/>
    <mergeCell ref="C2:C3"/>
    <mergeCell ref="D2:D3"/>
    <mergeCell ref="E2:E3"/>
    <mergeCell ref="F2:F3"/>
    <mergeCell ref="G2:G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2015-08-25T12:50:30Z</dcterms:created>
  <dcterms:modified xsi:type="dcterms:W3CDTF">2015-08-25T13:14:38Z</dcterms:modified>
  <cp:category/>
  <cp:version/>
  <cp:contentType/>
  <cp:contentStatus/>
</cp:coreProperties>
</file>