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45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'EC'!$A$1:$X$120</definedName>
    <definedName name="_xlnm.Print_Area" localSheetId="2">'FS'!$A$1:$X$120</definedName>
    <definedName name="_xlnm.Print_Area" localSheetId="3">'GT'!$A$1:$X$120</definedName>
    <definedName name="_xlnm.Print_Area" localSheetId="4">'KZ'!$A$1:$X$120</definedName>
    <definedName name="_xlnm.Print_Area" localSheetId="5">'LP'!$A$1:$X$120</definedName>
    <definedName name="_xlnm.Print_Area" localSheetId="6">'MP'!$A$1:$X$120</definedName>
    <definedName name="_xlnm.Print_Area" localSheetId="7">'NC'!$A$1:$X$120</definedName>
    <definedName name="_xlnm.Print_Area" localSheetId="8">'NW'!$A$1:$X$120</definedName>
    <definedName name="_xlnm.Print_Area" localSheetId="0">'Summary'!$A$1:$X$120</definedName>
    <definedName name="_xlnm.Print_Area" localSheetId="9">'WC'!$A$1:$X$120</definedName>
  </definedNames>
  <calcPr fullCalcOnLoad="1"/>
</workbook>
</file>

<file path=xl/sharedStrings.xml><?xml version="1.0" encoding="utf-8"?>
<sst xmlns="http://schemas.openxmlformats.org/spreadsheetml/2006/main" count="1459" uniqueCount="122">
  <si>
    <t xml:space="preserve"> in the same format as the provincial payment schedule that correspond with the amount in Budget Statement 1 and 2.</t>
  </si>
  <si>
    <t>In future provincial Treasuries will be required to provide the National Treasury with a payment schedule</t>
  </si>
  <si>
    <t>All the figures are unaudited.</t>
  </si>
  <si>
    <t>Sources: DoRA Monthly reports by the national transferring officer and Municipal sign-offs and electronic verification.</t>
  </si>
  <si>
    <t>Spending of these grants is done at National department level and therefore no reporting is required from municipalities.</t>
  </si>
  <si>
    <t>Unallocated funds e.g DBSA, ESKOM, and Neighbourhood Development Grant.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</si>
  <si>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</si>
  <si>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Sub-Total</t>
  </si>
  <si>
    <t>District Municipality : Names of Conditional Grants received from the District municipality</t>
  </si>
  <si>
    <t>Other Departments</t>
  </si>
  <si>
    <t>Office of the Premier</t>
  </si>
  <si>
    <t>Housing and Local Government</t>
  </si>
  <si>
    <t>Sport, Arts and Culture</t>
  </si>
  <si>
    <t>Agriculture</t>
  </si>
  <si>
    <t>Public Works, Roads and Transport</t>
  </si>
  <si>
    <t>Social Development</t>
  </si>
  <si>
    <t>Health</t>
  </si>
  <si>
    <t>Education</t>
  </si>
  <si>
    <t>Summary by Provincial Departments</t>
  </si>
  <si>
    <t>Unallocated</t>
  </si>
  <si>
    <t>Category C</t>
  </si>
  <si>
    <t>Category B</t>
  </si>
  <si>
    <t>Category A</t>
  </si>
  <si>
    <t>Category classification</t>
  </si>
  <si>
    <t>Summary by Category of Municipality</t>
  </si>
  <si>
    <t>Exp as % of Allocation by municipalities</t>
  </si>
  <si>
    <t>Exp as % of Allocation Provincial Department</t>
  </si>
  <si>
    <t>Actual expenditure by municipalities</t>
  </si>
  <si>
    <t>Actual expenditure Provincial Department</t>
  </si>
  <si>
    <t>Actual expenditure by municipalities by 30 June 2015</t>
  </si>
  <si>
    <t>Actual expenditure Provincial Department by 30 June 2015</t>
  </si>
  <si>
    <t>Actual expenditure by municipalities by 31 March 2015</t>
  </si>
  <si>
    <t>Actual expenditure Provincial Department by 31 March 2015</t>
  </si>
  <si>
    <t>Actual expenditure by municipalities by 31 December 2014</t>
  </si>
  <si>
    <t>Actual expenditure Provincial Department by 31 December 2014</t>
  </si>
  <si>
    <t>Actual expenditure by municipalities by 30 September 2014</t>
  </si>
  <si>
    <t>Actual expenditure Provincial Department by 30 September 2014</t>
  </si>
  <si>
    <t>Transferred from Provincial Departments to Municipalities</t>
  </si>
  <si>
    <t>Approved payment schedule</t>
  </si>
  <si>
    <t>Total Available 2014/15</t>
  </si>
  <si>
    <t>Other Adjustments</t>
  </si>
  <si>
    <t>Adjustment Budget</t>
  </si>
  <si>
    <t>Main Budget</t>
  </si>
  <si>
    <t>Transfers by Provincial Departments to Municipalities( Agency services)</t>
  </si>
  <si>
    <t>% Changes for the 4th Q</t>
  </si>
  <si>
    <t>% Changes from 3rd to 4th Q</t>
  </si>
  <si>
    <t>YTD Expenditure</t>
  </si>
  <si>
    <t>Fourth Quarter</t>
  </si>
  <si>
    <t>Third Quarter</t>
  </si>
  <si>
    <t>Second Quarter</t>
  </si>
  <si>
    <t>First Quarter</t>
  </si>
  <si>
    <t>Year to date</t>
  </si>
  <si>
    <t>Total</t>
  </si>
  <si>
    <t>Sub-Total Vote</t>
  </si>
  <si>
    <t>Municipal Infrastructure Grant</t>
  </si>
  <si>
    <t>Cooperative Governance (Vote 3)</t>
  </si>
  <si>
    <t>Municipal Human Settlements Capacity Grant</t>
  </si>
  <si>
    <t>Rural Households Infrastructure Grant (Schedule 6B)</t>
  </si>
  <si>
    <t>Rural Households Infrastructure Grant (Schedule 5B)</t>
  </si>
  <si>
    <t>Human Settlements (Vote 31)</t>
  </si>
  <si>
    <t>2010 FIFA World Cup Stadiums Development Grant</t>
  </si>
  <si>
    <t>2010 World Cup Host City Operating Grant</t>
  </si>
  <si>
    <t>2014 African Nations Championship Host City Operating Grant</t>
  </si>
  <si>
    <t>2013 Africa Cup of Nations Host City Operating Grant</t>
  </si>
  <si>
    <t>Sport and Recreation South Africa (Vote 19)</t>
  </si>
  <si>
    <t>Bucket Eradication Programme Grant</t>
  </si>
  <si>
    <t>Municipal Water Infrastructure Grant (Schedule 6B)</t>
  </si>
  <si>
    <t>Municipal Water Infrastructure Grant (Schedule 5B)</t>
  </si>
  <si>
    <t>Municipal Drought Relief Grant</t>
  </si>
  <si>
    <t>Water Services Operating and Transfer Subsidy Grant (Schedule 6B)</t>
  </si>
  <si>
    <t>Water Services Operating and Transfer Subsidy Grant (Schedule 5B)</t>
  </si>
  <si>
    <t>Regional Bulk Infrastructure Grant</t>
  </si>
  <si>
    <t>Backlogs in Water and Sanitation at Clinics and Schools Grant</t>
  </si>
  <si>
    <t>Water Affairs (Vote 38)</t>
  </si>
  <si>
    <t>Energy Efficiency and Demand Side Management (Eskom) Grant</t>
  </si>
  <si>
    <t>Energy Efficiency and Demand Side Management (Municipal) Grant</t>
  </si>
  <si>
    <t>Backlogs in the Electrification of Clinics and Schools (Allocation in-kind)</t>
  </si>
  <si>
    <t>Integrated National Electrification Programme (Allocation in-kind) Grant</t>
  </si>
  <si>
    <t>Integrated National Electrification Programme (Municipal) Grant</t>
  </si>
  <si>
    <t>Energy (Vote 29)</t>
  </si>
  <si>
    <t>Expanded Public Works Programme Integrated Grant (Municipality)</t>
  </si>
  <si>
    <t>Public Works (Vote 6)</t>
  </si>
  <si>
    <t>Rural Road Assets Management Systems Grant</t>
  </si>
  <si>
    <t>Public Transport Network Grant</t>
  </si>
  <si>
    <t>Public Transport Network Operations Grant</t>
  </si>
  <si>
    <t>Public Transport Infrastructure and Systems Grant</t>
  </si>
  <si>
    <t>Transport (Vote 37)</t>
  </si>
  <si>
    <t>Municipal Demarcation Transition Grant</t>
  </si>
  <si>
    <t>Municipal Disaster Recovery Grant</t>
  </si>
  <si>
    <t>Municipal Disaster Grant</t>
  </si>
  <si>
    <t>Municipal Systems Improvement Grant</t>
  </si>
  <si>
    <t>Neighbourhood Development Partnership (Schedule 6B)</t>
  </si>
  <si>
    <t>Neighbourhood Development Partnership (Schedule 5B)</t>
  </si>
  <si>
    <t>Infrastructure Skills Development Grant</t>
  </si>
  <si>
    <t>Local Government Financial Management Grant</t>
  </si>
  <si>
    <t>Local Government Restructuring Grant</t>
  </si>
  <si>
    <t>National Treasury (Vote 10)</t>
  </si>
  <si>
    <t>YTD expenditure by municipalities</t>
  </si>
  <si>
    <t>Exp as % of Allocation National Department</t>
  </si>
  <si>
    <t>Actual expenditure National Department</t>
  </si>
  <si>
    <t>Actual expenditure National Department by 30 June 2015</t>
  </si>
  <si>
    <t>Actual expenditure National Department by 31 March 2015</t>
  </si>
  <si>
    <t>Actual expenditure National Department by 31 December 2014</t>
  </si>
  <si>
    <t>Actual expenditure National Department by 30 September 2014</t>
  </si>
  <si>
    <t>Transferred to municipalities for direct grants</t>
  </si>
  <si>
    <t>Adjustment (Mid year)</t>
  </si>
  <si>
    <t>Division of revenue Act No. 10 of 2014</t>
  </si>
  <si>
    <t>R thousands</t>
  </si>
  <si>
    <t>Approved Roll Over</t>
  </si>
  <si>
    <t>CONDITIONAL GRANTS TRANSFERRED FROM NATIONAL DEPARTMENTS AND ACTUAL PAYMENTS MADE BY MUNICIPALITIES: PRELIMINARY RESULTS</t>
  </si>
  <si>
    <t>4th Quarter Ended 30 June 2015</t>
  </si>
  <si>
    <t>Figures Finalised as at 2015/07/31</t>
  </si>
  <si>
    <t>CONSOLIDATED FOR ALL PROVINCES</t>
  </si>
  <si>
    <t>CONSOLIDATION FOR EASTERN CAPE</t>
  </si>
  <si>
    <t>CONSOLIDATION FOR FREE STATE</t>
  </si>
  <si>
    <t>CONSOLIDATION FOR GAUTENG</t>
  </si>
  <si>
    <t>CONSOLIDATION FOR KWA-ZULU NATAL</t>
  </si>
  <si>
    <t>CONSOLIDATION FOR LIMPOPO</t>
  </si>
  <si>
    <t>CONSOLIDATION FOR MPUMALANGA</t>
  </si>
  <si>
    <t>CONSOLIDATION FOR NORTHERN CAPE</t>
  </si>
  <si>
    <t>CONSOLIDATION FOR NORTH WEST</t>
  </si>
  <si>
    <t>CONSOLIDATION FOR WESTERN CAPE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</si>
</sst>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_(* #,##0,_);_(* \(#,##0,\);_(* &quot;- &quot;?_);_(@_)"/>
    <numFmt numFmtId="166" formatCode="0.0\%;\(0.0\%\);_(* &quot;-&quot;_)"/>
    <numFmt numFmtId="167" formatCode="#\ ###\ ###,"/>
    <numFmt numFmtId="168" formatCode="_(* #,##0_);_(* \(#,##0\);_(* &quot;-&quot;?_);_(@_)"/>
    <numFmt numFmtId="169" formatCode="_(* #,##0_);_(* \(#,##0\);_(* &quot;&quot;\-\ &quot;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5" fontId="4" fillId="0" borderId="0" xfId="0" applyNumberFormat="1" applyFont="1" applyFill="1" applyBorder="1" applyAlignment="1" applyProtection="1">
      <alignment/>
      <protection/>
    </xf>
    <xf numFmtId="1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10" fontId="4" fillId="0" borderId="11" xfId="57" applyNumberFormat="1" applyFont="1" applyFill="1" applyBorder="1" applyAlignment="1" applyProtection="1">
      <alignment horizontal="right"/>
      <protection/>
    </xf>
    <xf numFmtId="10" fontId="4" fillId="0" borderId="10" xfId="57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165" fontId="4" fillId="0" borderId="13" xfId="0" applyNumberFormat="1" applyFont="1" applyFill="1" applyBorder="1" applyAlignment="1" applyProtection="1">
      <alignment/>
      <protection/>
    </xf>
    <xf numFmtId="165" fontId="3" fillId="33" borderId="14" xfId="0" applyNumberFormat="1" applyFont="1" applyFill="1" applyBorder="1" applyAlignment="1" applyProtection="1">
      <alignment horizontal="right"/>
      <protection locked="0"/>
    </xf>
    <xf numFmtId="10" fontId="4" fillId="0" borderId="14" xfId="57" applyNumberFormat="1" applyFont="1" applyFill="1" applyBorder="1" applyAlignment="1" applyProtection="1">
      <alignment horizontal="right"/>
      <protection/>
    </xf>
    <xf numFmtId="10" fontId="4" fillId="0" borderId="15" xfId="57" applyNumberFormat="1" applyFont="1" applyFill="1" applyBorder="1" applyAlignment="1" applyProtection="1">
      <alignment horizontal="right"/>
      <protection/>
    </xf>
    <xf numFmtId="165" fontId="3" fillId="33" borderId="15" xfId="0" applyNumberFormat="1" applyFont="1" applyFill="1" applyBorder="1" applyAlignment="1" applyProtection="1">
      <alignment horizontal="right"/>
      <protection locked="0"/>
    </xf>
    <xf numFmtId="165" fontId="3" fillId="0" borderId="14" xfId="0" applyNumberFormat="1" applyFont="1" applyFill="1" applyBorder="1" applyAlignment="1" applyProtection="1">
      <alignment horizontal="right"/>
      <protection/>
    </xf>
    <xf numFmtId="0" fontId="4" fillId="33" borderId="14" xfId="0" applyNumberFormat="1" applyFont="1" applyFill="1" applyBorder="1" applyAlignment="1" applyProtection="1">
      <alignment horizontal="left" indent="1"/>
      <protection locked="0"/>
    </xf>
    <xf numFmtId="165" fontId="4" fillId="0" borderId="11" xfId="0" applyNumberFormat="1" applyFont="1" applyFill="1" applyBorder="1" applyAlignment="1" applyProtection="1">
      <alignment horizontal="right"/>
      <protection/>
    </xf>
    <xf numFmtId="165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Continuous" vertical="justify"/>
      <protection/>
    </xf>
    <xf numFmtId="165" fontId="4" fillId="0" borderId="13" xfId="0" applyNumberFormat="1" applyFont="1" applyFill="1" applyBorder="1" applyAlignment="1" applyProtection="1">
      <alignment horizontal="right"/>
      <protection/>
    </xf>
    <xf numFmtId="166" fontId="4" fillId="0" borderId="13" xfId="57" applyNumberFormat="1" applyFont="1" applyFill="1" applyBorder="1" applyAlignment="1" applyProtection="1">
      <alignment horizontal="right"/>
      <protection/>
    </xf>
    <xf numFmtId="166" fontId="4" fillId="0" borderId="12" xfId="57" applyNumberFormat="1" applyFont="1" applyFill="1" applyBorder="1" applyAlignment="1" applyProtection="1">
      <alignment horizontal="right"/>
      <protection/>
    </xf>
    <xf numFmtId="165" fontId="4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165" fontId="4" fillId="0" borderId="14" xfId="0" applyNumberFormat="1" applyFont="1" applyFill="1" applyBorder="1" applyAlignment="1" applyProtection="1">
      <alignment horizontal="right"/>
      <protection/>
    </xf>
    <xf numFmtId="166" fontId="4" fillId="0" borderId="14" xfId="57" applyNumberFormat="1" applyFont="1" applyFill="1" applyBorder="1" applyAlignment="1" applyProtection="1">
      <alignment horizontal="right"/>
      <protection/>
    </xf>
    <xf numFmtId="166" fontId="4" fillId="0" borderId="15" xfId="57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left" indent="1"/>
      <protection/>
    </xf>
    <xf numFmtId="165" fontId="4" fillId="0" borderId="16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left" indent="1"/>
      <protection/>
    </xf>
    <xf numFmtId="165" fontId="4" fillId="0" borderId="17" xfId="0" applyNumberFormat="1" applyFont="1" applyFill="1" applyBorder="1" applyAlignment="1" applyProtection="1">
      <alignment horizontal="right"/>
      <protection/>
    </xf>
    <xf numFmtId="166" fontId="4" fillId="0" borderId="18" xfId="57" applyNumberFormat="1" applyFont="1" applyFill="1" applyBorder="1" applyAlignment="1" applyProtection="1">
      <alignment horizontal="right"/>
      <protection/>
    </xf>
    <xf numFmtId="166" fontId="4" fillId="0" borderId="19" xfId="57" applyNumberFormat="1" applyFont="1" applyFill="1" applyBorder="1" applyAlignment="1" applyProtection="1">
      <alignment horizontal="right"/>
      <protection/>
    </xf>
    <xf numFmtId="167" fontId="4" fillId="0" borderId="18" xfId="0" applyNumberFormat="1" applyFont="1" applyFill="1" applyBorder="1" applyAlignment="1" applyProtection="1">
      <alignment horizontal="right"/>
      <protection/>
    </xf>
    <xf numFmtId="165" fontId="4" fillId="0" borderId="18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167" fontId="4" fillId="0" borderId="14" xfId="0" applyNumberFormat="1" applyFont="1" applyFill="1" applyBorder="1" applyAlignment="1" applyProtection="1">
      <alignment horizontal="right"/>
      <protection/>
    </xf>
    <xf numFmtId="167" fontId="4" fillId="0" borderId="15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left" indent="1"/>
      <protection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65" fontId="4" fillId="0" borderId="20" xfId="0" applyNumberFormat="1" applyFont="1" applyFill="1" applyBorder="1" applyAlignment="1" applyProtection="1">
      <alignment horizontal="right"/>
      <protection/>
    </xf>
    <xf numFmtId="167" fontId="4" fillId="0" borderId="20" xfId="0" applyNumberFormat="1" applyFont="1" applyFill="1" applyBorder="1" applyAlignment="1" applyProtection="1">
      <alignment horizontal="right"/>
      <protection/>
    </xf>
    <xf numFmtId="167" fontId="4" fillId="0" borderId="21" xfId="0" applyNumberFormat="1" applyFont="1" applyFill="1" applyBorder="1" applyAlignment="1" applyProtection="1">
      <alignment horizontal="right"/>
      <protection/>
    </xf>
    <xf numFmtId="165" fontId="4" fillId="0" borderId="21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165" fontId="4" fillId="0" borderId="22" xfId="0" applyNumberFormat="1" applyFont="1" applyFill="1" applyBorder="1" applyAlignment="1" applyProtection="1">
      <alignment horizontal="right"/>
      <protection/>
    </xf>
    <xf numFmtId="167" fontId="4" fillId="0" borderId="22" xfId="0" applyNumberFormat="1" applyFont="1" applyFill="1" applyBorder="1" applyAlignment="1" applyProtection="1">
      <alignment horizontal="right"/>
      <protection/>
    </xf>
    <xf numFmtId="167" fontId="4" fillId="0" borderId="23" xfId="0" applyNumberFormat="1" applyFont="1" applyFill="1" applyBorder="1" applyAlignment="1" applyProtection="1">
      <alignment horizontal="right"/>
      <protection/>
    </xf>
    <xf numFmtId="165" fontId="4" fillId="0" borderId="23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165" fontId="4" fillId="0" borderId="14" xfId="0" applyNumberFormat="1" applyFont="1" applyFill="1" applyBorder="1" applyAlignment="1" applyProtection="1">
      <alignment horizontal="center" vertical="top" wrapText="1"/>
      <protection/>
    </xf>
    <xf numFmtId="167" fontId="4" fillId="0" borderId="14" xfId="0" applyNumberFormat="1" applyFont="1" applyFill="1" applyBorder="1" applyAlignment="1" applyProtection="1">
      <alignment horizontal="center" vertical="top" wrapText="1"/>
      <protection/>
    </xf>
    <xf numFmtId="167" fontId="4" fillId="0" borderId="15" xfId="0" applyNumberFormat="1" applyFont="1" applyFill="1" applyBorder="1" applyAlignment="1" applyProtection="1">
      <alignment horizontal="center" vertical="top" wrapText="1"/>
      <protection/>
    </xf>
    <xf numFmtId="165" fontId="4" fillId="0" borderId="15" xfId="0" applyNumberFormat="1" applyFont="1" applyFill="1" applyBorder="1" applyAlignment="1" applyProtection="1">
      <alignment horizontal="center" vertical="top" wrapText="1"/>
      <protection/>
    </xf>
    <xf numFmtId="168" fontId="3" fillId="0" borderId="14" xfId="0" applyNumberFormat="1" applyFont="1" applyBorder="1" applyAlignment="1" applyProtection="1">
      <alignment/>
      <protection/>
    </xf>
    <xf numFmtId="167" fontId="4" fillId="0" borderId="13" xfId="0" applyNumberFormat="1" applyFont="1" applyFill="1" applyBorder="1" applyAlignment="1" applyProtection="1">
      <alignment horizontal="center" vertical="top" wrapText="1"/>
      <protection/>
    </xf>
    <xf numFmtId="167" fontId="4" fillId="0" borderId="12" xfId="0" applyNumberFormat="1" applyFont="1" applyFill="1" applyBorder="1" applyAlignment="1" applyProtection="1">
      <alignment horizontal="center" vertical="top" wrapText="1"/>
      <protection/>
    </xf>
    <xf numFmtId="164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167" fontId="4" fillId="0" borderId="16" xfId="0" applyNumberFormat="1" applyFont="1" applyFill="1" applyBorder="1" applyAlignment="1" applyProtection="1">
      <alignment horizontal="center" vertical="top" wrapText="1"/>
      <protection/>
    </xf>
    <xf numFmtId="164" fontId="4" fillId="0" borderId="16" xfId="0" applyNumberFormat="1" applyFont="1" applyFill="1" applyBorder="1" applyAlignment="1" applyProtection="1">
      <alignment horizontal="center"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164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4" fillId="0" borderId="24" xfId="0" applyNumberFormat="1" applyFont="1" applyFill="1" applyBorder="1" applyAlignment="1" applyProtection="1">
      <alignment horizontal="center" vertical="top" wrapText="1"/>
      <protection/>
    </xf>
    <xf numFmtId="164" fontId="4" fillId="0" borderId="16" xfId="0" applyNumberFormat="1" applyFont="1" applyFill="1" applyBorder="1" applyAlignment="1" applyProtection="1">
      <alignment horizontal="left" vertical="top" wrapText="1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167" fontId="4" fillId="0" borderId="25" xfId="0" applyNumberFormat="1" applyFont="1" applyFill="1" applyBorder="1" applyAlignment="1" applyProtection="1">
      <alignment horizontal="center" vertical="center"/>
      <protection/>
    </xf>
    <xf numFmtId="167" fontId="4" fillId="0" borderId="26" xfId="0" applyNumberFormat="1" applyFont="1" applyFill="1" applyBorder="1" applyAlignment="1" applyProtection="1">
      <alignment horizontal="center" vertical="center"/>
      <protection/>
    </xf>
    <xf numFmtId="167" fontId="3" fillId="0" borderId="27" xfId="0" applyNumberFormat="1" applyFont="1" applyFill="1" applyBorder="1" applyAlignment="1" applyProtection="1">
      <alignment horizontal="center" vertical="center"/>
      <protection/>
    </xf>
    <xf numFmtId="167" fontId="3" fillId="0" borderId="28" xfId="0" applyNumberFormat="1" applyFont="1" applyFill="1" applyBorder="1" applyAlignment="1" applyProtection="1">
      <alignment horizontal="right"/>
      <protection/>
    </xf>
    <xf numFmtId="167" fontId="3" fillId="0" borderId="15" xfId="0" applyNumberFormat="1" applyFont="1" applyFill="1" applyBorder="1" applyAlignment="1" applyProtection="1">
      <alignment horizontal="right"/>
      <protection/>
    </xf>
    <xf numFmtId="167" fontId="4" fillId="34" borderId="29" xfId="0" applyNumberFormat="1" applyFont="1" applyFill="1" applyBorder="1" applyAlignment="1" applyProtection="1">
      <alignment horizontal="right"/>
      <protection/>
    </xf>
    <xf numFmtId="167" fontId="4" fillId="34" borderId="30" xfId="0" applyNumberFormat="1" applyFont="1" applyFill="1" applyBorder="1" applyAlignment="1" applyProtection="1">
      <alignment horizontal="right"/>
      <protection/>
    </xf>
    <xf numFmtId="167" fontId="4" fillId="34" borderId="31" xfId="0" applyNumberFormat="1" applyFont="1" applyFill="1" applyBorder="1" applyAlignment="1" applyProtection="1">
      <alignment horizontal="right"/>
      <protection/>
    </xf>
    <xf numFmtId="0" fontId="4" fillId="34" borderId="32" xfId="0" applyNumberFormat="1" applyFont="1" applyFill="1" applyBorder="1" applyAlignment="1" applyProtection="1">
      <alignment horizontal="left" indent="1"/>
      <protection/>
    </xf>
    <xf numFmtId="165" fontId="6" fillId="0" borderId="33" xfId="0" applyNumberFormat="1" applyFont="1" applyBorder="1" applyAlignment="1">
      <alignment/>
    </xf>
    <xf numFmtId="165" fontId="6" fillId="0" borderId="34" xfId="0" applyNumberFormat="1" applyFont="1" applyBorder="1" applyAlignment="1">
      <alignment/>
    </xf>
    <xf numFmtId="166" fontId="6" fillId="0" borderId="33" xfId="0" applyNumberFormat="1" applyFont="1" applyBorder="1" applyAlignment="1">
      <alignment shrinkToFit="1"/>
    </xf>
    <xf numFmtId="166" fontId="6" fillId="0" borderId="34" xfId="0" applyNumberFormat="1" applyFont="1" applyBorder="1" applyAlignment="1">
      <alignment/>
    </xf>
    <xf numFmtId="166" fontId="6" fillId="0" borderId="33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35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6" fontId="6" fillId="0" borderId="35" xfId="0" applyNumberFormat="1" applyFont="1" applyBorder="1" applyAlignment="1">
      <alignment shrinkToFit="1"/>
    </xf>
    <xf numFmtId="166" fontId="6" fillId="0" borderId="36" xfId="0" applyNumberFormat="1" applyFont="1" applyBorder="1" applyAlignment="1">
      <alignment/>
    </xf>
    <xf numFmtId="166" fontId="6" fillId="0" borderId="35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169" fontId="0" fillId="0" borderId="0" xfId="0" applyNumberFormat="1" applyAlignment="1">
      <alignment/>
    </xf>
    <xf numFmtId="165" fontId="7" fillId="0" borderId="37" xfId="0" applyNumberFormat="1" applyFont="1" applyBorder="1" applyAlignment="1">
      <alignment wrapText="1"/>
    </xf>
    <xf numFmtId="165" fontId="7" fillId="0" borderId="38" xfId="0" applyNumberFormat="1" applyFont="1" applyBorder="1" applyAlignment="1">
      <alignment wrapText="1"/>
    </xf>
    <xf numFmtId="166" fontId="7" fillId="0" borderId="37" xfId="0" applyNumberFormat="1" applyFont="1" applyBorder="1" applyAlignment="1">
      <alignment shrinkToFit="1"/>
    </xf>
    <xf numFmtId="166" fontId="7" fillId="0" borderId="38" xfId="0" applyNumberFormat="1" applyFont="1" applyBorder="1" applyAlignment="1">
      <alignment wrapText="1"/>
    </xf>
    <xf numFmtId="166" fontId="7" fillId="0" borderId="37" xfId="0" applyNumberFormat="1" applyFont="1" applyBorder="1" applyAlignment="1">
      <alignment wrapText="1"/>
    </xf>
    <xf numFmtId="165" fontId="7" fillId="0" borderId="14" xfId="0" applyNumberFormat="1" applyFont="1" applyBorder="1" applyAlignment="1">
      <alignment wrapText="1"/>
    </xf>
    <xf numFmtId="169" fontId="0" fillId="0" borderId="15" xfId="0" applyNumberFormat="1" applyBorder="1" applyAlignment="1">
      <alignment/>
    </xf>
    <xf numFmtId="165" fontId="6" fillId="0" borderId="37" xfId="0" applyNumberFormat="1" applyFont="1" applyBorder="1" applyAlignment="1">
      <alignment wrapText="1"/>
    </xf>
    <xf numFmtId="165" fontId="6" fillId="0" borderId="38" xfId="0" applyNumberFormat="1" applyFont="1" applyBorder="1" applyAlignment="1">
      <alignment wrapText="1"/>
    </xf>
    <xf numFmtId="166" fontId="6" fillId="0" borderId="37" xfId="0" applyNumberFormat="1" applyFont="1" applyBorder="1" applyAlignment="1">
      <alignment shrinkToFit="1"/>
    </xf>
    <xf numFmtId="166" fontId="6" fillId="0" borderId="38" xfId="0" applyNumberFormat="1" applyFont="1" applyBorder="1" applyAlignment="1">
      <alignment wrapText="1"/>
    </xf>
    <xf numFmtId="166" fontId="6" fillId="0" borderId="37" xfId="0" applyNumberFormat="1" applyFont="1" applyBorder="1" applyAlignment="1">
      <alignment wrapText="1"/>
    </xf>
    <xf numFmtId="165" fontId="6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165" fontId="6" fillId="0" borderId="39" xfId="0" applyNumberFormat="1" applyFont="1" applyBorder="1" applyAlignment="1">
      <alignment/>
    </xf>
    <xf numFmtId="165" fontId="6" fillId="0" borderId="40" xfId="0" applyNumberFormat="1" applyFont="1" applyBorder="1" applyAlignment="1">
      <alignment/>
    </xf>
    <xf numFmtId="166" fontId="6" fillId="0" borderId="39" xfId="0" applyNumberFormat="1" applyFont="1" applyBorder="1" applyAlignment="1">
      <alignment shrinkToFit="1"/>
    </xf>
    <xf numFmtId="166" fontId="6" fillId="0" borderId="40" xfId="0" applyNumberFormat="1" applyFont="1" applyBorder="1" applyAlignment="1">
      <alignment/>
    </xf>
    <xf numFmtId="166" fontId="6" fillId="0" borderId="39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 wrapText="1"/>
    </xf>
    <xf numFmtId="0" fontId="0" fillId="0" borderId="15" xfId="0" applyBorder="1" applyAlignment="1">
      <alignment/>
    </xf>
    <xf numFmtId="169" fontId="6" fillId="0" borderId="37" xfId="0" applyNumberFormat="1" applyFont="1" applyBorder="1" applyAlignment="1">
      <alignment wrapText="1"/>
    </xf>
    <xf numFmtId="169" fontId="6" fillId="0" borderId="38" xfId="0" applyNumberFormat="1" applyFont="1" applyBorder="1" applyAlignment="1">
      <alignment wrapText="1"/>
    </xf>
    <xf numFmtId="169" fontId="6" fillId="0" borderId="14" xfId="0" applyNumberFormat="1" applyFont="1" applyBorder="1" applyAlignment="1">
      <alignment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tabSelected="1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449138000</v>
      </c>
      <c r="C10" s="100">
        <v>0</v>
      </c>
      <c r="D10" s="100"/>
      <c r="E10" s="100">
        <f aca="true" t="shared" si="0" ref="E10:E15">$B10+$C10+$D10</f>
        <v>449138000</v>
      </c>
      <c r="F10" s="96">
        <v>449138000</v>
      </c>
      <c r="G10" s="95">
        <v>449138000</v>
      </c>
      <c r="H10" s="96">
        <v>104363000</v>
      </c>
      <c r="I10" s="95">
        <v>103344181</v>
      </c>
      <c r="J10" s="96">
        <v>106314000</v>
      </c>
      <c r="K10" s="95">
        <v>103874189</v>
      </c>
      <c r="L10" s="96">
        <v>86839000</v>
      </c>
      <c r="M10" s="95">
        <v>88801868</v>
      </c>
      <c r="N10" s="96">
        <v>126646000</v>
      </c>
      <c r="O10" s="95">
        <v>125543846</v>
      </c>
      <c r="P10" s="96">
        <f aca="true" t="shared" si="1" ref="P10:P15">$H10+$J10+$L10+$N10</f>
        <v>424162000</v>
      </c>
      <c r="Q10" s="95">
        <f aca="true" t="shared" si="2" ref="Q10:Q15">$I10+$K10+$M10+$O10</f>
        <v>421564084</v>
      </c>
      <c r="R10" s="98">
        <f aca="true" t="shared" si="3" ref="R10:R15">IF($L10=0,0,(($N10-$L10)/$L10)*100)</f>
        <v>45.840002763735185</v>
      </c>
      <c r="S10" s="99">
        <f aca="true" t="shared" si="4" ref="S10:S15">IF($M10=0,0,(($O10-$M10)/$M10)*100)</f>
        <v>41.37523098050145</v>
      </c>
      <c r="T10" s="98">
        <f>IF($E10=0,0,($P10/$E10)*100)</f>
        <v>94.43912561395385</v>
      </c>
      <c r="U10" s="97">
        <f>IF($E10=0,0,($Q10/$E10)*100)</f>
        <v>93.86070294653314</v>
      </c>
      <c r="V10" s="96">
        <v>6602000</v>
      </c>
      <c r="W10" s="95">
        <v>3126351</v>
      </c>
    </row>
    <row r="11" spans="1:23" ht="12.75" customHeight="1">
      <c r="A11" s="116" t="s">
        <v>93</v>
      </c>
      <c r="B11" s="100">
        <v>104425000</v>
      </c>
      <c r="C11" s="100">
        <v>0</v>
      </c>
      <c r="D11" s="100"/>
      <c r="E11" s="100">
        <f t="shared" si="0"/>
        <v>104425000</v>
      </c>
      <c r="F11" s="96">
        <v>104425000</v>
      </c>
      <c r="G11" s="95">
        <v>104425000</v>
      </c>
      <c r="H11" s="96">
        <v>35104000</v>
      </c>
      <c r="I11" s="95">
        <v>23801227</v>
      </c>
      <c r="J11" s="96">
        <v>28519000</v>
      </c>
      <c r="K11" s="95">
        <v>26621797</v>
      </c>
      <c r="L11" s="96">
        <v>20669000</v>
      </c>
      <c r="M11" s="95">
        <v>34971660</v>
      </c>
      <c r="N11" s="96">
        <v>15286000</v>
      </c>
      <c r="O11" s="95">
        <v>17551101</v>
      </c>
      <c r="P11" s="96">
        <f t="shared" si="1"/>
        <v>99578000</v>
      </c>
      <c r="Q11" s="95">
        <f t="shared" si="2"/>
        <v>102945785</v>
      </c>
      <c r="R11" s="98">
        <f t="shared" si="3"/>
        <v>-26.043833760704437</v>
      </c>
      <c r="S11" s="99">
        <f t="shared" si="4"/>
        <v>-49.81336030374309</v>
      </c>
      <c r="T11" s="98">
        <f>IF($E11=0,0,($P11/$E11)*100)</f>
        <v>95.35839118984917</v>
      </c>
      <c r="U11" s="97">
        <f>IF($E11=0,0,($Q11/$E11)*100)</f>
        <v>98.583466602825</v>
      </c>
      <c r="V11" s="96">
        <v>6359000</v>
      </c>
      <c r="W11" s="95">
        <v>3052723</v>
      </c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591179000</v>
      </c>
      <c r="C13" s="100">
        <v>0</v>
      </c>
      <c r="D13" s="100"/>
      <c r="E13" s="100">
        <f t="shared" si="0"/>
        <v>591179000</v>
      </c>
      <c r="F13" s="96">
        <v>591179000</v>
      </c>
      <c r="G13" s="95">
        <v>590390000</v>
      </c>
      <c r="H13" s="96">
        <v>140850000</v>
      </c>
      <c r="I13" s="95">
        <v>82101497</v>
      </c>
      <c r="J13" s="96">
        <v>67323000</v>
      </c>
      <c r="K13" s="95">
        <v>144000256</v>
      </c>
      <c r="L13" s="96">
        <v>180917000</v>
      </c>
      <c r="M13" s="95">
        <v>98925043</v>
      </c>
      <c r="N13" s="96">
        <v>42227000</v>
      </c>
      <c r="O13" s="95">
        <v>103564238</v>
      </c>
      <c r="P13" s="96">
        <f t="shared" si="1"/>
        <v>431317000</v>
      </c>
      <c r="Q13" s="95">
        <f t="shared" si="2"/>
        <v>428591034</v>
      </c>
      <c r="R13" s="98">
        <f t="shared" si="3"/>
        <v>-76.65946262650829</v>
      </c>
      <c r="S13" s="99">
        <f t="shared" si="4"/>
        <v>4.6896062506639495</v>
      </c>
      <c r="T13" s="98">
        <f>IF($E13=0,0,($P13/$E13)*100)</f>
        <v>72.95878236540878</v>
      </c>
      <c r="U13" s="97">
        <f>IF($E13=0,0,($Q13/$E13)*100)</f>
        <v>72.49767566168622</v>
      </c>
      <c r="V13" s="96">
        <v>34809000</v>
      </c>
      <c r="W13" s="95">
        <v>16578880</v>
      </c>
    </row>
    <row r="14" spans="1:23" ht="12.75" customHeight="1">
      <c r="A14" s="116" t="s">
        <v>91</v>
      </c>
      <c r="B14" s="100">
        <v>58300000</v>
      </c>
      <c r="C14" s="100">
        <v>0</v>
      </c>
      <c r="D14" s="100"/>
      <c r="E14" s="100">
        <f t="shared" si="0"/>
        <v>58300000</v>
      </c>
      <c r="F14" s="96">
        <v>58300000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1203042000</v>
      </c>
      <c r="C15" s="114">
        <f>SUM(C9:C14)</f>
        <v>0</v>
      </c>
      <c r="D15" s="114"/>
      <c r="E15" s="114">
        <f t="shared" si="0"/>
        <v>1203042000</v>
      </c>
      <c r="F15" s="110">
        <f aca="true" t="shared" si="5" ref="F15:O15">SUM(F9:F14)</f>
        <v>1203042000</v>
      </c>
      <c r="G15" s="109">
        <f t="shared" si="5"/>
        <v>1143953000</v>
      </c>
      <c r="H15" s="110">
        <f t="shared" si="5"/>
        <v>280317000</v>
      </c>
      <c r="I15" s="109">
        <f t="shared" si="5"/>
        <v>209246905</v>
      </c>
      <c r="J15" s="110">
        <f t="shared" si="5"/>
        <v>202156000</v>
      </c>
      <c r="K15" s="109">
        <f t="shared" si="5"/>
        <v>274496242</v>
      </c>
      <c r="L15" s="110">
        <f t="shared" si="5"/>
        <v>288425000</v>
      </c>
      <c r="M15" s="109">
        <f t="shared" si="5"/>
        <v>222698571</v>
      </c>
      <c r="N15" s="110">
        <f t="shared" si="5"/>
        <v>184159000</v>
      </c>
      <c r="O15" s="109">
        <f t="shared" si="5"/>
        <v>246659185</v>
      </c>
      <c r="P15" s="110">
        <f t="shared" si="1"/>
        <v>955057000</v>
      </c>
      <c r="Q15" s="109">
        <f t="shared" si="2"/>
        <v>953100903</v>
      </c>
      <c r="R15" s="112">
        <f t="shared" si="3"/>
        <v>-36.150125682586456</v>
      </c>
      <c r="S15" s="113">
        <f t="shared" si="4"/>
        <v>10.759213178785956</v>
      </c>
      <c r="T15" s="112">
        <f>IF(SUM($E9:$E13)=0,0,(P15/SUM($E9:$E13))*100)</f>
        <v>83.42989075267614</v>
      </c>
      <c r="U15" s="111">
        <f>IF(SUM($E9:$E13)=0,0,(Q15/SUM($E9:$E13))*100)</f>
        <v>83.25901408352276</v>
      </c>
      <c r="V15" s="110">
        <f>SUM(V9:V14)</f>
        <v>47770000</v>
      </c>
      <c r="W15" s="109">
        <f>SUM(W9:W14)</f>
        <v>22757954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252152000</v>
      </c>
      <c r="C17" s="100">
        <v>0</v>
      </c>
      <c r="D17" s="100"/>
      <c r="E17" s="100">
        <f>$B17+$C17+$D17</f>
        <v>252152000</v>
      </c>
      <c r="F17" s="96">
        <v>252152000</v>
      </c>
      <c r="G17" s="95">
        <v>252152000</v>
      </c>
      <c r="H17" s="96">
        <v>12325000</v>
      </c>
      <c r="I17" s="95">
        <v>43569497</v>
      </c>
      <c r="J17" s="96">
        <v>32598000</v>
      </c>
      <c r="K17" s="95">
        <v>50516730</v>
      </c>
      <c r="L17" s="96">
        <v>19521000</v>
      </c>
      <c r="M17" s="95">
        <v>53055244</v>
      </c>
      <c r="N17" s="96">
        <v>39276000</v>
      </c>
      <c r="O17" s="95">
        <v>94724747</v>
      </c>
      <c r="P17" s="96">
        <f>$H17+$J17+$L17+$N17</f>
        <v>103720000</v>
      </c>
      <c r="Q17" s="95">
        <f>$I17+$K17+$M17+$O17</f>
        <v>241866218</v>
      </c>
      <c r="R17" s="98">
        <f>IF($L17=0,0,(($N17-$L17)/$L17)*100)</f>
        <v>101.1987090825265</v>
      </c>
      <c r="S17" s="99">
        <f>IF($M17=0,0,(($O17-$M17)/$M17)*100)</f>
        <v>78.5398385878689</v>
      </c>
      <c r="T17" s="98">
        <f>IF($E17=0,0,($P17/$E17)*100)</f>
        <v>41.13391922332561</v>
      </c>
      <c r="U17" s="97">
        <f>IF($E17=0,0,($Q17/$E17)*100)</f>
        <v>95.92080094546147</v>
      </c>
      <c r="V17" s="96">
        <v>7914000</v>
      </c>
      <c r="W17" s="95">
        <v>2073232</v>
      </c>
    </row>
    <row r="18" spans="1:23" ht="12.75" customHeight="1">
      <c r="A18" s="116" t="s">
        <v>89</v>
      </c>
      <c r="B18" s="100">
        <v>10867000</v>
      </c>
      <c r="C18" s="100">
        <v>24665000</v>
      </c>
      <c r="D18" s="100"/>
      <c r="E18" s="100">
        <f>$B18+$C18+$D18</f>
        <v>35532000</v>
      </c>
      <c r="F18" s="96">
        <v>35532000</v>
      </c>
      <c r="G18" s="95">
        <v>35532000</v>
      </c>
      <c r="H18" s="96">
        <v>0</v>
      </c>
      <c r="I18" s="95">
        <v>777086</v>
      </c>
      <c r="J18" s="96">
        <v>0</v>
      </c>
      <c r="K18" s="95">
        <v>5381306</v>
      </c>
      <c r="L18" s="96">
        <v>0</v>
      </c>
      <c r="M18" s="95">
        <v>23363830</v>
      </c>
      <c r="N18" s="96">
        <v>15524000</v>
      </c>
      <c r="O18" s="95">
        <v>19686720</v>
      </c>
      <c r="P18" s="96">
        <f>$H18+$J18+$L18+$N18</f>
        <v>15524000</v>
      </c>
      <c r="Q18" s="95">
        <f>$I18+$K18+$M18+$O18</f>
        <v>49208942</v>
      </c>
      <c r="R18" s="98">
        <f>IF($L18=0,0,(($N18-$L18)/$L18)*100)</f>
        <v>0</v>
      </c>
      <c r="S18" s="99">
        <f>IF($M18=0,0,(($O18-$M18)/$M18)*100)</f>
        <v>-15.738472673358778</v>
      </c>
      <c r="T18" s="98">
        <f>IF($E18=0,0,($P18/$E18)*100)</f>
        <v>43.69019475402454</v>
      </c>
      <c r="U18" s="97">
        <f>IF($E18=0,0,($Q18/$E18)*100)</f>
        <v>138.49190025892153</v>
      </c>
      <c r="V18" s="96">
        <v>2781000</v>
      </c>
      <c r="W18" s="95">
        <v>1070000</v>
      </c>
    </row>
    <row r="19" spans="1:23" ht="12.75" customHeight="1">
      <c r="A19" s="116" t="s">
        <v>88</v>
      </c>
      <c r="B19" s="100">
        <v>37302000</v>
      </c>
      <c r="C19" s="100">
        <v>156951200</v>
      </c>
      <c r="D19" s="100"/>
      <c r="E19" s="100">
        <f>$B19+$C19+$D19</f>
        <v>194253200</v>
      </c>
      <c r="F19" s="96">
        <v>194254000</v>
      </c>
      <c r="G19" s="95">
        <v>193554000</v>
      </c>
      <c r="H19" s="96">
        <v>0</v>
      </c>
      <c r="I19" s="95">
        <v>0</v>
      </c>
      <c r="J19" s="96">
        <v>0</v>
      </c>
      <c r="K19" s="95">
        <v>673835</v>
      </c>
      <c r="L19" s="96">
        <v>0</v>
      </c>
      <c r="M19" s="95">
        <v>25611774</v>
      </c>
      <c r="N19" s="96">
        <v>7074000</v>
      </c>
      <c r="O19" s="95">
        <v>7517634</v>
      </c>
      <c r="P19" s="96">
        <f>$H19+$J19+$L19+$N19</f>
        <v>7074000</v>
      </c>
      <c r="Q19" s="95">
        <f>$I19+$K19+$M19+$O19</f>
        <v>33803243</v>
      </c>
      <c r="R19" s="98">
        <f>IF($L19=0,0,(($N19-$L19)/$L19)*100)</f>
        <v>0</v>
      </c>
      <c r="S19" s="99">
        <f>IF($M19=0,0,(($O19-$M19)/$M19)*100)</f>
        <v>-70.64774193306563</v>
      </c>
      <c r="T19" s="98">
        <f>IF($E19=0,0,($P19/$E19)*100)</f>
        <v>3.6416388507370794</v>
      </c>
      <c r="U19" s="97">
        <f>IF($E19=0,0,($Q19/$E19)*100)</f>
        <v>17.40164023037973</v>
      </c>
      <c r="V19" s="96">
        <v>329000</v>
      </c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300321000</v>
      </c>
      <c r="C21" s="114">
        <f>SUM(C17:C20)</f>
        <v>181616200</v>
      </c>
      <c r="D21" s="114"/>
      <c r="E21" s="114">
        <f>$B21+$C21+$D21</f>
        <v>481937200</v>
      </c>
      <c r="F21" s="110">
        <f aca="true" t="shared" si="6" ref="F21:O21">SUM(F17:F20)</f>
        <v>481938000</v>
      </c>
      <c r="G21" s="109">
        <f t="shared" si="6"/>
        <v>481238000</v>
      </c>
      <c r="H21" s="110">
        <f t="shared" si="6"/>
        <v>12325000</v>
      </c>
      <c r="I21" s="109">
        <f t="shared" si="6"/>
        <v>44346583</v>
      </c>
      <c r="J21" s="110">
        <f t="shared" si="6"/>
        <v>32598000</v>
      </c>
      <c r="K21" s="109">
        <f t="shared" si="6"/>
        <v>56571871</v>
      </c>
      <c r="L21" s="110">
        <f t="shared" si="6"/>
        <v>19521000</v>
      </c>
      <c r="M21" s="109">
        <f t="shared" si="6"/>
        <v>102030848</v>
      </c>
      <c r="N21" s="110">
        <f t="shared" si="6"/>
        <v>61874000</v>
      </c>
      <c r="O21" s="109">
        <f t="shared" si="6"/>
        <v>121929101</v>
      </c>
      <c r="P21" s="110">
        <f>$H21+$J21+$L21+$N21</f>
        <v>126318000</v>
      </c>
      <c r="Q21" s="109">
        <f>$I21+$K21+$M21+$O21</f>
        <v>324878403</v>
      </c>
      <c r="R21" s="112">
        <f>IF($L21=0,0,(($N21-$L21)/$L21)*100)</f>
        <v>216.96122124891141</v>
      </c>
      <c r="S21" s="113">
        <f>IF($M21=0,0,(($O21-$M21)/$M21)*100)</f>
        <v>19.5021931014432</v>
      </c>
      <c r="T21" s="112">
        <f>IF($E21=0,0,($P21/$E21)*100)</f>
        <v>26.210468915867047</v>
      </c>
      <c r="U21" s="111">
        <f>IF($E21=0,0,($Q21/$E21)*100)</f>
        <v>67.41094130106579</v>
      </c>
      <c r="V21" s="110">
        <f>SUM(V17:V20)</f>
        <v>11024000</v>
      </c>
      <c r="W21" s="109">
        <f>SUM(W17:W20)</f>
        <v>3143232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4968029000</v>
      </c>
      <c r="C23" s="100">
        <v>-289997000</v>
      </c>
      <c r="D23" s="100"/>
      <c r="E23" s="100">
        <f>$B23+$C23+$D23</f>
        <v>4678032000</v>
      </c>
      <c r="F23" s="96">
        <v>4678032000</v>
      </c>
      <c r="G23" s="95">
        <v>4678032000</v>
      </c>
      <c r="H23" s="96">
        <v>635326000</v>
      </c>
      <c r="I23" s="95">
        <v>624715311</v>
      </c>
      <c r="J23" s="96">
        <v>652667000</v>
      </c>
      <c r="K23" s="95">
        <v>975274811</v>
      </c>
      <c r="L23" s="96">
        <v>237284000</v>
      </c>
      <c r="M23" s="95">
        <v>679444925</v>
      </c>
      <c r="N23" s="96">
        <v>1585430000</v>
      </c>
      <c r="O23" s="95">
        <v>1737769185</v>
      </c>
      <c r="P23" s="96">
        <f>$H23+$J23+$L23+$N23</f>
        <v>3110707000</v>
      </c>
      <c r="Q23" s="95">
        <f>$I23+$K23+$M23+$O23</f>
        <v>4017204232</v>
      </c>
      <c r="R23" s="98">
        <f>IF($L23=0,0,(($N23-$L23)/$L23)*100)</f>
        <v>568.1571450245276</v>
      </c>
      <c r="S23" s="99">
        <f>IF($M23=0,0,(($O23-$M23)/$M23)*100)</f>
        <v>155.76306791900757</v>
      </c>
      <c r="T23" s="98">
        <f>IF($E23=0,0,($P23/$E23)*100)</f>
        <v>66.49606073665166</v>
      </c>
      <c r="U23" s="97">
        <f>IF($E23=0,0,($Q23/$E23)*100)</f>
        <v>85.87380830229463</v>
      </c>
      <c r="V23" s="96">
        <v>1734484000</v>
      </c>
      <c r="W23" s="95">
        <v>1007457289</v>
      </c>
    </row>
    <row r="24" spans="1:23" ht="12.75" customHeight="1">
      <c r="A24" s="116" t="s">
        <v>84</v>
      </c>
      <c r="B24" s="100">
        <v>902817000</v>
      </c>
      <c r="C24" s="100">
        <v>289997000</v>
      </c>
      <c r="D24" s="100"/>
      <c r="E24" s="100">
        <f>$B24+$C24+$D24</f>
        <v>1192814000</v>
      </c>
      <c r="F24" s="96">
        <v>1192814000</v>
      </c>
      <c r="G24" s="95">
        <v>1192814000</v>
      </c>
      <c r="H24" s="96">
        <v>125533000</v>
      </c>
      <c r="I24" s="95">
        <v>107604425</v>
      </c>
      <c r="J24" s="96">
        <v>153603000</v>
      </c>
      <c r="K24" s="95">
        <v>183406325</v>
      </c>
      <c r="L24" s="96">
        <v>60505000</v>
      </c>
      <c r="M24" s="95">
        <v>228202665</v>
      </c>
      <c r="N24" s="96">
        <v>612207000</v>
      </c>
      <c r="O24" s="95">
        <v>478460268</v>
      </c>
      <c r="P24" s="96">
        <f>$H24+$J24+$L24+$N24</f>
        <v>951848000</v>
      </c>
      <c r="Q24" s="95">
        <f>$I24+$K24+$M24+$O24</f>
        <v>997673683</v>
      </c>
      <c r="R24" s="98">
        <f>IF($L24=0,0,(($N24-$L24)/$L24)*100)</f>
        <v>911.8287744814479</v>
      </c>
      <c r="S24" s="99">
        <f>IF($M24=0,0,(($O24-$M24)/$M24)*100)</f>
        <v>109.66462771151248</v>
      </c>
      <c r="T24" s="98">
        <f>IF($E24=0,0,($P24/$E24)*100)</f>
        <v>79.79852684492302</v>
      </c>
      <c r="U24" s="97">
        <f>IF($E24=0,0,($Q24/$E24)*100)</f>
        <v>83.64033981827845</v>
      </c>
      <c r="V24" s="96">
        <v>157120000</v>
      </c>
      <c r="W24" s="95">
        <v>155993464</v>
      </c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75223000</v>
      </c>
      <c r="C26" s="100">
        <v>0</v>
      </c>
      <c r="D26" s="100"/>
      <c r="E26" s="100">
        <f>$B26+$C26+$D26</f>
        <v>75223000</v>
      </c>
      <c r="F26" s="96">
        <v>75223000</v>
      </c>
      <c r="G26" s="95">
        <v>75223000</v>
      </c>
      <c r="H26" s="96">
        <v>4122000</v>
      </c>
      <c r="I26" s="95">
        <v>6969907</v>
      </c>
      <c r="J26" s="96">
        <v>21229000</v>
      </c>
      <c r="K26" s="95">
        <v>16936704</v>
      </c>
      <c r="L26" s="96">
        <v>9318300</v>
      </c>
      <c r="M26" s="95">
        <v>14606975</v>
      </c>
      <c r="N26" s="96">
        <v>27241000</v>
      </c>
      <c r="O26" s="95">
        <v>31373014</v>
      </c>
      <c r="P26" s="96">
        <f>$H26+$J26+$L26+$N26</f>
        <v>61910300</v>
      </c>
      <c r="Q26" s="95">
        <f>$I26+$K26+$M26+$O26</f>
        <v>69886600</v>
      </c>
      <c r="R26" s="98">
        <f>IF($L26=0,0,(($N26-$L26)/$L26)*100)</f>
        <v>192.33873131365164</v>
      </c>
      <c r="S26" s="99">
        <f>IF($M26=0,0,(($O26-$M26)/$M26)*100)</f>
        <v>114.78104809517372</v>
      </c>
      <c r="T26" s="98">
        <f>IF($E26=0,0,($P26/$E26)*100)</f>
        <v>82.3023543331162</v>
      </c>
      <c r="U26" s="97">
        <f>IF($E26=0,0,($Q26/$E26)*100)</f>
        <v>92.90589314438404</v>
      </c>
      <c r="V26" s="96">
        <v>26457000</v>
      </c>
      <c r="W26" s="95">
        <v>15427705</v>
      </c>
    </row>
    <row r="27" spans="1:23" ht="12.75" customHeight="1">
      <c r="A27" s="115" t="s">
        <v>53</v>
      </c>
      <c r="B27" s="114">
        <f>SUM(B23:B26)</f>
        <v>5946069000</v>
      </c>
      <c r="C27" s="114">
        <f>SUM(C23:C26)</f>
        <v>0</v>
      </c>
      <c r="D27" s="114"/>
      <c r="E27" s="114">
        <f>$B27+$C27+$D27</f>
        <v>5946069000</v>
      </c>
      <c r="F27" s="110">
        <f aca="true" t="shared" si="7" ref="F27:O27">SUM(F23:F26)</f>
        <v>5946069000</v>
      </c>
      <c r="G27" s="109">
        <f t="shared" si="7"/>
        <v>5946069000</v>
      </c>
      <c r="H27" s="110">
        <f t="shared" si="7"/>
        <v>764981000</v>
      </c>
      <c r="I27" s="109">
        <f t="shared" si="7"/>
        <v>739289643</v>
      </c>
      <c r="J27" s="110">
        <f t="shared" si="7"/>
        <v>827499000</v>
      </c>
      <c r="K27" s="109">
        <f t="shared" si="7"/>
        <v>1175617840</v>
      </c>
      <c r="L27" s="110">
        <f t="shared" si="7"/>
        <v>307107300</v>
      </c>
      <c r="M27" s="109">
        <f t="shared" si="7"/>
        <v>922254565</v>
      </c>
      <c r="N27" s="110">
        <f t="shared" si="7"/>
        <v>2224878000</v>
      </c>
      <c r="O27" s="109">
        <f t="shared" si="7"/>
        <v>2247602467</v>
      </c>
      <c r="P27" s="110">
        <f>$H27+$J27+$L27+$N27</f>
        <v>4124465300</v>
      </c>
      <c r="Q27" s="109">
        <f>$I27+$K27+$M27+$O27</f>
        <v>5084764515</v>
      </c>
      <c r="R27" s="112">
        <f>IF($L27=0,0,(($N27-$L27)/$L27)*100)</f>
        <v>624.462752920559</v>
      </c>
      <c r="S27" s="113">
        <f>IF($M27=0,0,(($O27-$M27)/$M27)*100)</f>
        <v>143.7073832212476</v>
      </c>
      <c r="T27" s="112">
        <f>IF($E27=0,0,($P27/$E27)*100)</f>
        <v>69.36457178683933</v>
      </c>
      <c r="U27" s="111">
        <f>IF($E27=0,0,($Q27/$E27)*100)</f>
        <v>85.51472434981834</v>
      </c>
      <c r="V27" s="110">
        <f>SUM(V23:V26)</f>
        <v>1918061000</v>
      </c>
      <c r="W27" s="109">
        <f>SUM(W23:W26)</f>
        <v>1178878458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594575000</v>
      </c>
      <c r="C29" s="100">
        <v>0</v>
      </c>
      <c r="D29" s="100"/>
      <c r="E29" s="100">
        <f>$B29+$C29+$D29</f>
        <v>594575000</v>
      </c>
      <c r="F29" s="96">
        <v>594575000</v>
      </c>
      <c r="G29" s="95">
        <v>594575000</v>
      </c>
      <c r="H29" s="96">
        <v>93941000</v>
      </c>
      <c r="I29" s="95">
        <v>136883896</v>
      </c>
      <c r="J29" s="96">
        <v>160594000</v>
      </c>
      <c r="K29" s="95">
        <v>183203078</v>
      </c>
      <c r="L29" s="96">
        <v>100692000</v>
      </c>
      <c r="M29" s="95">
        <v>150867253</v>
      </c>
      <c r="N29" s="96">
        <v>189545000</v>
      </c>
      <c r="O29" s="95">
        <v>163517199</v>
      </c>
      <c r="P29" s="96">
        <f>$H29+$J29+$L29+$N29</f>
        <v>544772000</v>
      </c>
      <c r="Q29" s="95">
        <f>$I29+$K29+$M29+$O29</f>
        <v>634471426</v>
      </c>
      <c r="R29" s="98">
        <f>IF($L29=0,0,(($N29-$L29)/$L29)*100)</f>
        <v>88.24236284908433</v>
      </c>
      <c r="S29" s="99">
        <f>IF($M29=0,0,(($O29-$M29)/$M29)*100)</f>
        <v>8.384818937480091</v>
      </c>
      <c r="T29" s="98">
        <f>IF($E29=0,0,($P29/$E29)*100)</f>
        <v>91.6237648740697</v>
      </c>
      <c r="U29" s="97">
        <f>IF($E29=0,0,($Q29/$E29)*100)</f>
        <v>106.71007459109447</v>
      </c>
      <c r="V29" s="96">
        <v>23598000</v>
      </c>
      <c r="W29" s="95">
        <v>18246439</v>
      </c>
    </row>
    <row r="30" spans="1:23" ht="12.75" customHeight="1">
      <c r="A30" s="115" t="s">
        <v>53</v>
      </c>
      <c r="B30" s="114">
        <f>B29</f>
        <v>594575000</v>
      </c>
      <c r="C30" s="114">
        <f>C29</f>
        <v>0</v>
      </c>
      <c r="D30" s="114"/>
      <c r="E30" s="114">
        <f>$B30+$C30+$D30</f>
        <v>594575000</v>
      </c>
      <c r="F30" s="110">
        <f aca="true" t="shared" si="8" ref="F30:O30">F29</f>
        <v>594575000</v>
      </c>
      <c r="G30" s="109">
        <f t="shared" si="8"/>
        <v>594575000</v>
      </c>
      <c r="H30" s="110">
        <f t="shared" si="8"/>
        <v>93941000</v>
      </c>
      <c r="I30" s="109">
        <f t="shared" si="8"/>
        <v>136883896</v>
      </c>
      <c r="J30" s="110">
        <f t="shared" si="8"/>
        <v>160594000</v>
      </c>
      <c r="K30" s="109">
        <f t="shared" si="8"/>
        <v>183203078</v>
      </c>
      <c r="L30" s="110">
        <f t="shared" si="8"/>
        <v>100692000</v>
      </c>
      <c r="M30" s="109">
        <f t="shared" si="8"/>
        <v>150867253</v>
      </c>
      <c r="N30" s="110">
        <f t="shared" si="8"/>
        <v>189545000</v>
      </c>
      <c r="O30" s="109">
        <f t="shared" si="8"/>
        <v>163517199</v>
      </c>
      <c r="P30" s="110">
        <f>$H30+$J30+$L30+$N30</f>
        <v>544772000</v>
      </c>
      <c r="Q30" s="109">
        <f>$I30+$K30+$M30+$O30</f>
        <v>634471426</v>
      </c>
      <c r="R30" s="112">
        <f>IF($L30=0,0,(($N30-$L30)/$L30)*100)</f>
        <v>88.24236284908433</v>
      </c>
      <c r="S30" s="113">
        <f>IF($M30=0,0,(($O30-$M30)/$M30)*100)</f>
        <v>8.384818937480091</v>
      </c>
      <c r="T30" s="112">
        <f>IF($E30=0,0,($P30/$E30)*100)</f>
        <v>91.6237648740697</v>
      </c>
      <c r="U30" s="111">
        <f>IF($E30=0,0,($Q30/$E30)*100)</f>
        <v>106.71007459109447</v>
      </c>
      <c r="V30" s="110">
        <f>V29</f>
        <v>23598000</v>
      </c>
      <c r="W30" s="109">
        <f>W29</f>
        <v>18246439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1104658000</v>
      </c>
      <c r="C32" s="100">
        <v>0</v>
      </c>
      <c r="D32" s="100"/>
      <c r="E32" s="100">
        <f aca="true" t="shared" si="9" ref="E32:E37">$B32+$C32+$D32</f>
        <v>1104658000</v>
      </c>
      <c r="F32" s="96">
        <v>1104658000</v>
      </c>
      <c r="G32" s="95">
        <v>1107775000</v>
      </c>
      <c r="H32" s="96">
        <v>106765000</v>
      </c>
      <c r="I32" s="95">
        <v>212675000</v>
      </c>
      <c r="J32" s="96">
        <v>275404000</v>
      </c>
      <c r="K32" s="95">
        <v>348372627</v>
      </c>
      <c r="L32" s="96">
        <v>188558000</v>
      </c>
      <c r="M32" s="95">
        <v>246049178</v>
      </c>
      <c r="N32" s="96">
        <v>229037000</v>
      </c>
      <c r="O32" s="95">
        <v>353465021</v>
      </c>
      <c r="P32" s="96">
        <f aca="true" t="shared" si="10" ref="P32:P37">$H32+$J32+$L32+$N32</f>
        <v>799764000</v>
      </c>
      <c r="Q32" s="95">
        <f aca="true" t="shared" si="11" ref="Q32:Q37">$I32+$K32+$M32+$O32</f>
        <v>1160561826</v>
      </c>
      <c r="R32" s="98">
        <f aca="true" t="shared" si="12" ref="R32:R37">IF($L32=0,0,(($N32-$L32)/$L32)*100)</f>
        <v>21.467665121607144</v>
      </c>
      <c r="S32" s="99">
        <f aca="true" t="shared" si="13" ref="S32:S37">IF($M32=0,0,(($O32-$M32)/$M32)*100)</f>
        <v>43.65624948358901</v>
      </c>
      <c r="T32" s="98">
        <f>IF($E32=0,0,($P32/$E32)*100)</f>
        <v>72.39924030786</v>
      </c>
      <c r="U32" s="97">
        <f>IF($E32=0,0,($Q32/$E32)*100)</f>
        <v>105.06073608302297</v>
      </c>
      <c r="V32" s="96">
        <v>294689000</v>
      </c>
      <c r="W32" s="95">
        <v>194654972</v>
      </c>
    </row>
    <row r="33" spans="1:23" ht="12.75" customHeight="1">
      <c r="A33" s="116" t="s">
        <v>77</v>
      </c>
      <c r="B33" s="100">
        <v>2948037000</v>
      </c>
      <c r="C33" s="100">
        <v>0</v>
      </c>
      <c r="D33" s="100"/>
      <c r="E33" s="100">
        <f t="shared" si="9"/>
        <v>2948037000</v>
      </c>
      <c r="F33" s="96">
        <v>2948037000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136905000</v>
      </c>
      <c r="C35" s="100">
        <v>0</v>
      </c>
      <c r="D35" s="100"/>
      <c r="E35" s="100">
        <f t="shared" si="9"/>
        <v>136905000</v>
      </c>
      <c r="F35" s="96">
        <v>136905000</v>
      </c>
      <c r="G35" s="95">
        <v>136905000</v>
      </c>
      <c r="H35" s="96">
        <v>0</v>
      </c>
      <c r="I35" s="95">
        <v>24575200</v>
      </c>
      <c r="J35" s="96">
        <v>19530000</v>
      </c>
      <c r="K35" s="95">
        <v>19763336</v>
      </c>
      <c r="L35" s="96">
        <v>12077000</v>
      </c>
      <c r="M35" s="95">
        <v>6740671</v>
      </c>
      <c r="N35" s="96">
        <v>59426000</v>
      </c>
      <c r="O35" s="95">
        <v>56001012</v>
      </c>
      <c r="P35" s="96">
        <f t="shared" si="10"/>
        <v>91033000</v>
      </c>
      <c r="Q35" s="95">
        <f t="shared" si="11"/>
        <v>107080219</v>
      </c>
      <c r="R35" s="98">
        <f t="shared" si="12"/>
        <v>392.0592862465844</v>
      </c>
      <c r="S35" s="99">
        <f t="shared" si="13"/>
        <v>730.7928394665754</v>
      </c>
      <c r="T35" s="98">
        <f>IF($E35=0,0,($P35/$E35)*100)</f>
        <v>66.49355392425404</v>
      </c>
      <c r="U35" s="97">
        <f>IF($E35=0,0,($Q35/$E35)*100)</f>
        <v>78.21498046090355</v>
      </c>
      <c r="V35" s="96">
        <v>67914000</v>
      </c>
      <c r="W35" s="95">
        <v>26271943</v>
      </c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4189600000</v>
      </c>
      <c r="C37" s="114">
        <f>SUM(C32:C36)</f>
        <v>0</v>
      </c>
      <c r="D37" s="114"/>
      <c r="E37" s="114">
        <f t="shared" si="9"/>
        <v>4189600000</v>
      </c>
      <c r="F37" s="110">
        <f aca="true" t="shared" si="14" ref="F37:O37">SUM(F32:F36)</f>
        <v>4189600000</v>
      </c>
      <c r="G37" s="109">
        <f t="shared" si="14"/>
        <v>1244680000</v>
      </c>
      <c r="H37" s="110">
        <f t="shared" si="14"/>
        <v>106765000</v>
      </c>
      <c r="I37" s="109">
        <f t="shared" si="14"/>
        <v>237250200</v>
      </c>
      <c r="J37" s="110">
        <f t="shared" si="14"/>
        <v>294934000</v>
      </c>
      <c r="K37" s="109">
        <f t="shared" si="14"/>
        <v>368135963</v>
      </c>
      <c r="L37" s="110">
        <f t="shared" si="14"/>
        <v>200635000</v>
      </c>
      <c r="M37" s="109">
        <f t="shared" si="14"/>
        <v>252789849</v>
      </c>
      <c r="N37" s="110">
        <f t="shared" si="14"/>
        <v>288463000</v>
      </c>
      <c r="O37" s="109">
        <f t="shared" si="14"/>
        <v>409466033</v>
      </c>
      <c r="P37" s="110">
        <f t="shared" si="10"/>
        <v>890797000</v>
      </c>
      <c r="Q37" s="109">
        <f t="shared" si="11"/>
        <v>1267642045</v>
      </c>
      <c r="R37" s="112">
        <f t="shared" si="12"/>
        <v>43.775014329503826</v>
      </c>
      <c r="S37" s="113">
        <f t="shared" si="13"/>
        <v>61.97882732229489</v>
      </c>
      <c r="T37" s="112">
        <f>IF((+$E32+$E35)=0,0,(P37/(+$E32+$E35))*100)</f>
        <v>71.74803050670808</v>
      </c>
      <c r="U37" s="111">
        <f>IF((+$E32+$E35)=0,0,(Q37/(+$E32+$E35))*100)</f>
        <v>102.1005011425115</v>
      </c>
      <c r="V37" s="110">
        <f>SUM(V32:V36)</f>
        <v>362603000</v>
      </c>
      <c r="W37" s="109">
        <f>SUM(W32:W36)</f>
        <v>220926915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3986896000</v>
      </c>
      <c r="C40" s="100">
        <v>18563000</v>
      </c>
      <c r="D40" s="100"/>
      <c r="E40" s="100">
        <f t="shared" si="15"/>
        <v>4005459000</v>
      </c>
      <c r="F40" s="96">
        <v>3986896000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449558000</v>
      </c>
      <c r="C41" s="100">
        <v>0</v>
      </c>
      <c r="D41" s="100"/>
      <c r="E41" s="100">
        <f t="shared" si="15"/>
        <v>449558000</v>
      </c>
      <c r="F41" s="96">
        <v>449558000</v>
      </c>
      <c r="G41" s="95">
        <v>449558000</v>
      </c>
      <c r="H41" s="96">
        <v>20917000</v>
      </c>
      <c r="I41" s="95">
        <v>22771778</v>
      </c>
      <c r="J41" s="96">
        <v>55255000</v>
      </c>
      <c r="K41" s="95">
        <v>70721980</v>
      </c>
      <c r="L41" s="96">
        <v>68896000</v>
      </c>
      <c r="M41" s="95">
        <v>68390680</v>
      </c>
      <c r="N41" s="96">
        <v>219414000</v>
      </c>
      <c r="O41" s="95">
        <v>162538705</v>
      </c>
      <c r="P41" s="96">
        <f t="shared" si="16"/>
        <v>364482000</v>
      </c>
      <c r="Q41" s="95">
        <f t="shared" si="17"/>
        <v>324423143</v>
      </c>
      <c r="R41" s="98">
        <f t="shared" si="18"/>
        <v>218.47131908964235</v>
      </c>
      <c r="S41" s="99">
        <f t="shared" si="19"/>
        <v>137.66206886669352</v>
      </c>
      <c r="T41" s="98">
        <f t="shared" si="20"/>
        <v>81.07563428968008</v>
      </c>
      <c r="U41" s="97">
        <f t="shared" si="21"/>
        <v>72.16491375973733</v>
      </c>
      <c r="V41" s="96">
        <v>52891000</v>
      </c>
      <c r="W41" s="95">
        <v>22048480</v>
      </c>
    </row>
    <row r="42" spans="1:23" ht="12.75" customHeight="1">
      <c r="A42" s="116" t="s">
        <v>69</v>
      </c>
      <c r="B42" s="100">
        <v>142013000</v>
      </c>
      <c r="C42" s="100">
        <v>0</v>
      </c>
      <c r="D42" s="100"/>
      <c r="E42" s="100">
        <f t="shared" si="15"/>
        <v>142013000</v>
      </c>
      <c r="F42" s="96">
        <v>142013000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>
        <v>31525000</v>
      </c>
      <c r="W43" s="95">
        <v>30447184</v>
      </c>
    </row>
    <row r="44" spans="1:23" ht="12.75" customHeight="1">
      <c r="A44" s="116" t="s">
        <v>67</v>
      </c>
      <c r="B44" s="100">
        <v>534150000</v>
      </c>
      <c r="C44" s="100">
        <v>1458000</v>
      </c>
      <c r="D44" s="100"/>
      <c r="E44" s="100">
        <f t="shared" si="15"/>
        <v>535608000</v>
      </c>
      <c r="F44" s="96">
        <v>535608000</v>
      </c>
      <c r="G44" s="95">
        <v>535608000</v>
      </c>
      <c r="H44" s="96">
        <v>7248000</v>
      </c>
      <c r="I44" s="95">
        <v>60116001</v>
      </c>
      <c r="J44" s="96">
        <v>43631000</v>
      </c>
      <c r="K44" s="95">
        <v>129892262</v>
      </c>
      <c r="L44" s="96">
        <v>69341000</v>
      </c>
      <c r="M44" s="95">
        <v>98501301</v>
      </c>
      <c r="N44" s="96">
        <v>349910000</v>
      </c>
      <c r="O44" s="95">
        <v>221259349</v>
      </c>
      <c r="P44" s="96">
        <f t="shared" si="16"/>
        <v>470130000</v>
      </c>
      <c r="Q44" s="95">
        <f t="shared" si="17"/>
        <v>509768913</v>
      </c>
      <c r="R44" s="98">
        <f t="shared" si="18"/>
        <v>404.6220850579022</v>
      </c>
      <c r="S44" s="99">
        <f t="shared" si="19"/>
        <v>124.62581382554532</v>
      </c>
      <c r="T44" s="98">
        <f t="shared" si="20"/>
        <v>87.77501456288928</v>
      </c>
      <c r="U44" s="97">
        <f t="shared" si="21"/>
        <v>95.17574662813102</v>
      </c>
      <c r="V44" s="96">
        <v>89112000</v>
      </c>
      <c r="W44" s="95">
        <v>27391188</v>
      </c>
    </row>
    <row r="45" spans="1:23" ht="12.75" customHeight="1">
      <c r="A45" s="116" t="s">
        <v>66</v>
      </c>
      <c r="B45" s="100">
        <v>548126000</v>
      </c>
      <c r="C45" s="100">
        <v>0</v>
      </c>
      <c r="D45" s="100"/>
      <c r="E45" s="100">
        <f t="shared" si="15"/>
        <v>548126000</v>
      </c>
      <c r="F45" s="96">
        <v>548126000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5660743000</v>
      </c>
      <c r="C47" s="114">
        <f>SUM(C39:C46)</f>
        <v>20021000</v>
      </c>
      <c r="D47" s="114"/>
      <c r="E47" s="114">
        <f t="shared" si="15"/>
        <v>5680764000</v>
      </c>
      <c r="F47" s="110">
        <f aca="true" t="shared" si="22" ref="F47:O47">SUM(F39:F46)</f>
        <v>5662201000</v>
      </c>
      <c r="G47" s="109">
        <f t="shared" si="22"/>
        <v>985166000</v>
      </c>
      <c r="H47" s="110">
        <f t="shared" si="22"/>
        <v>28165000</v>
      </c>
      <c r="I47" s="109">
        <f t="shared" si="22"/>
        <v>82887779</v>
      </c>
      <c r="J47" s="110">
        <f t="shared" si="22"/>
        <v>98886000</v>
      </c>
      <c r="K47" s="109">
        <f t="shared" si="22"/>
        <v>200614242</v>
      </c>
      <c r="L47" s="110">
        <f t="shared" si="22"/>
        <v>138237000</v>
      </c>
      <c r="M47" s="109">
        <f t="shared" si="22"/>
        <v>166891981</v>
      </c>
      <c r="N47" s="110">
        <f t="shared" si="22"/>
        <v>569324000</v>
      </c>
      <c r="O47" s="109">
        <f t="shared" si="22"/>
        <v>383798054</v>
      </c>
      <c r="P47" s="110">
        <f t="shared" si="16"/>
        <v>834612000</v>
      </c>
      <c r="Q47" s="109">
        <f t="shared" si="17"/>
        <v>834192056</v>
      </c>
      <c r="R47" s="112">
        <f t="shared" si="18"/>
        <v>311.8463218964532</v>
      </c>
      <c r="S47" s="113">
        <f t="shared" si="19"/>
        <v>129.96794195881708</v>
      </c>
      <c r="T47" s="112">
        <f>IF((+$E41+$E43+$E43)=0,0,(P47/(+$E41+$E43+$E44))*100)</f>
        <v>84.71790540883465</v>
      </c>
      <c r="U47" s="111">
        <f>IF((+$E41+$E43+$E44)=0,0,(Q47/(+$E41+$E43+$E44))*100)</f>
        <v>84.67527868399843</v>
      </c>
      <c r="V47" s="110">
        <f>SUM(V39:V46)</f>
        <v>173528000</v>
      </c>
      <c r="W47" s="109">
        <f>SUM(W39:W46)</f>
        <v>79886852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>
        <v>88000</v>
      </c>
      <c r="W50" s="95">
        <v>86000</v>
      </c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88000</v>
      </c>
      <c r="W53" s="87">
        <f>SUM(W49:W52)</f>
        <v>86000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47624000</v>
      </c>
      <c r="C55" s="100">
        <v>18000000</v>
      </c>
      <c r="D55" s="100"/>
      <c r="E55" s="100">
        <f>$B55+$C55+$D55</f>
        <v>65624000</v>
      </c>
      <c r="F55" s="96">
        <v>65624000</v>
      </c>
      <c r="G55" s="95">
        <v>65624000</v>
      </c>
      <c r="H55" s="96">
        <v>1033000</v>
      </c>
      <c r="I55" s="95">
        <v>0</v>
      </c>
      <c r="J55" s="96">
        <v>3467000</v>
      </c>
      <c r="K55" s="95">
        <v>3720056</v>
      </c>
      <c r="L55" s="96">
        <v>16388000</v>
      </c>
      <c r="M55" s="95">
        <v>12801300</v>
      </c>
      <c r="N55" s="96">
        <v>15463000</v>
      </c>
      <c r="O55" s="95">
        <v>33479681</v>
      </c>
      <c r="P55" s="96">
        <f>$H55+$J55+$L55+$N55</f>
        <v>36351000</v>
      </c>
      <c r="Q55" s="95">
        <f>$I55+$K55+$M55+$O55</f>
        <v>50001037</v>
      </c>
      <c r="R55" s="98">
        <f>IF($L55=0,0,(($N55-$L55)/$L55)*100)</f>
        <v>-5.644373932145473</v>
      </c>
      <c r="S55" s="99">
        <f>IF($M55=0,0,(($O55-$M55)/$M55)*100)</f>
        <v>161.5334458219087</v>
      </c>
      <c r="T55" s="98">
        <f>IF($E55=0,0,($P55/$E55)*100)</f>
        <v>55.39284408143362</v>
      </c>
      <c r="U55" s="97">
        <f>IF($E55=0,0,($Q55/$E55)*100)</f>
        <v>76.19321742045592</v>
      </c>
      <c r="V55" s="96">
        <v>28040000</v>
      </c>
      <c r="W55" s="95">
        <v>8238000</v>
      </c>
    </row>
    <row r="56" spans="1:23" ht="12.75" customHeight="1">
      <c r="A56" s="116" t="s">
        <v>57</v>
      </c>
      <c r="B56" s="100">
        <v>65500000</v>
      </c>
      <c r="C56" s="100">
        <v>-18000000</v>
      </c>
      <c r="D56" s="100"/>
      <c r="E56" s="100">
        <f>$B56+$C56+$D56</f>
        <v>47500000</v>
      </c>
      <c r="F56" s="96">
        <v>47500000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300000000</v>
      </c>
      <c r="C57" s="100">
        <v>0</v>
      </c>
      <c r="D57" s="100"/>
      <c r="E57" s="100">
        <f>$B57+$C57+$D57</f>
        <v>300000000</v>
      </c>
      <c r="F57" s="96">
        <v>300000000</v>
      </c>
      <c r="G57" s="95">
        <v>300000000</v>
      </c>
      <c r="H57" s="96">
        <v>0</v>
      </c>
      <c r="I57" s="95">
        <v>10411052</v>
      </c>
      <c r="J57" s="96">
        <v>0</v>
      </c>
      <c r="K57" s="95">
        <v>9458681</v>
      </c>
      <c r="L57" s="96">
        <v>19094000</v>
      </c>
      <c r="M57" s="95">
        <v>10210874</v>
      </c>
      <c r="N57" s="96">
        <v>58801000</v>
      </c>
      <c r="O57" s="95">
        <v>47444227</v>
      </c>
      <c r="P57" s="96">
        <f>$H57+$J57+$L57+$N57</f>
        <v>77895000</v>
      </c>
      <c r="Q57" s="95">
        <f>$I57+$K57+$M57+$O57</f>
        <v>77524834</v>
      </c>
      <c r="R57" s="98">
        <f>IF($L57=0,0,(($N57-$L57)/$L57)*100)</f>
        <v>207.95537865297996</v>
      </c>
      <c r="S57" s="99">
        <f>IF($M57=0,0,(($O57-$M57)/$M57)*100)</f>
        <v>364.64413330337834</v>
      </c>
      <c r="T57" s="98">
        <f>IF($E57=0,0,($P57/$E57)*100)</f>
        <v>25.965</v>
      </c>
      <c r="U57" s="97">
        <f>IF($E57=0,0,($Q57/$E57)*100)</f>
        <v>25.84161133333333</v>
      </c>
      <c r="V57" s="96"/>
      <c r="W57" s="95"/>
    </row>
    <row r="58" spans="1:23" ht="12.75" customHeight="1">
      <c r="A58" s="115" t="s">
        <v>53</v>
      </c>
      <c r="B58" s="114">
        <f>SUM(B55:B57)</f>
        <v>413124000</v>
      </c>
      <c r="C58" s="114">
        <f>SUM(C55:C57)</f>
        <v>0</v>
      </c>
      <c r="D58" s="114"/>
      <c r="E58" s="114">
        <f>$B58+$C58+$D58</f>
        <v>413124000</v>
      </c>
      <c r="F58" s="110">
        <f aca="true" t="shared" si="24" ref="F58:O58">SUM(F55:F57)</f>
        <v>413124000</v>
      </c>
      <c r="G58" s="109">
        <f t="shared" si="24"/>
        <v>365624000</v>
      </c>
      <c r="H58" s="110">
        <f t="shared" si="24"/>
        <v>1033000</v>
      </c>
      <c r="I58" s="109">
        <f t="shared" si="24"/>
        <v>10411052</v>
      </c>
      <c r="J58" s="110">
        <f t="shared" si="24"/>
        <v>3467000</v>
      </c>
      <c r="K58" s="109">
        <f t="shared" si="24"/>
        <v>13178737</v>
      </c>
      <c r="L58" s="110">
        <f t="shared" si="24"/>
        <v>35482000</v>
      </c>
      <c r="M58" s="109">
        <f t="shared" si="24"/>
        <v>23012174</v>
      </c>
      <c r="N58" s="110">
        <f t="shared" si="24"/>
        <v>74264000</v>
      </c>
      <c r="O58" s="109">
        <f t="shared" si="24"/>
        <v>80923908</v>
      </c>
      <c r="P58" s="110">
        <f>$H58+$J58+$L58+$N58</f>
        <v>114246000</v>
      </c>
      <c r="Q58" s="109">
        <f>$I58+$K58+$M58+$O58</f>
        <v>127525871</v>
      </c>
      <c r="R58" s="112">
        <f>IF($L58=0,0,(($N58-$L58)/$L58)*100)</f>
        <v>109.30049038949325</v>
      </c>
      <c r="S58" s="113">
        <f>IF($M58=0,0,(($O58-$M58)/$M58)*100)</f>
        <v>251.65694471109074</v>
      </c>
      <c r="T58" s="112">
        <f>IF((+$E55+$E57)=0,0,(P58/(+$E55+$E57))*100)</f>
        <v>31.246854692252153</v>
      </c>
      <c r="U58" s="111">
        <f>IF((+$E55+$E57)=0,0,(Q58/(+$E55+$E57))*100)</f>
        <v>34.87896609631753</v>
      </c>
      <c r="V58" s="110">
        <f>SUM(V55:V57)</f>
        <v>28040000</v>
      </c>
      <c r="W58" s="109">
        <f>SUM(W55:W57)</f>
        <v>8238000</v>
      </c>
    </row>
    <row r="59" spans="1:23" ht="12.75" customHeight="1">
      <c r="A59" s="86" t="s">
        <v>7</v>
      </c>
      <c r="B59" s="85">
        <f>SUM(B9:B14,B17:B20,B23:B26,B29,B32:B36,B39:B46,B49:B52,B55:B57)</f>
        <v>18307474000</v>
      </c>
      <c r="C59" s="85">
        <f>SUM(C9:C14,C17:C20,C23:C26,C29,C32:C36,C39:C46,C49:C52,C55:C57)</f>
        <v>201637200</v>
      </c>
      <c r="D59" s="85"/>
      <c r="E59" s="85">
        <f>$B59+$C59+$D59</f>
        <v>18509111200</v>
      </c>
      <c r="F59" s="81">
        <f aca="true" t="shared" si="25" ref="F59:O59">SUM(F9:F14,F17:F20,F23:F26,F29,F32:F36,F39:F46,F49:F52,F55:F57)</f>
        <v>18490549000</v>
      </c>
      <c r="G59" s="80">
        <f t="shared" si="25"/>
        <v>10761305000</v>
      </c>
      <c r="H59" s="81">
        <f t="shared" si="25"/>
        <v>1287527000</v>
      </c>
      <c r="I59" s="80">
        <f t="shared" si="25"/>
        <v>1460316058</v>
      </c>
      <c r="J59" s="81">
        <f t="shared" si="25"/>
        <v>1620134000</v>
      </c>
      <c r="K59" s="80">
        <f t="shared" si="25"/>
        <v>2271817973</v>
      </c>
      <c r="L59" s="81">
        <f t="shared" si="25"/>
        <v>1090099300</v>
      </c>
      <c r="M59" s="80">
        <f t="shared" si="25"/>
        <v>1840545241</v>
      </c>
      <c r="N59" s="81">
        <f t="shared" si="25"/>
        <v>3592507000</v>
      </c>
      <c r="O59" s="80">
        <f t="shared" si="25"/>
        <v>3653895947</v>
      </c>
      <c r="P59" s="81">
        <f>$H59+$J59+$L59+$N59</f>
        <v>7590267300</v>
      </c>
      <c r="Q59" s="80">
        <f>$I59+$K59+$M59+$O59</f>
        <v>9226575219</v>
      </c>
      <c r="R59" s="83">
        <f>IF($L59=0,0,(($N59-$L59)/$L59)*100)</f>
        <v>229.55777514947494</v>
      </c>
      <c r="S59" s="84">
        <f>IF($M59=0,0,(($O59-$M59)/$M59)*100)</f>
        <v>98.52247397161372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75.30433338258864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91.53842266808006</v>
      </c>
      <c r="V59" s="81">
        <f>SUM(V9:V14,V17:V20,V23:V26,V29,V32:V36,V39:V46,V49:V52,V55:V57)</f>
        <v>2564712000</v>
      </c>
      <c r="W59" s="80">
        <f>SUM(W9:W14,W17:W20,W23:W26,W29,W32:W36,W39:W46,W49:W52,W55:W57)</f>
        <v>1532163850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14683835000</v>
      </c>
      <c r="C61" s="100">
        <v>80214000</v>
      </c>
      <c r="D61" s="100"/>
      <c r="E61" s="100">
        <f>$B61+$C61+$D61</f>
        <v>14764049000</v>
      </c>
      <c r="F61" s="96">
        <v>14764049000</v>
      </c>
      <c r="G61" s="95">
        <v>14745475000</v>
      </c>
      <c r="H61" s="96">
        <v>2552906000</v>
      </c>
      <c r="I61" s="95">
        <v>2733904230</v>
      </c>
      <c r="J61" s="96">
        <v>3287062400</v>
      </c>
      <c r="K61" s="95">
        <v>3609377237</v>
      </c>
      <c r="L61" s="96">
        <v>2841204600</v>
      </c>
      <c r="M61" s="95">
        <v>2918815853</v>
      </c>
      <c r="N61" s="96">
        <v>4350127000</v>
      </c>
      <c r="O61" s="95">
        <v>4354554662</v>
      </c>
      <c r="P61" s="96">
        <f>$H61+$J61+$L61+$N61</f>
        <v>13031300000</v>
      </c>
      <c r="Q61" s="95">
        <f>$I61+$K61+$M61+$O61</f>
        <v>13616651982</v>
      </c>
      <c r="R61" s="98">
        <f>IF($L61=0,0,(($N61-$L61)/$L61)*100)</f>
        <v>53.108544171722095</v>
      </c>
      <c r="S61" s="99">
        <f>IF($M61=0,0,(($O61-$M61)/$M61)*100)</f>
        <v>49.1890849340265</v>
      </c>
      <c r="T61" s="98">
        <f>IF($E61=0,0,($P61/$E61)*100)</f>
        <v>88.26372765357254</v>
      </c>
      <c r="U61" s="97">
        <f>IF($E61=0,0,($Q61/$E61)*100)</f>
        <v>92.22843938001019</v>
      </c>
      <c r="V61" s="96">
        <v>1325731000</v>
      </c>
      <c r="W61" s="95">
        <v>522413101</v>
      </c>
    </row>
    <row r="62" spans="1:23" ht="12.75" customHeight="1">
      <c r="A62" s="93" t="s">
        <v>53</v>
      </c>
      <c r="B62" s="92">
        <f>B61</f>
        <v>14683835000</v>
      </c>
      <c r="C62" s="92">
        <f>C61</f>
        <v>80214000</v>
      </c>
      <c r="D62" s="92"/>
      <c r="E62" s="92">
        <f>$B62+$C62+$D62</f>
        <v>14764049000</v>
      </c>
      <c r="F62" s="88">
        <f aca="true" t="shared" si="26" ref="F62:O62">F61</f>
        <v>14764049000</v>
      </c>
      <c r="G62" s="87">
        <f t="shared" si="26"/>
        <v>14745475000</v>
      </c>
      <c r="H62" s="88">
        <f t="shared" si="26"/>
        <v>2552906000</v>
      </c>
      <c r="I62" s="87">
        <f t="shared" si="26"/>
        <v>2733904230</v>
      </c>
      <c r="J62" s="88">
        <f t="shared" si="26"/>
        <v>3287062400</v>
      </c>
      <c r="K62" s="87">
        <f t="shared" si="26"/>
        <v>3609377237</v>
      </c>
      <c r="L62" s="88">
        <f t="shared" si="26"/>
        <v>2841204600</v>
      </c>
      <c r="M62" s="87">
        <f t="shared" si="26"/>
        <v>2918815853</v>
      </c>
      <c r="N62" s="88">
        <f t="shared" si="26"/>
        <v>4350127000</v>
      </c>
      <c r="O62" s="87">
        <f t="shared" si="26"/>
        <v>4354554662</v>
      </c>
      <c r="P62" s="88">
        <f>$H62+$J62+$L62+$N62</f>
        <v>13031300000</v>
      </c>
      <c r="Q62" s="87">
        <f>$I62+$K62+$M62+$O62</f>
        <v>13616651982</v>
      </c>
      <c r="R62" s="90">
        <f>IF($L62=0,0,(($N62-$L62)/$L62)*100)</f>
        <v>53.108544171722095</v>
      </c>
      <c r="S62" s="91">
        <f>IF($M62=0,0,(($O62-$M62)/$M62)*100)</f>
        <v>49.1890849340265</v>
      </c>
      <c r="T62" s="90">
        <f>IF($E62=0,0,($P62/$E62)*100)</f>
        <v>88.26372765357254</v>
      </c>
      <c r="U62" s="89">
        <f>IF($E62=0,0,($Q62/$E62)*100)</f>
        <v>92.22843938001019</v>
      </c>
      <c r="V62" s="88">
        <f>V61</f>
        <v>1325731000</v>
      </c>
      <c r="W62" s="87">
        <f>W61</f>
        <v>522413101</v>
      </c>
    </row>
    <row r="63" spans="1:23" ht="12.75" customHeight="1">
      <c r="A63" s="86" t="s">
        <v>7</v>
      </c>
      <c r="B63" s="85">
        <f>B61</f>
        <v>14683835000</v>
      </c>
      <c r="C63" s="85">
        <f>C61</f>
        <v>80214000</v>
      </c>
      <c r="D63" s="85"/>
      <c r="E63" s="85">
        <f>$B63+$C63+$D63</f>
        <v>14764049000</v>
      </c>
      <c r="F63" s="81">
        <f aca="true" t="shared" si="27" ref="F63:O63">F61</f>
        <v>14764049000</v>
      </c>
      <c r="G63" s="80">
        <f t="shared" si="27"/>
        <v>14745475000</v>
      </c>
      <c r="H63" s="81">
        <f t="shared" si="27"/>
        <v>2552906000</v>
      </c>
      <c r="I63" s="80">
        <f t="shared" si="27"/>
        <v>2733904230</v>
      </c>
      <c r="J63" s="81">
        <f t="shared" si="27"/>
        <v>3287062400</v>
      </c>
      <c r="K63" s="80">
        <f t="shared" si="27"/>
        <v>3609377237</v>
      </c>
      <c r="L63" s="81">
        <f t="shared" si="27"/>
        <v>2841204600</v>
      </c>
      <c r="M63" s="80">
        <f t="shared" si="27"/>
        <v>2918815853</v>
      </c>
      <c r="N63" s="81">
        <f t="shared" si="27"/>
        <v>4350127000</v>
      </c>
      <c r="O63" s="80">
        <f t="shared" si="27"/>
        <v>4354554662</v>
      </c>
      <c r="P63" s="81">
        <f>$H63+$J63+$L63+$N63</f>
        <v>13031300000</v>
      </c>
      <c r="Q63" s="80">
        <f>$I63+$K63+$M63+$O63</f>
        <v>13616651982</v>
      </c>
      <c r="R63" s="83">
        <f>IF($L63=0,0,(($N63-$L63)/$L63)*100)</f>
        <v>53.108544171722095</v>
      </c>
      <c r="S63" s="84">
        <f>IF($M63=0,0,(($O63-$M63)/$M63)*100)</f>
        <v>49.1890849340265</v>
      </c>
      <c r="T63" s="83">
        <f>IF($E63=0,0,($P63/$E63)*100)</f>
        <v>88.26372765357254</v>
      </c>
      <c r="U63" s="82">
        <f>IF($E63=0,0,($Q63/$E63)*100)</f>
        <v>92.22843938001019</v>
      </c>
      <c r="V63" s="81">
        <f>V61</f>
        <v>1325731000</v>
      </c>
      <c r="W63" s="80">
        <f>W61</f>
        <v>522413101</v>
      </c>
    </row>
    <row r="64" spans="1:23" ht="12.75" customHeight="1" thickBot="1">
      <c r="A64" s="86" t="s">
        <v>52</v>
      </c>
      <c r="B64" s="85">
        <f>SUM(B9:B14,B17:B20,B23:B26,B29,B32:B36,B39:B46,B49:B52,B55:B57,B61)</f>
        <v>32991309000</v>
      </c>
      <c r="C64" s="85">
        <f>SUM(C9:C14,C17:C20,C23:C26,C29,C32:C36,C39:C46,C49:C52,C55:C57,C61)</f>
        <v>281851200</v>
      </c>
      <c r="D64" s="85"/>
      <c r="E64" s="85">
        <f>$B64+$C64+$D64</f>
        <v>33273160200</v>
      </c>
      <c r="F64" s="81">
        <f aca="true" t="shared" si="28" ref="F64:O64">SUM(F9:F14,F17:F20,F23:F26,F29,F32:F36,F39:F46,F49:F52,F55:F57,F61)</f>
        <v>33254598000</v>
      </c>
      <c r="G64" s="80">
        <f t="shared" si="28"/>
        <v>25506780000</v>
      </c>
      <c r="H64" s="81">
        <f t="shared" si="28"/>
        <v>3840433000</v>
      </c>
      <c r="I64" s="80">
        <f t="shared" si="28"/>
        <v>4194220288</v>
      </c>
      <c r="J64" s="81">
        <f t="shared" si="28"/>
        <v>4907196400</v>
      </c>
      <c r="K64" s="80">
        <f t="shared" si="28"/>
        <v>5881195210</v>
      </c>
      <c r="L64" s="81">
        <f t="shared" si="28"/>
        <v>3931303900</v>
      </c>
      <c r="M64" s="80">
        <f t="shared" si="28"/>
        <v>4759361094</v>
      </c>
      <c r="N64" s="81">
        <f t="shared" si="28"/>
        <v>7942634000</v>
      </c>
      <c r="O64" s="80">
        <f t="shared" si="28"/>
        <v>8008450609</v>
      </c>
      <c r="P64" s="81">
        <f>$H64+$J64+$L64+$N64</f>
        <v>20621567300</v>
      </c>
      <c r="Q64" s="80">
        <f>$I64+$K64+$M64+$O64</f>
        <v>22843227201</v>
      </c>
      <c r="R64" s="83">
        <f>IF($L64=0,0,(($N64-$L64)/$L64)*100)</f>
        <v>102.03561469770881</v>
      </c>
      <c r="S64" s="84">
        <f>IF($M64=0,0,(($O64-$M64)/$M64)*100)</f>
        <v>68.26734620106973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83.00586867267023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91.94848720864076</v>
      </c>
      <c r="V64" s="81">
        <f>SUM(V9:V14,V17:V20,V23:V26,V29,V32:V36,V39:V46,V49:V52,V55:V57,V61)</f>
        <v>3890443000</v>
      </c>
      <c r="W64" s="80">
        <f>SUM(W9:W14,W17:W20,W23:W26,W29,W32:W36,W39:W46,W49:W52,W55:W57,W61)</f>
        <v>2054576951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 aca="true" t="shared" si="29" ref="B71:M71">SUM(B72:B75)</f>
        <v>0</v>
      </c>
      <c r="C71" s="44">
        <f t="shared" si="29"/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 t="shared" si="29"/>
        <v>0</v>
      </c>
      <c r="K71" s="44">
        <f t="shared" si="29"/>
        <v>0</v>
      </c>
      <c r="L71" s="44">
        <f t="shared" si="29"/>
        <v>0</v>
      </c>
      <c r="M71" s="47">
        <f t="shared" si="29"/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3981845000</v>
      </c>
      <c r="C77" s="34">
        <f t="shared" si="30"/>
        <v>451829000</v>
      </c>
      <c r="D77" s="34">
        <f t="shared" si="30"/>
        <v>0</v>
      </c>
      <c r="E77" s="34">
        <f t="shared" si="30"/>
        <v>4433674000</v>
      </c>
      <c r="F77" s="34">
        <f t="shared" si="30"/>
        <v>0</v>
      </c>
      <c r="G77" s="34">
        <f t="shared" si="30"/>
        <v>0</v>
      </c>
      <c r="H77" s="34">
        <f t="shared" si="30"/>
        <v>1872582000</v>
      </c>
      <c r="I77" s="34">
        <f t="shared" si="30"/>
        <v>0</v>
      </c>
      <c r="J77" s="34">
        <f t="shared" si="30"/>
        <v>1603530000</v>
      </c>
      <c r="K77" s="34">
        <f t="shared" si="30"/>
        <v>0</v>
      </c>
      <c r="L77" s="34">
        <f t="shared" si="30"/>
        <v>1204850000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4680962000</v>
      </c>
      <c r="Q77" s="38">
        <f t="shared" si="30"/>
        <v>0</v>
      </c>
      <c r="R77" s="37">
        <f t="shared" si="30"/>
        <v>-900</v>
      </c>
      <c r="S77" s="37">
        <f t="shared" si="30"/>
        <v>0</v>
      </c>
      <c r="T77" s="36">
        <f>IF(SUM($E78:$E86)=0,0,(P77/SUM($E78:$E86))*100)</f>
        <v>105.577496225478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380000</v>
      </c>
      <c r="C78" s="32">
        <v>0</v>
      </c>
      <c r="D78" s="32"/>
      <c r="E78" s="32">
        <f aca="true" t="shared" si="31" ref="E78:E86">$B78+$C78+$D78</f>
        <v>380000</v>
      </c>
      <c r="F78" s="32">
        <v>0</v>
      </c>
      <c r="G78" s="32">
        <v>0</v>
      </c>
      <c r="H78" s="32">
        <v>98000</v>
      </c>
      <c r="I78" s="32">
        <v>0</v>
      </c>
      <c r="J78" s="32">
        <v>68000</v>
      </c>
      <c r="K78" s="32">
        <v>0</v>
      </c>
      <c r="L78" s="32">
        <v>67000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233000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-100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61.31578947368421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1216887000</v>
      </c>
      <c r="C79" s="27">
        <v>-7498000</v>
      </c>
      <c r="D79" s="27"/>
      <c r="E79" s="27">
        <f t="shared" si="31"/>
        <v>1209389000</v>
      </c>
      <c r="F79" s="27">
        <v>0</v>
      </c>
      <c r="G79" s="27">
        <v>0</v>
      </c>
      <c r="H79" s="27">
        <v>412876000</v>
      </c>
      <c r="I79" s="27">
        <v>0</v>
      </c>
      <c r="J79" s="27">
        <v>445475000</v>
      </c>
      <c r="K79" s="27">
        <v>0</v>
      </c>
      <c r="L79" s="27">
        <v>345809000</v>
      </c>
      <c r="M79" s="27">
        <v>0</v>
      </c>
      <c r="N79" s="27">
        <v>0</v>
      </c>
      <c r="O79" s="27">
        <v>0</v>
      </c>
      <c r="P79" s="30">
        <f t="shared" si="32"/>
        <v>1204160000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99.56763291215647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80000</v>
      </c>
      <c r="C80" s="27">
        <v>3530000</v>
      </c>
      <c r="D80" s="27"/>
      <c r="E80" s="27">
        <f t="shared" si="31"/>
        <v>3610000</v>
      </c>
      <c r="F80" s="27">
        <v>0</v>
      </c>
      <c r="G80" s="27">
        <v>0</v>
      </c>
      <c r="H80" s="27">
        <v>3528000</v>
      </c>
      <c r="I80" s="27">
        <v>0</v>
      </c>
      <c r="J80" s="27">
        <v>46000</v>
      </c>
      <c r="K80" s="27">
        <v>0</v>
      </c>
      <c r="L80" s="27">
        <v>32000</v>
      </c>
      <c r="M80" s="27">
        <v>0</v>
      </c>
      <c r="N80" s="27">
        <v>0</v>
      </c>
      <c r="O80" s="27">
        <v>0</v>
      </c>
      <c r="P80" s="30">
        <f t="shared" si="32"/>
        <v>3606000</v>
      </c>
      <c r="Q80" s="30">
        <f t="shared" si="33"/>
        <v>0</v>
      </c>
      <c r="R80" s="29">
        <f t="shared" si="34"/>
        <v>-100</v>
      </c>
      <c r="S80" s="28">
        <f t="shared" si="35"/>
        <v>0</v>
      </c>
      <c r="T80" s="29">
        <f t="shared" si="36"/>
        <v>99.88919667590028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1432810000</v>
      </c>
      <c r="C81" s="27">
        <v>116056000</v>
      </c>
      <c r="D81" s="27"/>
      <c r="E81" s="27">
        <f t="shared" si="31"/>
        <v>1548866000</v>
      </c>
      <c r="F81" s="27">
        <v>0</v>
      </c>
      <c r="G81" s="27">
        <v>0</v>
      </c>
      <c r="H81" s="27">
        <v>836186000</v>
      </c>
      <c r="I81" s="27">
        <v>0</v>
      </c>
      <c r="J81" s="27">
        <v>510239000</v>
      </c>
      <c r="K81" s="27">
        <v>0</v>
      </c>
      <c r="L81" s="27">
        <v>267238000</v>
      </c>
      <c r="M81" s="27">
        <v>0</v>
      </c>
      <c r="N81" s="27">
        <v>0</v>
      </c>
      <c r="O81" s="27">
        <v>0</v>
      </c>
      <c r="P81" s="30">
        <f t="shared" si="32"/>
        <v>1613663000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104.18351232450063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9135000</v>
      </c>
      <c r="C82" s="27">
        <v>5407000</v>
      </c>
      <c r="D82" s="27"/>
      <c r="E82" s="27">
        <f t="shared" si="31"/>
        <v>14542000</v>
      </c>
      <c r="F82" s="27">
        <v>0</v>
      </c>
      <c r="G82" s="27">
        <v>0</v>
      </c>
      <c r="H82" s="27">
        <v>5513000</v>
      </c>
      <c r="I82" s="27">
        <v>0</v>
      </c>
      <c r="J82" s="27">
        <v>5173000</v>
      </c>
      <c r="K82" s="27">
        <v>0</v>
      </c>
      <c r="L82" s="27">
        <v>1962000</v>
      </c>
      <c r="M82" s="27">
        <v>0</v>
      </c>
      <c r="N82" s="27">
        <v>0</v>
      </c>
      <c r="O82" s="27">
        <v>0</v>
      </c>
      <c r="P82" s="30">
        <f t="shared" si="32"/>
        <v>12648000</v>
      </c>
      <c r="Q82" s="30">
        <f t="shared" si="33"/>
        <v>0</v>
      </c>
      <c r="R82" s="29">
        <f t="shared" si="34"/>
        <v>-100</v>
      </c>
      <c r="S82" s="28">
        <f t="shared" si="35"/>
        <v>0</v>
      </c>
      <c r="T82" s="29">
        <f t="shared" si="36"/>
        <v>86.97565671847065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636059000</v>
      </c>
      <c r="C83" s="27">
        <v>-71827000</v>
      </c>
      <c r="D83" s="27"/>
      <c r="E83" s="27">
        <f t="shared" si="31"/>
        <v>564232000</v>
      </c>
      <c r="F83" s="27">
        <v>0</v>
      </c>
      <c r="G83" s="27">
        <v>0</v>
      </c>
      <c r="H83" s="27">
        <v>218349000</v>
      </c>
      <c r="I83" s="27">
        <v>0</v>
      </c>
      <c r="J83" s="27">
        <v>108020000</v>
      </c>
      <c r="K83" s="27">
        <v>0</v>
      </c>
      <c r="L83" s="27">
        <v>237951000</v>
      </c>
      <c r="M83" s="27">
        <v>0</v>
      </c>
      <c r="N83" s="27">
        <v>0</v>
      </c>
      <c r="O83" s="27">
        <v>0</v>
      </c>
      <c r="P83" s="30">
        <f t="shared" si="32"/>
        <v>564320000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100.01559642133024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649735000</v>
      </c>
      <c r="C84" s="27">
        <v>351278000</v>
      </c>
      <c r="D84" s="27"/>
      <c r="E84" s="27">
        <f t="shared" si="31"/>
        <v>1001013000</v>
      </c>
      <c r="F84" s="27">
        <v>0</v>
      </c>
      <c r="G84" s="27">
        <v>0</v>
      </c>
      <c r="H84" s="27">
        <v>368462000</v>
      </c>
      <c r="I84" s="27">
        <v>0</v>
      </c>
      <c r="J84" s="27">
        <v>496401000</v>
      </c>
      <c r="K84" s="27">
        <v>0</v>
      </c>
      <c r="L84" s="27">
        <v>314726000</v>
      </c>
      <c r="M84" s="27">
        <v>0</v>
      </c>
      <c r="N84" s="27">
        <v>0</v>
      </c>
      <c r="O84" s="27">
        <v>0</v>
      </c>
      <c r="P84" s="30">
        <f t="shared" si="32"/>
        <v>1179589000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117.83952855757119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11580000</v>
      </c>
      <c r="C85" s="27">
        <v>-415000</v>
      </c>
      <c r="D85" s="27"/>
      <c r="E85" s="27">
        <f t="shared" si="31"/>
        <v>11165000</v>
      </c>
      <c r="F85" s="27">
        <v>0</v>
      </c>
      <c r="G85" s="27">
        <v>0</v>
      </c>
      <c r="H85" s="27">
        <v>10938000</v>
      </c>
      <c r="I85" s="27">
        <v>0</v>
      </c>
      <c r="J85" s="27">
        <v>87000</v>
      </c>
      <c r="K85" s="27">
        <v>0</v>
      </c>
      <c r="L85" s="27">
        <v>5246000</v>
      </c>
      <c r="M85" s="27">
        <v>0</v>
      </c>
      <c r="N85" s="27">
        <v>0</v>
      </c>
      <c r="O85" s="27">
        <v>0</v>
      </c>
      <c r="P85" s="30">
        <f t="shared" si="32"/>
        <v>16271000</v>
      </c>
      <c r="Q85" s="30">
        <f t="shared" si="33"/>
        <v>0</v>
      </c>
      <c r="R85" s="29">
        <f t="shared" si="34"/>
        <v>-100</v>
      </c>
      <c r="S85" s="28">
        <f t="shared" si="35"/>
        <v>0</v>
      </c>
      <c r="T85" s="29">
        <f t="shared" si="36"/>
        <v>145.73219883564713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25179000</v>
      </c>
      <c r="C86" s="22">
        <v>55298000</v>
      </c>
      <c r="D86" s="22"/>
      <c r="E86" s="22">
        <f t="shared" si="31"/>
        <v>80477000</v>
      </c>
      <c r="F86" s="22">
        <v>0</v>
      </c>
      <c r="G86" s="22">
        <v>0</v>
      </c>
      <c r="H86" s="22">
        <v>16632000</v>
      </c>
      <c r="I86" s="22">
        <v>0</v>
      </c>
      <c r="J86" s="22">
        <v>38021000</v>
      </c>
      <c r="K86" s="22">
        <v>0</v>
      </c>
      <c r="L86" s="22">
        <v>31819000</v>
      </c>
      <c r="M86" s="22">
        <v>0</v>
      </c>
      <c r="N86" s="22">
        <v>0</v>
      </c>
      <c r="O86" s="22">
        <v>0</v>
      </c>
      <c r="P86" s="25">
        <f t="shared" si="32"/>
        <v>86472000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107.44933334990121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M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 t="shared" si="38"/>
        <v>0</v>
      </c>
      <c r="K87" s="19">
        <f t="shared" si="38"/>
        <v>0</v>
      </c>
      <c r="L87" s="19">
        <f t="shared" si="38"/>
        <v>0</v>
      </c>
      <c r="M87" s="20">
        <f t="shared" si="38"/>
        <v>0</v>
      </c>
      <c r="N87" s="19"/>
      <c r="O87" s="20"/>
      <c r="P87" s="19"/>
      <c r="Q87" s="20"/>
      <c r="R87" s="8" t="str">
        <f aca="true" t="shared" si="39" ref="R87:R105">IF(L87=0," ",(N87-L87)/L87)</f>
        <v> </v>
      </c>
      <c r="S87" s="8" t="str">
        <f aca="true" t="shared" si="40" ref="S87:S105">IF(M87=0," ",(O87-M87)/M87)</f>
        <v> </v>
      </c>
      <c r="T87" s="8" t="str">
        <f aca="true" t="shared" si="41" ref="T87:T105">IF(E87=0," ",(P87/E87))</f>
        <v> </v>
      </c>
      <c r="U87" s="7" t="str">
        <f aca="true" t="shared" si="42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 aca="true" t="shared" si="43" ref="E88:E102"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40"/>
        <v> </v>
      </c>
      <c r="T88" s="15" t="str">
        <f t="shared" si="41"/>
        <v> </v>
      </c>
      <c r="U88" s="14" t="str">
        <f t="shared" si="42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t="shared" si="43"/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40"/>
        <v> </v>
      </c>
      <c r="T89" s="15" t="str">
        <f t="shared" si="41"/>
        <v> </v>
      </c>
      <c r="U89" s="14" t="str">
        <f t="shared" si="42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3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40"/>
        <v> </v>
      </c>
      <c r="T90" s="15" t="str">
        <f t="shared" si="41"/>
        <v> </v>
      </c>
      <c r="U90" s="14" t="str">
        <f t="shared" si="42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3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40"/>
        <v> </v>
      </c>
      <c r="T91" s="15" t="str">
        <f t="shared" si="41"/>
        <v> </v>
      </c>
      <c r="U91" s="14" t="str">
        <f t="shared" si="42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3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40"/>
        <v> </v>
      </c>
      <c r="T92" s="15" t="str">
        <f t="shared" si="41"/>
        <v> </v>
      </c>
      <c r="U92" s="14" t="str">
        <f t="shared" si="42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3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40"/>
        <v> </v>
      </c>
      <c r="T93" s="15" t="str">
        <f t="shared" si="41"/>
        <v> </v>
      </c>
      <c r="U93" s="14" t="str">
        <f t="shared" si="42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3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40"/>
        <v> </v>
      </c>
      <c r="T94" s="15" t="str">
        <f t="shared" si="41"/>
        <v> </v>
      </c>
      <c r="U94" s="14" t="str">
        <f t="shared" si="42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3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40"/>
        <v> </v>
      </c>
      <c r="T95" s="15" t="str">
        <f t="shared" si="41"/>
        <v> </v>
      </c>
      <c r="U95" s="14" t="str">
        <f t="shared" si="42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3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40"/>
        <v> </v>
      </c>
      <c r="T96" s="15" t="str">
        <f t="shared" si="41"/>
        <v> </v>
      </c>
      <c r="U96" s="14" t="str">
        <f t="shared" si="42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3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40"/>
        <v> </v>
      </c>
      <c r="T97" s="15" t="str">
        <f t="shared" si="41"/>
        <v> </v>
      </c>
      <c r="U97" s="14" t="str">
        <f t="shared" si="42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3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40"/>
        <v> </v>
      </c>
      <c r="T98" s="15" t="str">
        <f t="shared" si="41"/>
        <v> </v>
      </c>
      <c r="U98" s="14" t="str">
        <f t="shared" si="42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3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40"/>
        <v> </v>
      </c>
      <c r="T99" s="15" t="str">
        <f t="shared" si="41"/>
        <v> </v>
      </c>
      <c r="U99" s="14" t="str">
        <f t="shared" si="42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3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40"/>
        <v> </v>
      </c>
      <c r="T100" s="15" t="str">
        <f t="shared" si="41"/>
        <v> </v>
      </c>
      <c r="U100" s="14" t="str">
        <f t="shared" si="42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3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40"/>
        <v> </v>
      </c>
      <c r="T101" s="15" t="str">
        <f t="shared" si="41"/>
        <v> </v>
      </c>
      <c r="U101" s="14" t="str">
        <f t="shared" si="42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3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40"/>
        <v> </v>
      </c>
      <c r="T102" s="15" t="str">
        <f t="shared" si="41"/>
        <v> </v>
      </c>
      <c r="U102" s="14" t="str">
        <f t="shared" si="42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t="shared" si="39"/>
        <v> </v>
      </c>
      <c r="S103" s="7" t="str">
        <f t="shared" si="40"/>
        <v> </v>
      </c>
      <c r="T103" s="8" t="str">
        <f t="shared" si="41"/>
        <v> </v>
      </c>
      <c r="U103" s="7" t="str">
        <f t="shared" si="42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3981845000</v>
      </c>
      <c r="C104" s="10">
        <f t="shared" si="44"/>
        <v>451829000</v>
      </c>
      <c r="D104" s="10">
        <f t="shared" si="44"/>
        <v>0</v>
      </c>
      <c r="E104" s="10">
        <f t="shared" si="44"/>
        <v>4433674000</v>
      </c>
      <c r="F104" s="10">
        <f t="shared" si="44"/>
        <v>0</v>
      </c>
      <c r="G104" s="10">
        <f t="shared" si="44"/>
        <v>0</v>
      </c>
      <c r="H104" s="10">
        <f t="shared" si="44"/>
        <v>1872582000</v>
      </c>
      <c r="I104" s="10">
        <f t="shared" si="44"/>
        <v>0</v>
      </c>
      <c r="J104" s="10">
        <f t="shared" si="44"/>
        <v>1603530000</v>
      </c>
      <c r="K104" s="10">
        <f t="shared" si="44"/>
        <v>0</v>
      </c>
      <c r="L104" s="10">
        <f t="shared" si="44"/>
        <v>1204850000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4680962000</v>
      </c>
      <c r="Q104" s="10">
        <f t="shared" si="44"/>
        <v>0</v>
      </c>
      <c r="R104" s="8">
        <f t="shared" si="39"/>
        <v>-1</v>
      </c>
      <c r="S104" s="7" t="str">
        <f t="shared" si="40"/>
        <v> </v>
      </c>
      <c r="T104" s="8">
        <f t="shared" si="41"/>
        <v>1.05577496225478</v>
      </c>
      <c r="U104" s="7">
        <f t="shared" si="42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 aca="true" t="shared" si="45" ref="B105:Q105">B77</f>
        <v>3981845000</v>
      </c>
      <c r="C105" s="6">
        <f t="shared" si="45"/>
        <v>451829000</v>
      </c>
      <c r="D105" s="6">
        <f t="shared" si="45"/>
        <v>0</v>
      </c>
      <c r="E105" s="6">
        <f t="shared" si="45"/>
        <v>4433674000</v>
      </c>
      <c r="F105" s="6">
        <f t="shared" si="45"/>
        <v>0</v>
      </c>
      <c r="G105" s="6">
        <f t="shared" si="45"/>
        <v>0</v>
      </c>
      <c r="H105" s="6">
        <f t="shared" si="45"/>
        <v>1872582000</v>
      </c>
      <c r="I105" s="6">
        <f t="shared" si="45"/>
        <v>0</v>
      </c>
      <c r="J105" s="6">
        <f t="shared" si="45"/>
        <v>1603530000</v>
      </c>
      <c r="K105" s="6">
        <f t="shared" si="45"/>
        <v>0</v>
      </c>
      <c r="L105" s="6">
        <f t="shared" si="45"/>
        <v>1204850000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4680962000</v>
      </c>
      <c r="Q105" s="6">
        <f t="shared" si="45"/>
        <v>0</v>
      </c>
      <c r="R105" s="8">
        <f t="shared" si="39"/>
        <v>-1</v>
      </c>
      <c r="S105" s="7" t="str">
        <f t="shared" si="40"/>
        <v> </v>
      </c>
      <c r="T105" s="8">
        <f t="shared" si="41"/>
        <v>1.05577496225478</v>
      </c>
      <c r="U105" s="7">
        <f t="shared" si="42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6:Q66"/>
    <mergeCell ref="R66:S66"/>
    <mergeCell ref="T66:U66"/>
    <mergeCell ref="V66:W66"/>
    <mergeCell ref="P6:Q6"/>
    <mergeCell ref="R6:S6"/>
    <mergeCell ref="T6:U6"/>
    <mergeCell ref="V6:W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43300000</v>
      </c>
      <c r="C10" s="100">
        <v>0</v>
      </c>
      <c r="D10" s="100"/>
      <c r="E10" s="100">
        <f aca="true" t="shared" si="0" ref="E10:E15">$B10+$C10+$D10</f>
        <v>43300000</v>
      </c>
      <c r="F10" s="96">
        <v>43300000</v>
      </c>
      <c r="G10" s="95">
        <v>43300000</v>
      </c>
      <c r="H10" s="96">
        <v>10370000</v>
      </c>
      <c r="I10" s="95">
        <v>9245418</v>
      </c>
      <c r="J10" s="96">
        <v>9983000</v>
      </c>
      <c r="K10" s="95">
        <v>9192831</v>
      </c>
      <c r="L10" s="96">
        <v>7368000</v>
      </c>
      <c r="M10" s="95">
        <v>7196477</v>
      </c>
      <c r="N10" s="96">
        <v>13837000</v>
      </c>
      <c r="O10" s="95">
        <v>15012365</v>
      </c>
      <c r="P10" s="96">
        <f aca="true" t="shared" si="1" ref="P10:P15">$H10+$J10+$L10+$N10</f>
        <v>41558000</v>
      </c>
      <c r="Q10" s="95">
        <f aca="true" t="shared" si="2" ref="Q10:Q15">$I10+$K10+$M10+$O10</f>
        <v>40647091</v>
      </c>
      <c r="R10" s="98">
        <f aca="true" t="shared" si="3" ref="R10:R15">IF($L10=0,0,(($N10-$L10)/$L10)*100)</f>
        <v>87.7985884907709</v>
      </c>
      <c r="S10" s="99">
        <f aca="true" t="shared" si="4" ref="S10:S15">IF($M10=0,0,(($O10-$M10)/$M10)*100)</f>
        <v>108.60714207799178</v>
      </c>
      <c r="T10" s="98">
        <f>IF($E10=0,0,($P10/$E10)*100)</f>
        <v>95.9769053117783</v>
      </c>
      <c r="U10" s="97">
        <f>IF($E10=0,0,($Q10/$E10)*100)</f>
        <v>93.87318937644342</v>
      </c>
      <c r="V10" s="96">
        <v>1786000</v>
      </c>
      <c r="W10" s="95">
        <v>338000</v>
      </c>
    </row>
    <row r="11" spans="1:23" ht="12.75" customHeight="1">
      <c r="A11" s="116" t="s">
        <v>93</v>
      </c>
      <c r="B11" s="100">
        <v>5300000</v>
      </c>
      <c r="C11" s="100">
        <v>0</v>
      </c>
      <c r="D11" s="100"/>
      <c r="E11" s="100">
        <f t="shared" si="0"/>
        <v>5300000</v>
      </c>
      <c r="F11" s="96">
        <v>5300000</v>
      </c>
      <c r="G11" s="95">
        <v>5300000</v>
      </c>
      <c r="H11" s="96">
        <v>1094000</v>
      </c>
      <c r="I11" s="95">
        <v>1173424</v>
      </c>
      <c r="J11" s="96">
        <v>1078000</v>
      </c>
      <c r="K11" s="95">
        <v>1149359</v>
      </c>
      <c r="L11" s="96">
        <v>923000</v>
      </c>
      <c r="M11" s="95">
        <v>1021083</v>
      </c>
      <c r="N11" s="96">
        <v>1850000</v>
      </c>
      <c r="O11" s="95">
        <v>2199574</v>
      </c>
      <c r="P11" s="96">
        <f t="shared" si="1"/>
        <v>4945000</v>
      </c>
      <c r="Q11" s="95">
        <f t="shared" si="2"/>
        <v>5543440</v>
      </c>
      <c r="R11" s="98">
        <f t="shared" si="3"/>
        <v>100.43336944745396</v>
      </c>
      <c r="S11" s="99">
        <f t="shared" si="4"/>
        <v>115.41578892215423</v>
      </c>
      <c r="T11" s="98">
        <f>IF($E11=0,0,($P11/$E11)*100)</f>
        <v>93.30188679245282</v>
      </c>
      <c r="U11" s="97">
        <f>IF($E11=0,0,($Q11/$E11)*100)</f>
        <v>104.59320754716981</v>
      </c>
      <c r="V11" s="96">
        <v>1283000</v>
      </c>
      <c r="W11" s="95">
        <v>901000</v>
      </c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52989000</v>
      </c>
      <c r="C13" s="100">
        <v>-21894000</v>
      </c>
      <c r="D13" s="100"/>
      <c r="E13" s="100">
        <f t="shared" si="0"/>
        <v>31095000</v>
      </c>
      <c r="F13" s="96">
        <v>31095000</v>
      </c>
      <c r="G13" s="95">
        <v>31095000</v>
      </c>
      <c r="H13" s="96">
        <v>0</v>
      </c>
      <c r="I13" s="95">
        <v>763091</v>
      </c>
      <c r="J13" s="96">
        <v>0</v>
      </c>
      <c r="K13" s="95">
        <v>1363963</v>
      </c>
      <c r="L13" s="96">
        <v>10425000</v>
      </c>
      <c r="M13" s="95">
        <v>2573724</v>
      </c>
      <c r="N13" s="96">
        <v>54000</v>
      </c>
      <c r="O13" s="95">
        <v>3007175</v>
      </c>
      <c r="P13" s="96">
        <f t="shared" si="1"/>
        <v>10479000</v>
      </c>
      <c r="Q13" s="95">
        <f t="shared" si="2"/>
        <v>7707953</v>
      </c>
      <c r="R13" s="98">
        <f t="shared" si="3"/>
        <v>-99.4820143884892</v>
      </c>
      <c r="S13" s="99">
        <f t="shared" si="4"/>
        <v>16.841394026709935</v>
      </c>
      <c r="T13" s="98">
        <f>IF($E13=0,0,($P13/$E13)*100)</f>
        <v>33.699951760733235</v>
      </c>
      <c r="U13" s="97">
        <f>IF($E13=0,0,($Q13/$E13)*100)</f>
        <v>24.78840006431902</v>
      </c>
      <c r="V13" s="96"/>
      <c r="W13" s="95"/>
    </row>
    <row r="14" spans="1:23" ht="12.75" customHeight="1">
      <c r="A14" s="116" t="s">
        <v>91</v>
      </c>
      <c r="B14" s="100">
        <v>6725000</v>
      </c>
      <c r="C14" s="100">
        <v>-6200000</v>
      </c>
      <c r="D14" s="100"/>
      <c r="E14" s="100">
        <f t="shared" si="0"/>
        <v>525000</v>
      </c>
      <c r="F14" s="96">
        <v>525000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108314000</v>
      </c>
      <c r="C15" s="114">
        <f>SUM(C9:C14)</f>
        <v>-28094000</v>
      </c>
      <c r="D15" s="114"/>
      <c r="E15" s="114">
        <f t="shared" si="0"/>
        <v>80220000</v>
      </c>
      <c r="F15" s="110">
        <f aca="true" t="shared" si="5" ref="F15:O15">SUM(F9:F14)</f>
        <v>80220000</v>
      </c>
      <c r="G15" s="109">
        <f t="shared" si="5"/>
        <v>79695000</v>
      </c>
      <c r="H15" s="110">
        <f t="shared" si="5"/>
        <v>11464000</v>
      </c>
      <c r="I15" s="109">
        <f t="shared" si="5"/>
        <v>11181933</v>
      </c>
      <c r="J15" s="110">
        <f t="shared" si="5"/>
        <v>11061000</v>
      </c>
      <c r="K15" s="109">
        <f t="shared" si="5"/>
        <v>11706153</v>
      </c>
      <c r="L15" s="110">
        <f t="shared" si="5"/>
        <v>18716000</v>
      </c>
      <c r="M15" s="109">
        <f t="shared" si="5"/>
        <v>10791284</v>
      </c>
      <c r="N15" s="110">
        <f t="shared" si="5"/>
        <v>15741000</v>
      </c>
      <c r="O15" s="109">
        <f t="shared" si="5"/>
        <v>20219114</v>
      </c>
      <c r="P15" s="110">
        <f t="shared" si="1"/>
        <v>56982000</v>
      </c>
      <c r="Q15" s="109">
        <f t="shared" si="2"/>
        <v>53898484</v>
      </c>
      <c r="R15" s="112">
        <f t="shared" si="3"/>
        <v>-15.895490489420816</v>
      </c>
      <c r="S15" s="113">
        <f t="shared" si="4"/>
        <v>87.36522919793418</v>
      </c>
      <c r="T15" s="112">
        <f>IF(SUM($E9:$E13)=0,0,(P15/SUM($E9:$E13))*100)</f>
        <v>71.50009410878975</v>
      </c>
      <c r="U15" s="111">
        <f>IF(SUM($E9:$E13)=0,0,(Q15/SUM($E9:$E13))*100)</f>
        <v>67.63094798920886</v>
      </c>
      <c r="V15" s="110">
        <f>SUM(V9:V14)</f>
        <v>3069000</v>
      </c>
      <c r="W15" s="109">
        <f>SUM(W9:W14)</f>
        <v>1239000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27086000</v>
      </c>
      <c r="C17" s="100">
        <v>0</v>
      </c>
      <c r="D17" s="100"/>
      <c r="E17" s="100">
        <f>$B17+$C17+$D17</f>
        <v>27086000</v>
      </c>
      <c r="F17" s="96">
        <v>27086000</v>
      </c>
      <c r="G17" s="95">
        <v>27086000</v>
      </c>
      <c r="H17" s="96">
        <v>2579000</v>
      </c>
      <c r="I17" s="95">
        <v>3545627</v>
      </c>
      <c r="J17" s="96">
        <v>1905000</v>
      </c>
      <c r="K17" s="95">
        <v>2793116</v>
      </c>
      <c r="L17" s="96">
        <v>3577000</v>
      </c>
      <c r="M17" s="95">
        <v>6531678</v>
      </c>
      <c r="N17" s="96">
        <v>6971000</v>
      </c>
      <c r="O17" s="95">
        <v>13401033</v>
      </c>
      <c r="P17" s="96">
        <f>$H17+$J17+$L17+$N17</f>
        <v>15032000</v>
      </c>
      <c r="Q17" s="95">
        <f>$I17+$K17+$M17+$O17</f>
        <v>26271454</v>
      </c>
      <c r="R17" s="98">
        <f>IF($L17=0,0,(($N17-$L17)/$L17)*100)</f>
        <v>94.88398098965614</v>
      </c>
      <c r="S17" s="99">
        <f>IF($M17=0,0,(($O17-$M17)/$M17)*100)</f>
        <v>105.16983537767783</v>
      </c>
      <c r="T17" s="98">
        <f>IF($E17=0,0,($P17/$E17)*100)</f>
        <v>55.4973048807502</v>
      </c>
      <c r="U17" s="97">
        <f>IF($E17=0,0,($Q17/$E17)*100)</f>
        <v>96.99274163774643</v>
      </c>
      <c r="V17" s="96">
        <v>197000</v>
      </c>
      <c r="W17" s="95"/>
    </row>
    <row r="18" spans="1:23" ht="12.75" customHeight="1">
      <c r="A18" s="116" t="s">
        <v>89</v>
      </c>
      <c r="B18" s="100">
        <v>0</v>
      </c>
      <c r="C18" s="100">
        <v>0</v>
      </c>
      <c r="D18" s="100"/>
      <c r="E18" s="100">
        <f>$B18+$C18+$D18</f>
        <v>0</v>
      </c>
      <c r="F18" s="96">
        <v>0</v>
      </c>
      <c r="G18" s="95">
        <v>0</v>
      </c>
      <c r="H18" s="96">
        <v>0</v>
      </c>
      <c r="I18" s="95">
        <v>0</v>
      </c>
      <c r="J18" s="96">
        <v>0</v>
      </c>
      <c r="K18" s="95">
        <v>0</v>
      </c>
      <c r="L18" s="96">
        <v>0</v>
      </c>
      <c r="M18" s="95">
        <v>22502228</v>
      </c>
      <c r="N18" s="96">
        <v>0</v>
      </c>
      <c r="O18" s="95">
        <v>3566290</v>
      </c>
      <c r="P18" s="96">
        <f>$H18+$J18+$L18+$N18</f>
        <v>0</v>
      </c>
      <c r="Q18" s="95">
        <f>$I18+$K18+$M18+$O18</f>
        <v>26068518</v>
      </c>
      <c r="R18" s="98">
        <f>IF($L18=0,0,(($N18-$L18)/$L18)*100)</f>
        <v>0</v>
      </c>
      <c r="S18" s="99">
        <f>IF($M18=0,0,(($O18-$M18)/$M18)*100)</f>
        <v>-84.15139158664644</v>
      </c>
      <c r="T18" s="98">
        <f>IF($E18=0,0,($P18/$E18)*100)</f>
        <v>0</v>
      </c>
      <c r="U18" s="97">
        <f>IF($E18=0,0,($Q18/$E18)*100)</f>
        <v>0</v>
      </c>
      <c r="V18" s="96">
        <v>2172000</v>
      </c>
      <c r="W18" s="95">
        <v>1070000</v>
      </c>
    </row>
    <row r="19" spans="1:23" ht="12.75" customHeight="1">
      <c r="A19" s="116" t="s">
        <v>88</v>
      </c>
      <c r="B19" s="100">
        <v>27432000</v>
      </c>
      <c r="C19" s="100">
        <v>46726200</v>
      </c>
      <c r="D19" s="100"/>
      <c r="E19" s="100">
        <f>$B19+$C19+$D19</f>
        <v>74158200</v>
      </c>
      <c r="F19" s="96">
        <v>74159000</v>
      </c>
      <c r="G19" s="95">
        <v>74159000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22502228</v>
      </c>
      <c r="N19" s="96">
        <v>0</v>
      </c>
      <c r="O19" s="95">
        <v>3566290</v>
      </c>
      <c r="P19" s="96">
        <f>$H19+$J19+$L19+$N19</f>
        <v>0</v>
      </c>
      <c r="Q19" s="95">
        <f>$I19+$K19+$M19+$O19</f>
        <v>26068518</v>
      </c>
      <c r="R19" s="98">
        <f>IF($L19=0,0,(($N19-$L19)/$L19)*100)</f>
        <v>0</v>
      </c>
      <c r="S19" s="99">
        <f>IF($M19=0,0,(($O19-$M19)/$M19)*100)</f>
        <v>-84.15139158664644</v>
      </c>
      <c r="T19" s="98">
        <f>IF($E19=0,0,($P19/$E19)*100)</f>
        <v>0</v>
      </c>
      <c r="U19" s="97">
        <f>IF($E19=0,0,($Q19/$E19)*100)</f>
        <v>35.152576518847546</v>
      </c>
      <c r="V19" s="96">
        <v>329000</v>
      </c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54518000</v>
      </c>
      <c r="C21" s="114">
        <f>SUM(C17:C20)</f>
        <v>46726200</v>
      </c>
      <c r="D21" s="114"/>
      <c r="E21" s="114">
        <f>$B21+$C21+$D21</f>
        <v>101244200</v>
      </c>
      <c r="F21" s="110">
        <f aca="true" t="shared" si="6" ref="F21:O21">SUM(F17:F20)</f>
        <v>101245000</v>
      </c>
      <c r="G21" s="109">
        <f t="shared" si="6"/>
        <v>101245000</v>
      </c>
      <c r="H21" s="110">
        <f t="shared" si="6"/>
        <v>2579000</v>
      </c>
      <c r="I21" s="109">
        <f t="shared" si="6"/>
        <v>3545627</v>
      </c>
      <c r="J21" s="110">
        <f t="shared" si="6"/>
        <v>1905000</v>
      </c>
      <c r="K21" s="109">
        <f t="shared" si="6"/>
        <v>2793116</v>
      </c>
      <c r="L21" s="110">
        <f t="shared" si="6"/>
        <v>3577000</v>
      </c>
      <c r="M21" s="109">
        <f t="shared" si="6"/>
        <v>51536134</v>
      </c>
      <c r="N21" s="110">
        <f t="shared" si="6"/>
        <v>6971000</v>
      </c>
      <c r="O21" s="109">
        <f t="shared" si="6"/>
        <v>20533613</v>
      </c>
      <c r="P21" s="110">
        <f>$H21+$J21+$L21+$N21</f>
        <v>15032000</v>
      </c>
      <c r="Q21" s="109">
        <f>$I21+$K21+$M21+$O21</f>
        <v>78408490</v>
      </c>
      <c r="R21" s="112">
        <f>IF($L21=0,0,(($N21-$L21)/$L21)*100)</f>
        <v>94.88398098965614</v>
      </c>
      <c r="S21" s="113">
        <f>IF($M21=0,0,(($O21-$M21)/$M21)*100)</f>
        <v>-60.156861979596684</v>
      </c>
      <c r="T21" s="112">
        <f>IF($E21=0,0,($P21/$E21)*100)</f>
        <v>14.847270263382988</v>
      </c>
      <c r="U21" s="111">
        <f>IF($E21=0,0,($Q21/$E21)*100)</f>
        <v>77.4449203016074</v>
      </c>
      <c r="V21" s="110">
        <f>SUM(V17:V20)</f>
        <v>2698000</v>
      </c>
      <c r="W21" s="109">
        <f>SUM(W17:W20)</f>
        <v>1070000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1220945000</v>
      </c>
      <c r="C23" s="100">
        <v>-81497000</v>
      </c>
      <c r="D23" s="100"/>
      <c r="E23" s="100">
        <f>$B23+$C23+$D23</f>
        <v>1139448000</v>
      </c>
      <c r="F23" s="96">
        <v>1139448000</v>
      </c>
      <c r="G23" s="95">
        <v>1139448000</v>
      </c>
      <c r="H23" s="96">
        <v>105649000</v>
      </c>
      <c r="I23" s="95">
        <v>100887438</v>
      </c>
      <c r="J23" s="96">
        <v>182991000</v>
      </c>
      <c r="K23" s="95">
        <v>270744035</v>
      </c>
      <c r="L23" s="96">
        <v>12727000</v>
      </c>
      <c r="M23" s="95">
        <v>37470381</v>
      </c>
      <c r="N23" s="96">
        <v>221146000</v>
      </c>
      <c r="O23" s="95">
        <v>382709950</v>
      </c>
      <c r="P23" s="96">
        <f>$H23+$J23+$L23+$N23</f>
        <v>522513000</v>
      </c>
      <c r="Q23" s="95">
        <f>$I23+$K23+$M23+$O23</f>
        <v>791811804</v>
      </c>
      <c r="R23" s="98">
        <f>IF($L23=0,0,(($N23-$L23)/$L23)*100)</f>
        <v>1637.612948848904</v>
      </c>
      <c r="S23" s="99">
        <f>IF($M23=0,0,(($O23-$M23)/$M23)*100)</f>
        <v>921.3665828484636</v>
      </c>
      <c r="T23" s="98">
        <f>IF($E23=0,0,($P23/$E23)*100)</f>
        <v>45.85667797038566</v>
      </c>
      <c r="U23" s="97">
        <f>IF($E23=0,0,($Q23/$E23)*100)</f>
        <v>69.49082397792615</v>
      </c>
      <c r="V23" s="96">
        <v>291700000</v>
      </c>
      <c r="W23" s="95">
        <v>272811000</v>
      </c>
    </row>
    <row r="24" spans="1:23" ht="12.75" customHeight="1">
      <c r="A24" s="116" t="s">
        <v>84</v>
      </c>
      <c r="B24" s="100">
        <v>277997000</v>
      </c>
      <c r="C24" s="100">
        <v>81497000</v>
      </c>
      <c r="D24" s="100"/>
      <c r="E24" s="100">
        <f>$B24+$C24+$D24</f>
        <v>359494000</v>
      </c>
      <c r="F24" s="96">
        <v>359494000</v>
      </c>
      <c r="G24" s="95">
        <v>359494000</v>
      </c>
      <c r="H24" s="96">
        <v>23028000</v>
      </c>
      <c r="I24" s="95">
        <v>20333578</v>
      </c>
      <c r="J24" s="96">
        <v>26783000</v>
      </c>
      <c r="K24" s="95">
        <v>49986596</v>
      </c>
      <c r="L24" s="96">
        <v>30490000</v>
      </c>
      <c r="M24" s="95">
        <v>88809393</v>
      </c>
      <c r="N24" s="96">
        <v>169400000</v>
      </c>
      <c r="O24" s="95">
        <v>111351899</v>
      </c>
      <c r="P24" s="96">
        <f>$H24+$J24+$L24+$N24</f>
        <v>249701000</v>
      </c>
      <c r="Q24" s="95">
        <f>$I24+$K24+$M24+$O24</f>
        <v>270481466</v>
      </c>
      <c r="R24" s="98">
        <f>IF($L24=0,0,(($N24-$L24)/$L24)*100)</f>
        <v>455.59199737618894</v>
      </c>
      <c r="S24" s="99">
        <f>IF($M24=0,0,(($O24-$M24)/$M24)*100)</f>
        <v>25.38302001456085</v>
      </c>
      <c r="T24" s="98">
        <f>IF($E24=0,0,($P24/$E24)*100)</f>
        <v>69.45901739667421</v>
      </c>
      <c r="U24" s="97">
        <f>IF($E24=0,0,($Q24/$E24)*100)</f>
        <v>75.23949384412535</v>
      </c>
      <c r="V24" s="96">
        <v>135400000</v>
      </c>
      <c r="W24" s="95">
        <v>134558000</v>
      </c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5404000</v>
      </c>
      <c r="C26" s="100">
        <v>-3907000</v>
      </c>
      <c r="D26" s="100"/>
      <c r="E26" s="100">
        <f>$B26+$C26+$D26</f>
        <v>1497000</v>
      </c>
      <c r="F26" s="96">
        <v>1497000</v>
      </c>
      <c r="G26" s="95">
        <v>1497000</v>
      </c>
      <c r="H26" s="96">
        <v>0</v>
      </c>
      <c r="I26" s="95">
        <v>0</v>
      </c>
      <c r="J26" s="96">
        <v>0</v>
      </c>
      <c r="K26" s="95">
        <v>0</v>
      </c>
      <c r="L26" s="96">
        <v>0</v>
      </c>
      <c r="M26" s="95">
        <v>0</v>
      </c>
      <c r="N26" s="96">
        <v>608000</v>
      </c>
      <c r="O26" s="95">
        <v>536548</v>
      </c>
      <c r="P26" s="96">
        <f>$H26+$J26+$L26+$N26</f>
        <v>608000</v>
      </c>
      <c r="Q26" s="95">
        <f>$I26+$K26+$M26+$O26</f>
        <v>536548</v>
      </c>
      <c r="R26" s="98">
        <f>IF($L26=0,0,(($N26-$L26)/$L26)*100)</f>
        <v>0</v>
      </c>
      <c r="S26" s="99">
        <f>IF($M26=0,0,(($O26-$M26)/$M26)*100)</f>
        <v>0</v>
      </c>
      <c r="T26" s="98">
        <f>IF($E26=0,0,($P26/$E26)*100)</f>
        <v>40.61456245824983</v>
      </c>
      <c r="U26" s="97">
        <f>IF($E26=0,0,($Q26/$E26)*100)</f>
        <v>35.841549766199066</v>
      </c>
      <c r="V26" s="96"/>
      <c r="W26" s="95"/>
    </row>
    <row r="27" spans="1:23" ht="12.75" customHeight="1">
      <c r="A27" s="115" t="s">
        <v>53</v>
      </c>
      <c r="B27" s="114">
        <f>SUM(B23:B26)</f>
        <v>1504346000</v>
      </c>
      <c r="C27" s="114">
        <f>SUM(C23:C26)</f>
        <v>-3907000</v>
      </c>
      <c r="D27" s="114"/>
      <c r="E27" s="114">
        <f>$B27+$C27+$D27</f>
        <v>1500439000</v>
      </c>
      <c r="F27" s="110">
        <f aca="true" t="shared" si="7" ref="F27:O27">SUM(F23:F26)</f>
        <v>1500439000</v>
      </c>
      <c r="G27" s="109">
        <f t="shared" si="7"/>
        <v>1500439000</v>
      </c>
      <c r="H27" s="110">
        <f t="shared" si="7"/>
        <v>128677000</v>
      </c>
      <c r="I27" s="109">
        <f t="shared" si="7"/>
        <v>121221016</v>
      </c>
      <c r="J27" s="110">
        <f t="shared" si="7"/>
        <v>209774000</v>
      </c>
      <c r="K27" s="109">
        <f t="shared" si="7"/>
        <v>320730631</v>
      </c>
      <c r="L27" s="110">
        <f t="shared" si="7"/>
        <v>43217000</v>
      </c>
      <c r="M27" s="109">
        <f t="shared" si="7"/>
        <v>126279774</v>
      </c>
      <c r="N27" s="110">
        <f t="shared" si="7"/>
        <v>391154000</v>
      </c>
      <c r="O27" s="109">
        <f t="shared" si="7"/>
        <v>494598397</v>
      </c>
      <c r="P27" s="110">
        <f>$H27+$J27+$L27+$N27</f>
        <v>772822000</v>
      </c>
      <c r="Q27" s="109">
        <f>$I27+$K27+$M27+$O27</f>
        <v>1062829818</v>
      </c>
      <c r="R27" s="112">
        <f>IF($L27=0,0,(($N27-$L27)/$L27)*100)</f>
        <v>805.0929032556633</v>
      </c>
      <c r="S27" s="113">
        <f>IF($M27=0,0,(($O27-$M27)/$M27)*100)</f>
        <v>291.66873786137756</v>
      </c>
      <c r="T27" s="112">
        <f>IF($E27=0,0,($P27/$E27)*100)</f>
        <v>51.50639246247265</v>
      </c>
      <c r="U27" s="111">
        <f>IF($E27=0,0,($Q27/$E27)*100)</f>
        <v>70.83459027657906</v>
      </c>
      <c r="V27" s="110">
        <f>SUM(V23:V26)</f>
        <v>427100000</v>
      </c>
      <c r="W27" s="109">
        <f>SUM(W23:W26)</f>
        <v>407369000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58731000</v>
      </c>
      <c r="C29" s="100">
        <v>0</v>
      </c>
      <c r="D29" s="100"/>
      <c r="E29" s="100">
        <f>$B29+$C29+$D29</f>
        <v>58731000</v>
      </c>
      <c r="F29" s="96">
        <v>58731000</v>
      </c>
      <c r="G29" s="95">
        <v>58731000</v>
      </c>
      <c r="H29" s="96">
        <v>5618000</v>
      </c>
      <c r="I29" s="95">
        <v>10152445</v>
      </c>
      <c r="J29" s="96">
        <v>21880000</v>
      </c>
      <c r="K29" s="95">
        <v>21315630</v>
      </c>
      <c r="L29" s="96">
        <v>10700000</v>
      </c>
      <c r="M29" s="95">
        <v>13777227</v>
      </c>
      <c r="N29" s="96">
        <v>15747000</v>
      </c>
      <c r="O29" s="95">
        <v>20257628</v>
      </c>
      <c r="P29" s="96">
        <f>$H29+$J29+$L29+$N29</f>
        <v>53945000</v>
      </c>
      <c r="Q29" s="95">
        <f>$I29+$K29+$M29+$O29</f>
        <v>65502930</v>
      </c>
      <c r="R29" s="98">
        <f>IF($L29=0,0,(($N29-$L29)/$L29)*100)</f>
        <v>47.16822429906542</v>
      </c>
      <c r="S29" s="99">
        <f>IF($M29=0,0,(($O29-$M29)/$M29)*100)</f>
        <v>47.03704889234967</v>
      </c>
      <c r="T29" s="98">
        <f>IF($E29=0,0,($P29/$E29)*100)</f>
        <v>91.85098159404743</v>
      </c>
      <c r="U29" s="97">
        <f>IF($E29=0,0,($Q29/$E29)*100)</f>
        <v>111.5304183480615</v>
      </c>
      <c r="V29" s="96">
        <v>60000</v>
      </c>
      <c r="W29" s="95">
        <v>60000</v>
      </c>
    </row>
    <row r="30" spans="1:23" ht="12.75" customHeight="1">
      <c r="A30" s="115" t="s">
        <v>53</v>
      </c>
      <c r="B30" s="114">
        <f>B29</f>
        <v>58731000</v>
      </c>
      <c r="C30" s="114">
        <f>C29</f>
        <v>0</v>
      </c>
      <c r="D30" s="114"/>
      <c r="E30" s="114">
        <f>$B30+$C30+$D30</f>
        <v>58731000</v>
      </c>
      <c r="F30" s="110">
        <f aca="true" t="shared" si="8" ref="F30:O30">F29</f>
        <v>58731000</v>
      </c>
      <c r="G30" s="109">
        <f t="shared" si="8"/>
        <v>58731000</v>
      </c>
      <c r="H30" s="110">
        <f t="shared" si="8"/>
        <v>5618000</v>
      </c>
      <c r="I30" s="109">
        <f t="shared" si="8"/>
        <v>10152445</v>
      </c>
      <c r="J30" s="110">
        <f t="shared" si="8"/>
        <v>21880000</v>
      </c>
      <c r="K30" s="109">
        <f t="shared" si="8"/>
        <v>21315630</v>
      </c>
      <c r="L30" s="110">
        <f t="shared" si="8"/>
        <v>10700000</v>
      </c>
      <c r="M30" s="109">
        <f t="shared" si="8"/>
        <v>13777227</v>
      </c>
      <c r="N30" s="110">
        <f t="shared" si="8"/>
        <v>15747000</v>
      </c>
      <c r="O30" s="109">
        <f t="shared" si="8"/>
        <v>20257628</v>
      </c>
      <c r="P30" s="110">
        <f>$H30+$J30+$L30+$N30</f>
        <v>53945000</v>
      </c>
      <c r="Q30" s="109">
        <f>$I30+$K30+$M30+$O30</f>
        <v>65502930</v>
      </c>
      <c r="R30" s="112">
        <f>IF($L30=0,0,(($N30-$L30)/$L30)*100)</f>
        <v>47.16822429906542</v>
      </c>
      <c r="S30" s="113">
        <f>IF($M30=0,0,(($O30-$M30)/$M30)*100)</f>
        <v>47.03704889234967</v>
      </c>
      <c r="T30" s="112">
        <f>IF($E30=0,0,($P30/$E30)*100)</f>
        <v>91.85098159404743</v>
      </c>
      <c r="U30" s="111">
        <f>IF($E30=0,0,($Q30/$E30)*100)</f>
        <v>111.5304183480615</v>
      </c>
      <c r="V30" s="110">
        <f>V29</f>
        <v>60000</v>
      </c>
      <c r="W30" s="109">
        <f>W29</f>
        <v>60000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87396000</v>
      </c>
      <c r="C32" s="100">
        <v>3500000</v>
      </c>
      <c r="D32" s="100"/>
      <c r="E32" s="100">
        <f aca="true" t="shared" si="9" ref="E32:E37">$B32+$C32+$D32</f>
        <v>90896000</v>
      </c>
      <c r="F32" s="96">
        <v>90896000</v>
      </c>
      <c r="G32" s="95">
        <v>90896000</v>
      </c>
      <c r="H32" s="96">
        <v>11724000</v>
      </c>
      <c r="I32" s="95">
        <v>8954710</v>
      </c>
      <c r="J32" s="96">
        <v>13017000</v>
      </c>
      <c r="K32" s="95">
        <v>19106209</v>
      </c>
      <c r="L32" s="96">
        <v>21981000</v>
      </c>
      <c r="M32" s="95">
        <v>18858861</v>
      </c>
      <c r="N32" s="96">
        <v>23620000</v>
      </c>
      <c r="O32" s="95">
        <v>58031574</v>
      </c>
      <c r="P32" s="96">
        <f aca="true" t="shared" si="10" ref="P32:P37">$H32+$J32+$L32+$N32</f>
        <v>70342000</v>
      </c>
      <c r="Q32" s="95">
        <f aca="true" t="shared" si="11" ref="Q32:Q37">$I32+$K32+$M32+$O32</f>
        <v>104951354</v>
      </c>
      <c r="R32" s="98">
        <f aca="true" t="shared" si="12" ref="R32:R37">IF($L32=0,0,(($N32-$L32)/$L32)*100)</f>
        <v>7.456439652427097</v>
      </c>
      <c r="S32" s="99">
        <f aca="true" t="shared" si="13" ref="S32:S37">IF($M32=0,0,(($O32-$M32)/$M32)*100)</f>
        <v>207.71515840749873</v>
      </c>
      <c r="T32" s="98">
        <f>IF($E32=0,0,($P32/$E32)*100)</f>
        <v>77.38734377750396</v>
      </c>
      <c r="U32" s="97">
        <f>IF($E32=0,0,($Q32/$E32)*100)</f>
        <v>115.46311608871677</v>
      </c>
      <c r="V32" s="96">
        <v>27018000</v>
      </c>
      <c r="W32" s="95">
        <v>25527126</v>
      </c>
    </row>
    <row r="33" spans="1:23" ht="12.75" customHeight="1">
      <c r="A33" s="116" t="s">
        <v>77</v>
      </c>
      <c r="B33" s="100">
        <v>138698000</v>
      </c>
      <c r="C33" s="100">
        <v>0</v>
      </c>
      <c r="D33" s="100"/>
      <c r="E33" s="100">
        <f t="shared" si="9"/>
        <v>138698000</v>
      </c>
      <c r="F33" s="96">
        <v>138698000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30000000</v>
      </c>
      <c r="C35" s="100">
        <v>-4000000</v>
      </c>
      <c r="D35" s="100"/>
      <c r="E35" s="100">
        <f t="shared" si="9"/>
        <v>26000000</v>
      </c>
      <c r="F35" s="96">
        <v>26000000</v>
      </c>
      <c r="G35" s="95">
        <v>26000000</v>
      </c>
      <c r="H35" s="96">
        <v>0</v>
      </c>
      <c r="I35" s="95">
        <v>213814</v>
      </c>
      <c r="J35" s="96">
        <v>1158000</v>
      </c>
      <c r="K35" s="95">
        <v>1977492</v>
      </c>
      <c r="L35" s="96">
        <v>5513000</v>
      </c>
      <c r="M35" s="95">
        <v>4184883</v>
      </c>
      <c r="N35" s="96">
        <v>11183000</v>
      </c>
      <c r="O35" s="95">
        <v>19401850</v>
      </c>
      <c r="P35" s="96">
        <f t="shared" si="10"/>
        <v>17854000</v>
      </c>
      <c r="Q35" s="95">
        <f t="shared" si="11"/>
        <v>25778039</v>
      </c>
      <c r="R35" s="98">
        <f t="shared" si="12"/>
        <v>102.84781425721023</v>
      </c>
      <c r="S35" s="99">
        <f t="shared" si="13"/>
        <v>363.6175013733956</v>
      </c>
      <c r="T35" s="98">
        <f>IF($E35=0,0,($P35/$E35)*100)</f>
        <v>68.66923076923077</v>
      </c>
      <c r="U35" s="97">
        <f>IF($E35=0,0,($Q35/$E35)*100)</f>
        <v>99.14630384615386</v>
      </c>
      <c r="V35" s="96">
        <v>16151000</v>
      </c>
      <c r="W35" s="95">
        <v>9239365</v>
      </c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256094000</v>
      </c>
      <c r="C37" s="114">
        <f>SUM(C32:C36)</f>
        <v>-500000</v>
      </c>
      <c r="D37" s="114"/>
      <c r="E37" s="114">
        <f t="shared" si="9"/>
        <v>255594000</v>
      </c>
      <c r="F37" s="110">
        <f aca="true" t="shared" si="14" ref="F37:O37">SUM(F32:F36)</f>
        <v>255594000</v>
      </c>
      <c r="G37" s="109">
        <f t="shared" si="14"/>
        <v>116896000</v>
      </c>
      <c r="H37" s="110">
        <f t="shared" si="14"/>
        <v>11724000</v>
      </c>
      <c r="I37" s="109">
        <f t="shared" si="14"/>
        <v>9168524</v>
      </c>
      <c r="J37" s="110">
        <f t="shared" si="14"/>
        <v>14175000</v>
      </c>
      <c r="K37" s="109">
        <f t="shared" si="14"/>
        <v>21083701</v>
      </c>
      <c r="L37" s="110">
        <f t="shared" si="14"/>
        <v>27494000</v>
      </c>
      <c r="M37" s="109">
        <f t="shared" si="14"/>
        <v>23043744</v>
      </c>
      <c r="N37" s="110">
        <f t="shared" si="14"/>
        <v>34803000</v>
      </c>
      <c r="O37" s="109">
        <f t="shared" si="14"/>
        <v>77433424</v>
      </c>
      <c r="P37" s="110">
        <f t="shared" si="10"/>
        <v>88196000</v>
      </c>
      <c r="Q37" s="109">
        <f t="shared" si="11"/>
        <v>130729393</v>
      </c>
      <c r="R37" s="112">
        <f t="shared" si="12"/>
        <v>26.5839819597003</v>
      </c>
      <c r="S37" s="113">
        <f t="shared" si="13"/>
        <v>236.02796490014816</v>
      </c>
      <c r="T37" s="112">
        <f>IF((+$E32+$E35)=0,0,(P37/(+$E32+$E35))*100)</f>
        <v>75.44826170271011</v>
      </c>
      <c r="U37" s="111">
        <f>IF((+$E32+$E35)=0,0,(Q37/(+$E32+$E35))*100)</f>
        <v>111.83393187106488</v>
      </c>
      <c r="V37" s="110">
        <f>SUM(V32:V36)</f>
        <v>43169000</v>
      </c>
      <c r="W37" s="109">
        <f>SUM(W32:W36)</f>
        <v>34766491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132800000</v>
      </c>
      <c r="C40" s="100">
        <v>0</v>
      </c>
      <c r="D40" s="100"/>
      <c r="E40" s="100">
        <f t="shared" si="15"/>
        <v>132800000</v>
      </c>
      <c r="F40" s="96">
        <v>132800000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5058000</v>
      </c>
      <c r="C41" s="100">
        <v>0</v>
      </c>
      <c r="D41" s="100"/>
      <c r="E41" s="100">
        <f t="shared" si="15"/>
        <v>5058000</v>
      </c>
      <c r="F41" s="96">
        <v>5058000</v>
      </c>
      <c r="G41" s="95">
        <v>5058000</v>
      </c>
      <c r="H41" s="96">
        <v>3000</v>
      </c>
      <c r="I41" s="95">
        <v>86369</v>
      </c>
      <c r="J41" s="96">
        <v>124000</v>
      </c>
      <c r="K41" s="95">
        <v>274476</v>
      </c>
      <c r="L41" s="96">
        <v>407000</v>
      </c>
      <c r="M41" s="95">
        <v>1134525</v>
      </c>
      <c r="N41" s="96">
        <v>2780000</v>
      </c>
      <c r="O41" s="95">
        <v>1465444</v>
      </c>
      <c r="P41" s="96">
        <f t="shared" si="16"/>
        <v>3314000</v>
      </c>
      <c r="Q41" s="95">
        <f t="shared" si="17"/>
        <v>2960814</v>
      </c>
      <c r="R41" s="98">
        <f t="shared" si="18"/>
        <v>583.046683046683</v>
      </c>
      <c r="S41" s="99">
        <f t="shared" si="19"/>
        <v>29.168065930675834</v>
      </c>
      <c r="T41" s="98">
        <f t="shared" si="20"/>
        <v>65.51996836694346</v>
      </c>
      <c r="U41" s="97">
        <f t="shared" si="21"/>
        <v>58.53724792408066</v>
      </c>
      <c r="V41" s="96">
        <v>3219000</v>
      </c>
      <c r="W41" s="95"/>
    </row>
    <row r="42" spans="1:23" ht="12.75" customHeight="1">
      <c r="A42" s="116" t="s">
        <v>69</v>
      </c>
      <c r="B42" s="100">
        <v>900000</v>
      </c>
      <c r="C42" s="100">
        <v>0</v>
      </c>
      <c r="D42" s="100"/>
      <c r="E42" s="100">
        <f t="shared" si="15"/>
        <v>900000</v>
      </c>
      <c r="F42" s="96">
        <v>900000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>
        <v>329000</v>
      </c>
      <c r="W43" s="95"/>
    </row>
    <row r="44" spans="1:23" ht="12.75" customHeight="1">
      <c r="A44" s="116" t="s">
        <v>67</v>
      </c>
      <c r="B44" s="100">
        <v>0</v>
      </c>
      <c r="C44" s="100">
        <v>0</v>
      </c>
      <c r="D44" s="100"/>
      <c r="E44" s="100">
        <f t="shared" si="15"/>
        <v>0</v>
      </c>
      <c r="F44" s="96">
        <v>0</v>
      </c>
      <c r="G44" s="95">
        <v>0</v>
      </c>
      <c r="H44" s="96">
        <v>0</v>
      </c>
      <c r="I44" s="95">
        <v>0</v>
      </c>
      <c r="J44" s="96">
        <v>0</v>
      </c>
      <c r="K44" s="95">
        <v>0</v>
      </c>
      <c r="L44" s="96">
        <v>0</v>
      </c>
      <c r="M44" s="95">
        <v>0</v>
      </c>
      <c r="N44" s="96">
        <v>0</v>
      </c>
      <c r="O44" s="95">
        <v>0</v>
      </c>
      <c r="P44" s="96">
        <f t="shared" si="16"/>
        <v>0</v>
      </c>
      <c r="Q44" s="95">
        <f t="shared" si="17"/>
        <v>0</v>
      </c>
      <c r="R44" s="98">
        <f t="shared" si="18"/>
        <v>0</v>
      </c>
      <c r="S44" s="99">
        <f t="shared" si="19"/>
        <v>0</v>
      </c>
      <c r="T44" s="98">
        <f t="shared" si="20"/>
        <v>0</v>
      </c>
      <c r="U44" s="97">
        <f t="shared" si="21"/>
        <v>0</v>
      </c>
      <c r="V44" s="96"/>
      <c r="W44" s="95"/>
    </row>
    <row r="45" spans="1:23" ht="12.75" customHeight="1">
      <c r="A45" s="116" t="s">
        <v>66</v>
      </c>
      <c r="B45" s="100">
        <v>0</v>
      </c>
      <c r="C45" s="100">
        <v>0</v>
      </c>
      <c r="D45" s="100"/>
      <c r="E45" s="100">
        <f t="shared" si="15"/>
        <v>0</v>
      </c>
      <c r="F45" s="96">
        <v>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138758000</v>
      </c>
      <c r="C47" s="114">
        <f>SUM(C39:C46)</f>
        <v>0</v>
      </c>
      <c r="D47" s="114"/>
      <c r="E47" s="114">
        <f t="shared" si="15"/>
        <v>138758000</v>
      </c>
      <c r="F47" s="110">
        <f aca="true" t="shared" si="22" ref="F47:O47">SUM(F39:F46)</f>
        <v>138758000</v>
      </c>
      <c r="G47" s="109">
        <f t="shared" si="22"/>
        <v>5058000</v>
      </c>
      <c r="H47" s="110">
        <f t="shared" si="22"/>
        <v>3000</v>
      </c>
      <c r="I47" s="109">
        <f t="shared" si="22"/>
        <v>86369</v>
      </c>
      <c r="J47" s="110">
        <f t="shared" si="22"/>
        <v>124000</v>
      </c>
      <c r="K47" s="109">
        <f t="shared" si="22"/>
        <v>274476</v>
      </c>
      <c r="L47" s="110">
        <f t="shared" si="22"/>
        <v>407000</v>
      </c>
      <c r="M47" s="109">
        <f t="shared" si="22"/>
        <v>1134525</v>
      </c>
      <c r="N47" s="110">
        <f t="shared" si="22"/>
        <v>2780000</v>
      </c>
      <c r="O47" s="109">
        <f t="shared" si="22"/>
        <v>1465444</v>
      </c>
      <c r="P47" s="110">
        <f t="shared" si="16"/>
        <v>3314000</v>
      </c>
      <c r="Q47" s="109">
        <f t="shared" si="17"/>
        <v>2960814</v>
      </c>
      <c r="R47" s="112">
        <f t="shared" si="18"/>
        <v>583.046683046683</v>
      </c>
      <c r="S47" s="113">
        <f t="shared" si="19"/>
        <v>29.168065930675834</v>
      </c>
      <c r="T47" s="112">
        <f>IF((+$E41+$E43+$E43)=0,0,(P47/(+$E41+$E43+$E44))*100)</f>
        <v>65.51996836694346</v>
      </c>
      <c r="U47" s="111">
        <f>IF((+$E41+$E43+$E44)=0,0,(Q47/(+$E41+$E43+$E44))*100)</f>
        <v>58.53724792408066</v>
      </c>
      <c r="V47" s="110">
        <f>SUM(V39:V46)</f>
        <v>3548000</v>
      </c>
      <c r="W47" s="109">
        <f>SUM(W39:W46)</f>
        <v>0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>
        <v>88000</v>
      </c>
      <c r="W50" s="95">
        <v>86000</v>
      </c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88000</v>
      </c>
      <c r="W53" s="87">
        <f>SUM(W49:W52)</f>
        <v>86000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0</v>
      </c>
      <c r="C55" s="100">
        <v>0</v>
      </c>
      <c r="D55" s="100"/>
      <c r="E55" s="100">
        <f>$B55+$C55+$D55</f>
        <v>0</v>
      </c>
      <c r="F55" s="96">
        <v>0</v>
      </c>
      <c r="G55" s="95">
        <v>0</v>
      </c>
      <c r="H55" s="96">
        <v>0</v>
      </c>
      <c r="I55" s="95">
        <v>0</v>
      </c>
      <c r="J55" s="96">
        <v>0</v>
      </c>
      <c r="K55" s="95">
        <v>0</v>
      </c>
      <c r="L55" s="96">
        <v>0</v>
      </c>
      <c r="M55" s="95">
        <v>0</v>
      </c>
      <c r="N55" s="96">
        <v>0</v>
      </c>
      <c r="O55" s="95">
        <v>0</v>
      </c>
      <c r="P55" s="96">
        <f>$H55+$J55+$L55+$N55</f>
        <v>0</v>
      </c>
      <c r="Q55" s="95">
        <f>$I55+$K55+$M55+$O55</f>
        <v>0</v>
      </c>
      <c r="R55" s="98">
        <f>IF($L55=0,0,(($N55-$L55)/$L55)*100)</f>
        <v>0</v>
      </c>
      <c r="S55" s="99">
        <f>IF($M55=0,0,(($O55-$M55)/$M55)*100)</f>
        <v>0</v>
      </c>
      <c r="T55" s="98">
        <f>IF($E55=0,0,($P55/$E55)*100)</f>
        <v>0</v>
      </c>
      <c r="U55" s="97">
        <f>IF($E55=0,0,($Q55/$E55)*100)</f>
        <v>0</v>
      </c>
      <c r="V55" s="96"/>
      <c r="W55" s="95"/>
    </row>
    <row r="56" spans="1:23" ht="12.75" customHeight="1">
      <c r="A56" s="116" t="s">
        <v>57</v>
      </c>
      <c r="B56" s="100">
        <v>0</v>
      </c>
      <c r="C56" s="100">
        <v>0</v>
      </c>
      <c r="D56" s="100"/>
      <c r="E56" s="100">
        <f>$B56+$C56+$D56</f>
        <v>0</v>
      </c>
      <c r="F56" s="96">
        <v>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50371000</v>
      </c>
      <c r="C57" s="100">
        <v>0</v>
      </c>
      <c r="D57" s="100"/>
      <c r="E57" s="100">
        <f>$B57+$C57+$D57</f>
        <v>50371000</v>
      </c>
      <c r="F57" s="96">
        <v>50371000</v>
      </c>
      <c r="G57" s="95">
        <v>50371000</v>
      </c>
      <c r="H57" s="96">
        <v>0</v>
      </c>
      <c r="I57" s="95">
        <v>5605842</v>
      </c>
      <c r="J57" s="96">
        <v>0</v>
      </c>
      <c r="K57" s="95">
        <v>4675743</v>
      </c>
      <c r="L57" s="96">
        <v>14598000</v>
      </c>
      <c r="M57" s="95">
        <v>4316839</v>
      </c>
      <c r="N57" s="96">
        <v>4192000</v>
      </c>
      <c r="O57" s="95">
        <v>4192439</v>
      </c>
      <c r="P57" s="96">
        <f>$H57+$J57+$L57+$N57</f>
        <v>18790000</v>
      </c>
      <c r="Q57" s="95">
        <f>$I57+$K57+$M57+$O57</f>
        <v>18790863</v>
      </c>
      <c r="R57" s="98">
        <f>IF($L57=0,0,(($N57-$L57)/$L57)*100)</f>
        <v>-71.28373749828744</v>
      </c>
      <c r="S57" s="99">
        <f>IF($M57=0,0,(($O57-$M57)/$M57)*100)</f>
        <v>-2.881738234851937</v>
      </c>
      <c r="T57" s="98">
        <f>IF($E57=0,0,($P57/$E57)*100)</f>
        <v>37.30321018046098</v>
      </c>
      <c r="U57" s="97">
        <f>IF($E57=0,0,($Q57/$E57)*100)</f>
        <v>37.30492346786842</v>
      </c>
      <c r="V57" s="96"/>
      <c r="W57" s="95"/>
    </row>
    <row r="58" spans="1:23" ht="12.75" customHeight="1">
      <c r="A58" s="115" t="s">
        <v>53</v>
      </c>
      <c r="B58" s="114">
        <f>SUM(B55:B57)</f>
        <v>50371000</v>
      </c>
      <c r="C58" s="114">
        <f>SUM(C55:C57)</f>
        <v>0</v>
      </c>
      <c r="D58" s="114"/>
      <c r="E58" s="114">
        <f>$B58+$C58+$D58</f>
        <v>50371000</v>
      </c>
      <c r="F58" s="110">
        <f aca="true" t="shared" si="24" ref="F58:O58">SUM(F55:F57)</f>
        <v>50371000</v>
      </c>
      <c r="G58" s="109">
        <f t="shared" si="24"/>
        <v>50371000</v>
      </c>
      <c r="H58" s="110">
        <f t="shared" si="24"/>
        <v>0</v>
      </c>
      <c r="I58" s="109">
        <f t="shared" si="24"/>
        <v>5605842</v>
      </c>
      <c r="J58" s="110">
        <f t="shared" si="24"/>
        <v>0</v>
      </c>
      <c r="K58" s="109">
        <f t="shared" si="24"/>
        <v>4675743</v>
      </c>
      <c r="L58" s="110">
        <f t="shared" si="24"/>
        <v>14598000</v>
      </c>
      <c r="M58" s="109">
        <f t="shared" si="24"/>
        <v>4316839</v>
      </c>
      <c r="N58" s="110">
        <f t="shared" si="24"/>
        <v>4192000</v>
      </c>
      <c r="O58" s="109">
        <f t="shared" si="24"/>
        <v>4192439</v>
      </c>
      <c r="P58" s="110">
        <f>$H58+$J58+$L58+$N58</f>
        <v>18790000</v>
      </c>
      <c r="Q58" s="109">
        <f>$I58+$K58+$M58+$O58</f>
        <v>18790863</v>
      </c>
      <c r="R58" s="112">
        <f>IF($L58=0,0,(($N58-$L58)/$L58)*100)</f>
        <v>-71.28373749828744</v>
      </c>
      <c r="S58" s="113">
        <f>IF($M58=0,0,(($O58-$M58)/$M58)*100)</f>
        <v>-2.881738234851937</v>
      </c>
      <c r="T58" s="112">
        <f>IF((+$E55+$E57)=0,0,(P58/(+$E55+$E57))*100)</f>
        <v>37.30321018046098</v>
      </c>
      <c r="U58" s="111">
        <f>IF((+$E55+$E57)=0,0,(Q58/(+$E55+$E57))*100)</f>
        <v>37.30492346786842</v>
      </c>
      <c r="V58" s="110">
        <f>SUM(V55:V57)</f>
        <v>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2171132000</v>
      </c>
      <c r="C59" s="85">
        <f>SUM(C9:C14,C17:C20,C23:C26,C29,C32:C36,C39:C46,C49:C52,C55:C57)</f>
        <v>14225200</v>
      </c>
      <c r="D59" s="85"/>
      <c r="E59" s="85">
        <f>$B59+$C59+$D59</f>
        <v>2185357200</v>
      </c>
      <c r="F59" s="81">
        <f aca="true" t="shared" si="25" ref="F59:O59">SUM(F9:F14,F17:F20,F23:F26,F29,F32:F36,F39:F46,F49:F52,F55:F57)</f>
        <v>2185358000</v>
      </c>
      <c r="G59" s="80">
        <f t="shared" si="25"/>
        <v>1912435000</v>
      </c>
      <c r="H59" s="81">
        <f t="shared" si="25"/>
        <v>160065000</v>
      </c>
      <c r="I59" s="80">
        <f t="shared" si="25"/>
        <v>160961756</v>
      </c>
      <c r="J59" s="81">
        <f t="shared" si="25"/>
        <v>258919000</v>
      </c>
      <c r="K59" s="80">
        <f t="shared" si="25"/>
        <v>382579450</v>
      </c>
      <c r="L59" s="81">
        <f t="shared" si="25"/>
        <v>118709000</v>
      </c>
      <c r="M59" s="80">
        <f t="shared" si="25"/>
        <v>230879527</v>
      </c>
      <c r="N59" s="81">
        <f t="shared" si="25"/>
        <v>471388000</v>
      </c>
      <c r="O59" s="80">
        <f t="shared" si="25"/>
        <v>638700059</v>
      </c>
      <c r="P59" s="81">
        <f>$H59+$J59+$L59+$N59</f>
        <v>1009081000</v>
      </c>
      <c r="Q59" s="80">
        <f>$I59+$K59+$M59+$O59</f>
        <v>1413120792</v>
      </c>
      <c r="R59" s="83">
        <f>IF($L59=0,0,(($N59-$L59)/$L59)*100)</f>
        <v>297.0954182075495</v>
      </c>
      <c r="S59" s="84">
        <f>IF($M59=0,0,(($O59-$M59)/$M59)*100)</f>
        <v>176.63780643486854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64.97874161542086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90.99647185384215</v>
      </c>
      <c r="V59" s="81">
        <f>SUM(V9:V14,V17:V20,V23:V26,V29,V32:V36,V39:V46,V49:V52,V55:V57)</f>
        <v>479732000</v>
      </c>
      <c r="W59" s="80">
        <f>SUM(W9:W14,W17:W20,W23:W26,W29,W32:W36,W39:W46,W49:W52,W55:W57)</f>
        <v>444590491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472393000</v>
      </c>
      <c r="C61" s="100">
        <v>12183000</v>
      </c>
      <c r="D61" s="100"/>
      <c r="E61" s="100">
        <f>$B61+$C61+$D61</f>
        <v>484576000</v>
      </c>
      <c r="F61" s="96">
        <v>484576000</v>
      </c>
      <c r="G61" s="95">
        <v>484576000</v>
      </c>
      <c r="H61" s="96">
        <v>112576000</v>
      </c>
      <c r="I61" s="95">
        <v>104967848</v>
      </c>
      <c r="J61" s="96">
        <v>112947500</v>
      </c>
      <c r="K61" s="95">
        <v>132617676</v>
      </c>
      <c r="L61" s="96">
        <v>117076900</v>
      </c>
      <c r="M61" s="95">
        <v>86187700</v>
      </c>
      <c r="N61" s="96">
        <v>129590000</v>
      </c>
      <c r="O61" s="95">
        <v>142644199</v>
      </c>
      <c r="P61" s="96">
        <f>$H61+$J61+$L61+$N61</f>
        <v>472190400</v>
      </c>
      <c r="Q61" s="95">
        <f>$I61+$K61+$M61+$O61</f>
        <v>466417423</v>
      </c>
      <c r="R61" s="98">
        <f>IF($L61=0,0,(($N61-$L61)/$L61)*100)</f>
        <v>10.687932461484717</v>
      </c>
      <c r="S61" s="99">
        <f>IF($M61=0,0,(($O61-$M61)/$M61)*100)</f>
        <v>65.5041252986215</v>
      </c>
      <c r="T61" s="98">
        <f>IF($E61=0,0,($P61/$E61)*100)</f>
        <v>97.44403354685333</v>
      </c>
      <c r="U61" s="97">
        <f>IF($E61=0,0,($Q61/$E61)*100)</f>
        <v>96.25268750412732</v>
      </c>
      <c r="V61" s="96">
        <v>7267000</v>
      </c>
      <c r="W61" s="95">
        <v>2224000</v>
      </c>
    </row>
    <row r="62" spans="1:23" ht="12.75" customHeight="1">
      <c r="A62" s="93" t="s">
        <v>53</v>
      </c>
      <c r="B62" s="92">
        <f>B61</f>
        <v>472393000</v>
      </c>
      <c r="C62" s="92">
        <f>C61</f>
        <v>12183000</v>
      </c>
      <c r="D62" s="92"/>
      <c r="E62" s="92">
        <f>$B62+$C62+$D62</f>
        <v>484576000</v>
      </c>
      <c r="F62" s="88">
        <f aca="true" t="shared" si="26" ref="F62:O62">F61</f>
        <v>484576000</v>
      </c>
      <c r="G62" s="87">
        <f t="shared" si="26"/>
        <v>484576000</v>
      </c>
      <c r="H62" s="88">
        <f t="shared" si="26"/>
        <v>112576000</v>
      </c>
      <c r="I62" s="87">
        <f t="shared" si="26"/>
        <v>104967848</v>
      </c>
      <c r="J62" s="88">
        <f t="shared" si="26"/>
        <v>112947500</v>
      </c>
      <c r="K62" s="87">
        <f t="shared" si="26"/>
        <v>132617676</v>
      </c>
      <c r="L62" s="88">
        <f t="shared" si="26"/>
        <v>117076900</v>
      </c>
      <c r="M62" s="87">
        <f t="shared" si="26"/>
        <v>86187700</v>
      </c>
      <c r="N62" s="88">
        <f t="shared" si="26"/>
        <v>129590000</v>
      </c>
      <c r="O62" s="87">
        <f t="shared" si="26"/>
        <v>142644199</v>
      </c>
      <c r="P62" s="88">
        <f>$H62+$J62+$L62+$N62</f>
        <v>472190400</v>
      </c>
      <c r="Q62" s="87">
        <f>$I62+$K62+$M62+$O62</f>
        <v>466417423</v>
      </c>
      <c r="R62" s="90">
        <f>IF($L62=0,0,(($N62-$L62)/$L62)*100)</f>
        <v>10.687932461484717</v>
      </c>
      <c r="S62" s="91">
        <f>IF($M62=0,0,(($O62-$M62)/$M62)*100)</f>
        <v>65.5041252986215</v>
      </c>
      <c r="T62" s="90">
        <f>IF($E62=0,0,($P62/$E62)*100)</f>
        <v>97.44403354685333</v>
      </c>
      <c r="U62" s="89">
        <f>IF($E62=0,0,($Q62/$E62)*100)</f>
        <v>96.25268750412732</v>
      </c>
      <c r="V62" s="88">
        <f>V61</f>
        <v>7267000</v>
      </c>
      <c r="W62" s="87">
        <f>W61</f>
        <v>2224000</v>
      </c>
    </row>
    <row r="63" spans="1:23" ht="12.75" customHeight="1">
      <c r="A63" s="86" t="s">
        <v>7</v>
      </c>
      <c r="B63" s="85">
        <f>B61</f>
        <v>472393000</v>
      </c>
      <c r="C63" s="85">
        <f>C61</f>
        <v>12183000</v>
      </c>
      <c r="D63" s="85"/>
      <c r="E63" s="85">
        <f>$B63+$C63+$D63</f>
        <v>484576000</v>
      </c>
      <c r="F63" s="81">
        <f aca="true" t="shared" si="27" ref="F63:O63">F61</f>
        <v>484576000</v>
      </c>
      <c r="G63" s="80">
        <f t="shared" si="27"/>
        <v>484576000</v>
      </c>
      <c r="H63" s="81">
        <f t="shared" si="27"/>
        <v>112576000</v>
      </c>
      <c r="I63" s="80">
        <f t="shared" si="27"/>
        <v>104967848</v>
      </c>
      <c r="J63" s="81">
        <f t="shared" si="27"/>
        <v>112947500</v>
      </c>
      <c r="K63" s="80">
        <f t="shared" si="27"/>
        <v>132617676</v>
      </c>
      <c r="L63" s="81">
        <f t="shared" si="27"/>
        <v>117076900</v>
      </c>
      <c r="M63" s="80">
        <f t="shared" si="27"/>
        <v>86187700</v>
      </c>
      <c r="N63" s="81">
        <f t="shared" si="27"/>
        <v>129590000</v>
      </c>
      <c r="O63" s="80">
        <f t="shared" si="27"/>
        <v>142644199</v>
      </c>
      <c r="P63" s="81">
        <f>$H63+$J63+$L63+$N63</f>
        <v>472190400</v>
      </c>
      <c r="Q63" s="80">
        <f>$I63+$K63+$M63+$O63</f>
        <v>466417423</v>
      </c>
      <c r="R63" s="83">
        <f>IF($L63=0,0,(($N63-$L63)/$L63)*100)</f>
        <v>10.687932461484717</v>
      </c>
      <c r="S63" s="84">
        <f>IF($M63=0,0,(($O63-$M63)/$M63)*100)</f>
        <v>65.5041252986215</v>
      </c>
      <c r="T63" s="83">
        <f>IF($E63=0,0,($P63/$E63)*100)</f>
        <v>97.44403354685333</v>
      </c>
      <c r="U63" s="82">
        <f>IF($E63=0,0,($Q63/$E63)*100)</f>
        <v>96.25268750412732</v>
      </c>
      <c r="V63" s="81">
        <f>V61</f>
        <v>7267000</v>
      </c>
      <c r="W63" s="80">
        <f>W61</f>
        <v>2224000</v>
      </c>
    </row>
    <row r="64" spans="1:23" ht="12.75" customHeight="1" thickBot="1">
      <c r="A64" s="86" t="s">
        <v>52</v>
      </c>
      <c r="B64" s="85">
        <f>SUM(B9:B14,B17:B20,B23:B26,B29,B32:B36,B39:B46,B49:B52,B55:B57,B61)</f>
        <v>2643525000</v>
      </c>
      <c r="C64" s="85">
        <f>SUM(C9:C14,C17:C20,C23:C26,C29,C32:C36,C39:C46,C49:C52,C55:C57,C61)</f>
        <v>26408200</v>
      </c>
      <c r="D64" s="85"/>
      <c r="E64" s="85">
        <f>$B64+$C64+$D64</f>
        <v>2669933200</v>
      </c>
      <c r="F64" s="81">
        <f aca="true" t="shared" si="28" ref="F64:O64">SUM(F9:F14,F17:F20,F23:F26,F29,F32:F36,F39:F46,F49:F52,F55:F57,F61)</f>
        <v>2669934000</v>
      </c>
      <c r="G64" s="80">
        <f t="shared" si="28"/>
        <v>2397011000</v>
      </c>
      <c r="H64" s="81">
        <f t="shared" si="28"/>
        <v>272641000</v>
      </c>
      <c r="I64" s="80">
        <f t="shared" si="28"/>
        <v>265929604</v>
      </c>
      <c r="J64" s="81">
        <f t="shared" si="28"/>
        <v>371866500</v>
      </c>
      <c r="K64" s="80">
        <f t="shared" si="28"/>
        <v>515197126</v>
      </c>
      <c r="L64" s="81">
        <f t="shared" si="28"/>
        <v>235785900</v>
      </c>
      <c r="M64" s="80">
        <f t="shared" si="28"/>
        <v>317067227</v>
      </c>
      <c r="N64" s="81">
        <f t="shared" si="28"/>
        <v>600978000</v>
      </c>
      <c r="O64" s="80">
        <f t="shared" si="28"/>
        <v>781344258</v>
      </c>
      <c r="P64" s="81">
        <f>$H64+$J64+$L64+$N64</f>
        <v>1481271400</v>
      </c>
      <c r="Q64" s="80">
        <f>$I64+$K64+$M64+$O64</f>
        <v>1879538215</v>
      </c>
      <c r="R64" s="83">
        <f>IF($L64=0,0,(($N64-$L64)/$L64)*100)</f>
        <v>154.88292556934067</v>
      </c>
      <c r="S64" s="84">
        <f>IF($M64=0,0,(($O64-$M64)/$M64)*100)</f>
        <v>146.42857774764593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72.69985877903696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92.24654091093852</v>
      </c>
      <c r="V64" s="81">
        <f>SUM(V9:V14,V17:V20,V23:V26,V29,V32:V36,V39:V46,V49:V52,V55:V57,V61)</f>
        <v>486999000</v>
      </c>
      <c r="W64" s="80">
        <f>SUM(W9:W14,W17:W20,W23:W26,W29,W32:W36,W39:W46,W49:W52,W55:W57,W61)</f>
        <v>446814491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673044000</v>
      </c>
      <c r="C77" s="34">
        <f t="shared" si="30"/>
        <v>69773000</v>
      </c>
      <c r="D77" s="34">
        <f t="shared" si="30"/>
        <v>0</v>
      </c>
      <c r="E77" s="34">
        <f t="shared" si="30"/>
        <v>742817000</v>
      </c>
      <c r="F77" s="34">
        <f t="shared" si="30"/>
        <v>0</v>
      </c>
      <c r="G77" s="34">
        <f t="shared" si="30"/>
        <v>0</v>
      </c>
      <c r="H77" s="34">
        <f t="shared" si="30"/>
        <v>317774000</v>
      </c>
      <c r="I77" s="34">
        <f t="shared" si="30"/>
        <v>0</v>
      </c>
      <c r="J77" s="34">
        <f t="shared" si="30"/>
        <v>246885000</v>
      </c>
      <c r="K77" s="34">
        <f t="shared" si="30"/>
        <v>0</v>
      </c>
      <c r="L77" s="34">
        <f t="shared" si="30"/>
        <v>213257000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777916000</v>
      </c>
      <c r="Q77" s="38">
        <f t="shared" si="30"/>
        <v>0</v>
      </c>
      <c r="R77" s="37">
        <f t="shared" si="30"/>
        <v>-600</v>
      </c>
      <c r="S77" s="37">
        <f t="shared" si="30"/>
        <v>0</v>
      </c>
      <c r="T77" s="36">
        <f>IF(SUM($E78:$E86)=0,0,(P77/SUM($E78:$E86))*100)</f>
        <v>104.72512072286983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395902000</v>
      </c>
      <c r="C79" s="27">
        <v>1439000</v>
      </c>
      <c r="D79" s="27"/>
      <c r="E79" s="27">
        <f t="shared" si="31"/>
        <v>397341000</v>
      </c>
      <c r="F79" s="27">
        <v>0</v>
      </c>
      <c r="G79" s="27">
        <v>0</v>
      </c>
      <c r="H79" s="27">
        <v>194825000</v>
      </c>
      <c r="I79" s="27">
        <v>0</v>
      </c>
      <c r="J79" s="27">
        <v>102586000</v>
      </c>
      <c r="K79" s="27">
        <v>0</v>
      </c>
      <c r="L79" s="27">
        <v>98652000</v>
      </c>
      <c r="M79" s="27">
        <v>0</v>
      </c>
      <c r="N79" s="27">
        <v>0</v>
      </c>
      <c r="O79" s="27">
        <v>0</v>
      </c>
      <c r="P79" s="30">
        <f t="shared" si="32"/>
        <v>396063000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99.67836191080207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79228000</v>
      </c>
      <c r="C81" s="27">
        <v>2407000</v>
      </c>
      <c r="D81" s="27"/>
      <c r="E81" s="27">
        <f t="shared" si="31"/>
        <v>81635000</v>
      </c>
      <c r="F81" s="27">
        <v>0</v>
      </c>
      <c r="G81" s="27">
        <v>0</v>
      </c>
      <c r="H81" s="27">
        <v>23799000</v>
      </c>
      <c r="I81" s="27">
        <v>0</v>
      </c>
      <c r="J81" s="27">
        <v>83472000</v>
      </c>
      <c r="K81" s="27">
        <v>0</v>
      </c>
      <c r="L81" s="27">
        <v>2626000</v>
      </c>
      <c r="M81" s="27">
        <v>0</v>
      </c>
      <c r="N81" s="27">
        <v>0</v>
      </c>
      <c r="O81" s="27">
        <v>0</v>
      </c>
      <c r="P81" s="30">
        <f t="shared" si="32"/>
        <v>109897000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134.61995467630305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65000</v>
      </c>
      <c r="C82" s="27">
        <v>0</v>
      </c>
      <c r="D82" s="27"/>
      <c r="E82" s="27">
        <f t="shared" si="31"/>
        <v>65000</v>
      </c>
      <c r="F82" s="27">
        <v>0</v>
      </c>
      <c r="G82" s="27">
        <v>0</v>
      </c>
      <c r="H82" s="27">
        <v>163000</v>
      </c>
      <c r="I82" s="27">
        <v>0</v>
      </c>
      <c r="J82" s="27">
        <v>9000</v>
      </c>
      <c r="K82" s="27">
        <v>0</v>
      </c>
      <c r="L82" s="27">
        <v>17000</v>
      </c>
      <c r="M82" s="27">
        <v>0</v>
      </c>
      <c r="N82" s="27">
        <v>0</v>
      </c>
      <c r="O82" s="27">
        <v>0</v>
      </c>
      <c r="P82" s="30">
        <f t="shared" si="32"/>
        <v>189000</v>
      </c>
      <c r="Q82" s="30">
        <f t="shared" si="33"/>
        <v>0</v>
      </c>
      <c r="R82" s="29">
        <f t="shared" si="34"/>
        <v>-100</v>
      </c>
      <c r="S82" s="28">
        <f t="shared" si="35"/>
        <v>0</v>
      </c>
      <c r="T82" s="29">
        <f t="shared" si="36"/>
        <v>290.7692307692308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170310000</v>
      </c>
      <c r="C83" s="27">
        <v>0</v>
      </c>
      <c r="D83" s="27"/>
      <c r="E83" s="27">
        <f t="shared" si="31"/>
        <v>170310000</v>
      </c>
      <c r="F83" s="27">
        <v>0</v>
      </c>
      <c r="G83" s="27">
        <v>0</v>
      </c>
      <c r="H83" s="27">
        <v>75003000</v>
      </c>
      <c r="I83" s="27">
        <v>0</v>
      </c>
      <c r="J83" s="27">
        <v>47353000</v>
      </c>
      <c r="K83" s="27">
        <v>0</v>
      </c>
      <c r="L83" s="27">
        <v>47954000</v>
      </c>
      <c r="M83" s="27">
        <v>0</v>
      </c>
      <c r="N83" s="27">
        <v>0</v>
      </c>
      <c r="O83" s="27">
        <v>0</v>
      </c>
      <c r="P83" s="30">
        <f t="shared" si="32"/>
        <v>170310000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100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16337000</v>
      </c>
      <c r="C84" s="27">
        <v>45584000</v>
      </c>
      <c r="D84" s="27"/>
      <c r="E84" s="27">
        <f t="shared" si="31"/>
        <v>61921000</v>
      </c>
      <c r="F84" s="27">
        <v>0</v>
      </c>
      <c r="G84" s="27">
        <v>0</v>
      </c>
      <c r="H84" s="27">
        <v>13184000</v>
      </c>
      <c r="I84" s="27">
        <v>0</v>
      </c>
      <c r="J84" s="27">
        <v>6965000</v>
      </c>
      <c r="K84" s="27">
        <v>0</v>
      </c>
      <c r="L84" s="27">
        <v>44665000</v>
      </c>
      <c r="M84" s="27">
        <v>0</v>
      </c>
      <c r="N84" s="27">
        <v>0</v>
      </c>
      <c r="O84" s="27">
        <v>0</v>
      </c>
      <c r="P84" s="30">
        <f t="shared" si="32"/>
        <v>64814000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104.67208216921561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10702000</v>
      </c>
      <c r="C85" s="27">
        <v>0</v>
      </c>
      <c r="D85" s="27"/>
      <c r="E85" s="27">
        <f t="shared" si="31"/>
        <v>10702000</v>
      </c>
      <c r="F85" s="27">
        <v>0</v>
      </c>
      <c r="G85" s="27">
        <v>0</v>
      </c>
      <c r="H85" s="27">
        <v>10800000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10800000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100.91571668846943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500000</v>
      </c>
      <c r="C86" s="22">
        <v>20343000</v>
      </c>
      <c r="D86" s="22"/>
      <c r="E86" s="22">
        <f t="shared" si="31"/>
        <v>20843000</v>
      </c>
      <c r="F86" s="22">
        <v>0</v>
      </c>
      <c r="G86" s="22">
        <v>0</v>
      </c>
      <c r="H86" s="22">
        <v>0</v>
      </c>
      <c r="I86" s="22">
        <v>0</v>
      </c>
      <c r="J86" s="22">
        <v>6500000</v>
      </c>
      <c r="K86" s="22">
        <v>0</v>
      </c>
      <c r="L86" s="22">
        <v>19343000</v>
      </c>
      <c r="M86" s="22">
        <v>0</v>
      </c>
      <c r="N86" s="22">
        <v>0</v>
      </c>
      <c r="O86" s="22">
        <v>0</v>
      </c>
      <c r="P86" s="25">
        <f t="shared" si="32"/>
        <v>25843000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123.98886916470757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673044000</v>
      </c>
      <c r="C104" s="10">
        <f t="shared" si="44"/>
        <v>69773000</v>
      </c>
      <c r="D104" s="10">
        <f t="shared" si="44"/>
        <v>0</v>
      </c>
      <c r="E104" s="10">
        <f t="shared" si="44"/>
        <v>742817000</v>
      </c>
      <c r="F104" s="10">
        <f t="shared" si="44"/>
        <v>0</v>
      </c>
      <c r="G104" s="10">
        <f t="shared" si="44"/>
        <v>0</v>
      </c>
      <c r="H104" s="10">
        <f t="shared" si="44"/>
        <v>317774000</v>
      </c>
      <c r="I104" s="10">
        <f t="shared" si="44"/>
        <v>0</v>
      </c>
      <c r="J104" s="10">
        <f t="shared" si="44"/>
        <v>246885000</v>
      </c>
      <c r="K104" s="10">
        <f t="shared" si="44"/>
        <v>0</v>
      </c>
      <c r="L104" s="10">
        <f t="shared" si="44"/>
        <v>213257000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777916000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1.0472512072286984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673044000</v>
      </c>
      <c r="C105" s="6">
        <f aca="true" t="shared" si="45" ref="C105:Q105">C77</f>
        <v>69773000</v>
      </c>
      <c r="D105" s="6">
        <f t="shared" si="45"/>
        <v>0</v>
      </c>
      <c r="E105" s="6">
        <f t="shared" si="45"/>
        <v>742817000</v>
      </c>
      <c r="F105" s="6">
        <f t="shared" si="45"/>
        <v>0</v>
      </c>
      <c r="G105" s="6">
        <f t="shared" si="45"/>
        <v>0</v>
      </c>
      <c r="H105" s="6">
        <f t="shared" si="45"/>
        <v>317774000</v>
      </c>
      <c r="I105" s="6">
        <f t="shared" si="45"/>
        <v>0</v>
      </c>
      <c r="J105" s="6">
        <f t="shared" si="45"/>
        <v>246885000</v>
      </c>
      <c r="K105" s="6">
        <f t="shared" si="45"/>
        <v>0</v>
      </c>
      <c r="L105" s="6">
        <f t="shared" si="45"/>
        <v>213257000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777916000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1.0472512072286984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73350000</v>
      </c>
      <c r="C10" s="100">
        <v>0</v>
      </c>
      <c r="D10" s="100"/>
      <c r="E10" s="100">
        <f aca="true" t="shared" si="0" ref="E10:E15">$B10+$C10+$D10</f>
        <v>73350000</v>
      </c>
      <c r="F10" s="96">
        <v>73350000</v>
      </c>
      <c r="G10" s="95">
        <v>73350000</v>
      </c>
      <c r="H10" s="96">
        <v>20004000</v>
      </c>
      <c r="I10" s="95">
        <v>19480642</v>
      </c>
      <c r="J10" s="96">
        <v>19402000</v>
      </c>
      <c r="K10" s="95">
        <v>18608677</v>
      </c>
      <c r="L10" s="96">
        <v>11311000</v>
      </c>
      <c r="M10" s="95">
        <v>11353101</v>
      </c>
      <c r="N10" s="96">
        <v>19064000</v>
      </c>
      <c r="O10" s="95">
        <v>17728364</v>
      </c>
      <c r="P10" s="96">
        <f aca="true" t="shared" si="1" ref="P10:P15">$H10+$J10+$L10+$N10</f>
        <v>69781000</v>
      </c>
      <c r="Q10" s="95">
        <f aca="true" t="shared" si="2" ref="Q10:Q15">$I10+$K10+$M10+$O10</f>
        <v>67170784</v>
      </c>
      <c r="R10" s="98">
        <f aca="true" t="shared" si="3" ref="R10:R15">IF($L10=0,0,(($N10-$L10)/$L10)*100)</f>
        <v>68.54389532313677</v>
      </c>
      <c r="S10" s="99">
        <f aca="true" t="shared" si="4" ref="S10:S15">IF($M10=0,0,(($O10-$M10)/$M10)*100)</f>
        <v>56.154375795652655</v>
      </c>
      <c r="T10" s="98">
        <f>IF($E10=0,0,($P10/$E10)*100)</f>
        <v>95.13428766189503</v>
      </c>
      <c r="U10" s="97">
        <f>IF($E10=0,0,($Q10/$E10)*100)</f>
        <v>91.57571097477846</v>
      </c>
      <c r="V10" s="96">
        <v>42000</v>
      </c>
      <c r="W10" s="95">
        <v>42000</v>
      </c>
    </row>
    <row r="11" spans="1:23" ht="12.75" customHeight="1">
      <c r="A11" s="116" t="s">
        <v>93</v>
      </c>
      <c r="B11" s="100">
        <v>21700000</v>
      </c>
      <c r="C11" s="100">
        <v>0</v>
      </c>
      <c r="D11" s="100"/>
      <c r="E11" s="100">
        <f t="shared" si="0"/>
        <v>21700000</v>
      </c>
      <c r="F11" s="96">
        <v>21700000</v>
      </c>
      <c r="G11" s="95">
        <v>21700000</v>
      </c>
      <c r="H11" s="96">
        <v>5320000</v>
      </c>
      <c r="I11" s="95">
        <v>5321845</v>
      </c>
      <c r="J11" s="96">
        <v>7237000</v>
      </c>
      <c r="K11" s="95">
        <v>7240576</v>
      </c>
      <c r="L11" s="96">
        <v>6487000</v>
      </c>
      <c r="M11" s="95">
        <v>5943502</v>
      </c>
      <c r="N11" s="96">
        <v>2656000</v>
      </c>
      <c r="O11" s="95">
        <v>5543640</v>
      </c>
      <c r="P11" s="96">
        <f t="shared" si="1"/>
        <v>21700000</v>
      </c>
      <c r="Q11" s="95">
        <f t="shared" si="2"/>
        <v>24049563</v>
      </c>
      <c r="R11" s="98">
        <f t="shared" si="3"/>
        <v>-59.05657468783721</v>
      </c>
      <c r="S11" s="99">
        <f t="shared" si="4"/>
        <v>-6.727717093390395</v>
      </c>
      <c r="T11" s="98">
        <f>IF($E11=0,0,($P11/$E11)*100)</f>
        <v>100</v>
      </c>
      <c r="U11" s="97">
        <f>IF($E11=0,0,($Q11/$E11)*100)</f>
        <v>110.8274792626728</v>
      </c>
      <c r="V11" s="96">
        <v>560000</v>
      </c>
      <c r="W11" s="95">
        <v>560000</v>
      </c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23461000</v>
      </c>
      <c r="C13" s="100">
        <v>1796000</v>
      </c>
      <c r="D13" s="100"/>
      <c r="E13" s="100">
        <f t="shared" si="0"/>
        <v>25257000</v>
      </c>
      <c r="F13" s="96">
        <v>25257000</v>
      </c>
      <c r="G13" s="95">
        <v>25257000</v>
      </c>
      <c r="H13" s="96">
        <v>1743000</v>
      </c>
      <c r="I13" s="95">
        <v>320013</v>
      </c>
      <c r="J13" s="96">
        <v>3598000</v>
      </c>
      <c r="K13" s="95">
        <v>4129807</v>
      </c>
      <c r="L13" s="96">
        <v>9598000</v>
      </c>
      <c r="M13" s="95">
        <v>2832247</v>
      </c>
      <c r="N13" s="96">
        <v>2687000</v>
      </c>
      <c r="O13" s="95">
        <v>3882250</v>
      </c>
      <c r="P13" s="96">
        <f t="shared" si="1"/>
        <v>17626000</v>
      </c>
      <c r="Q13" s="95">
        <f t="shared" si="2"/>
        <v>11164317</v>
      </c>
      <c r="R13" s="98">
        <f t="shared" si="3"/>
        <v>-72.00458428839342</v>
      </c>
      <c r="S13" s="99">
        <f t="shared" si="4"/>
        <v>37.07314369121055</v>
      </c>
      <c r="T13" s="98">
        <f>IF($E13=0,0,($P13/$E13)*100)</f>
        <v>69.78659381557588</v>
      </c>
      <c r="U13" s="97">
        <f>IF($E13=0,0,($Q13/$E13)*100)</f>
        <v>44.20286257275211</v>
      </c>
      <c r="V13" s="96"/>
      <c r="W13" s="95"/>
    </row>
    <row r="14" spans="1:23" ht="12.75" customHeight="1">
      <c r="A14" s="116" t="s">
        <v>91</v>
      </c>
      <c r="B14" s="100">
        <v>5386000</v>
      </c>
      <c r="C14" s="100">
        <v>1833000</v>
      </c>
      <c r="D14" s="100"/>
      <c r="E14" s="100">
        <f t="shared" si="0"/>
        <v>7219000</v>
      </c>
      <c r="F14" s="96">
        <v>7219000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123897000</v>
      </c>
      <c r="C15" s="114">
        <f>SUM(C9:C14)</f>
        <v>3629000</v>
      </c>
      <c r="D15" s="114"/>
      <c r="E15" s="114">
        <f t="shared" si="0"/>
        <v>127526000</v>
      </c>
      <c r="F15" s="110">
        <f aca="true" t="shared" si="5" ref="F15:O15">SUM(F9:F14)</f>
        <v>127526000</v>
      </c>
      <c r="G15" s="109">
        <f t="shared" si="5"/>
        <v>120307000</v>
      </c>
      <c r="H15" s="110">
        <f t="shared" si="5"/>
        <v>27067000</v>
      </c>
      <c r="I15" s="109">
        <f t="shared" si="5"/>
        <v>25122500</v>
      </c>
      <c r="J15" s="110">
        <f t="shared" si="5"/>
        <v>30237000</v>
      </c>
      <c r="K15" s="109">
        <f t="shared" si="5"/>
        <v>29979060</v>
      </c>
      <c r="L15" s="110">
        <f t="shared" si="5"/>
        <v>27396000</v>
      </c>
      <c r="M15" s="109">
        <f t="shared" si="5"/>
        <v>20128850</v>
      </c>
      <c r="N15" s="110">
        <f t="shared" si="5"/>
        <v>24407000</v>
      </c>
      <c r="O15" s="109">
        <f t="shared" si="5"/>
        <v>27154254</v>
      </c>
      <c r="P15" s="110">
        <f t="shared" si="1"/>
        <v>109107000</v>
      </c>
      <c r="Q15" s="109">
        <f t="shared" si="2"/>
        <v>102384664</v>
      </c>
      <c r="R15" s="112">
        <f t="shared" si="3"/>
        <v>-10.910351876186304</v>
      </c>
      <c r="S15" s="113">
        <f t="shared" si="4"/>
        <v>34.90216281605755</v>
      </c>
      <c r="T15" s="112">
        <f>IF(SUM($E9:$E13)=0,0,(P15/SUM($E9:$E13))*100)</f>
        <v>90.69048351301254</v>
      </c>
      <c r="U15" s="111">
        <f>IF(SUM($E9:$E13)=0,0,(Q15/SUM($E9:$E13))*100)</f>
        <v>85.10283192166706</v>
      </c>
      <c r="V15" s="110">
        <f>SUM(V9:V14)</f>
        <v>602000</v>
      </c>
      <c r="W15" s="109">
        <f>SUM(W9:W14)</f>
        <v>602000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40158000</v>
      </c>
      <c r="C17" s="100">
        <v>0</v>
      </c>
      <c r="D17" s="100"/>
      <c r="E17" s="100">
        <f>$B17+$C17+$D17</f>
        <v>40158000</v>
      </c>
      <c r="F17" s="96">
        <v>40158000</v>
      </c>
      <c r="G17" s="95">
        <v>40158000</v>
      </c>
      <c r="H17" s="96">
        <v>2307000</v>
      </c>
      <c r="I17" s="95">
        <v>8270622</v>
      </c>
      <c r="J17" s="96">
        <v>6907000</v>
      </c>
      <c r="K17" s="95">
        <v>9306205</v>
      </c>
      <c r="L17" s="96">
        <v>3638000</v>
      </c>
      <c r="M17" s="95">
        <v>6876821</v>
      </c>
      <c r="N17" s="96">
        <v>8243000</v>
      </c>
      <c r="O17" s="95">
        <v>16026201</v>
      </c>
      <c r="P17" s="96">
        <f>$H17+$J17+$L17+$N17</f>
        <v>21095000</v>
      </c>
      <c r="Q17" s="95">
        <f>$I17+$K17+$M17+$O17</f>
        <v>40479849</v>
      </c>
      <c r="R17" s="98">
        <f>IF($L17=0,0,(($N17-$L17)/$L17)*100)</f>
        <v>126.5805387575591</v>
      </c>
      <c r="S17" s="99">
        <f>IF($M17=0,0,(($O17-$M17)/$M17)*100)</f>
        <v>133.04665047992378</v>
      </c>
      <c r="T17" s="98">
        <f>IF($E17=0,0,($P17/$E17)*100)</f>
        <v>52.53000647442602</v>
      </c>
      <c r="U17" s="97">
        <f>IF($E17=0,0,($Q17/$E17)*100)</f>
        <v>100.80145674585388</v>
      </c>
      <c r="V17" s="96">
        <v>336000</v>
      </c>
      <c r="W17" s="95"/>
    </row>
    <row r="18" spans="1:23" ht="12.75" customHeight="1">
      <c r="A18" s="116" t="s">
        <v>89</v>
      </c>
      <c r="B18" s="100">
        <v>0</v>
      </c>
      <c r="C18" s="100">
        <v>0</v>
      </c>
      <c r="D18" s="100"/>
      <c r="E18" s="100">
        <f>$B18+$C18+$D18</f>
        <v>0</v>
      </c>
      <c r="F18" s="96">
        <v>0</v>
      </c>
      <c r="G18" s="95">
        <v>0</v>
      </c>
      <c r="H18" s="96">
        <v>0</v>
      </c>
      <c r="I18" s="95">
        <v>771730</v>
      </c>
      <c r="J18" s="96">
        <v>0</v>
      </c>
      <c r="K18" s="95">
        <v>1292220</v>
      </c>
      <c r="L18" s="96">
        <v>0</v>
      </c>
      <c r="M18" s="95">
        <v>63050</v>
      </c>
      <c r="N18" s="96">
        <v>0</v>
      </c>
      <c r="O18" s="95">
        <v>0</v>
      </c>
      <c r="P18" s="96">
        <f>$H18+$J18+$L18+$N18</f>
        <v>0</v>
      </c>
      <c r="Q18" s="95">
        <f>$I18+$K18+$M18+$O18</f>
        <v>2127000</v>
      </c>
      <c r="R18" s="98">
        <f>IF($L18=0,0,(($N18-$L18)/$L18)*100)</f>
        <v>0</v>
      </c>
      <c r="S18" s="99">
        <f>IF($M18=0,0,(($O18-$M18)/$M18)*100)</f>
        <v>-100</v>
      </c>
      <c r="T18" s="98">
        <f>IF($E18=0,0,($P18/$E18)*100)</f>
        <v>0</v>
      </c>
      <c r="U18" s="97">
        <f>IF($E18=0,0,($Q18/$E18)*100)</f>
        <v>0</v>
      </c>
      <c r="V18" s="96"/>
      <c r="W18" s="95"/>
    </row>
    <row r="19" spans="1:23" ht="12.75" customHeight="1">
      <c r="A19" s="116" t="s">
        <v>88</v>
      </c>
      <c r="B19" s="100">
        <v>8611000</v>
      </c>
      <c r="C19" s="100">
        <v>0</v>
      </c>
      <c r="D19" s="100"/>
      <c r="E19" s="100">
        <f>$B19+$C19+$D19</f>
        <v>8611000</v>
      </c>
      <c r="F19" s="96">
        <v>8611000</v>
      </c>
      <c r="G19" s="95">
        <v>8611000</v>
      </c>
      <c r="H19" s="96">
        <v>0</v>
      </c>
      <c r="I19" s="95">
        <v>0</v>
      </c>
      <c r="J19" s="96">
        <v>0</v>
      </c>
      <c r="K19" s="95">
        <v>673835</v>
      </c>
      <c r="L19" s="96">
        <v>0</v>
      </c>
      <c r="M19" s="95">
        <v>3109546</v>
      </c>
      <c r="N19" s="96">
        <v>7074000</v>
      </c>
      <c r="O19" s="95">
        <v>2959612</v>
      </c>
      <c r="P19" s="96">
        <f>$H19+$J19+$L19+$N19</f>
        <v>7074000</v>
      </c>
      <c r="Q19" s="95">
        <f>$I19+$K19+$M19+$O19</f>
        <v>6742993</v>
      </c>
      <c r="R19" s="98">
        <f>IF($L19=0,0,(($N19-$L19)/$L19)*100)</f>
        <v>0</v>
      </c>
      <c r="S19" s="99">
        <f>IF($M19=0,0,(($O19-$M19)/$M19)*100)</f>
        <v>-4.821732818874524</v>
      </c>
      <c r="T19" s="98">
        <f>IF($E19=0,0,($P19/$E19)*100)</f>
        <v>82.15073742887004</v>
      </c>
      <c r="U19" s="97">
        <f>IF($E19=0,0,($Q19/$E19)*100)</f>
        <v>78.30673557078156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48769000</v>
      </c>
      <c r="C21" s="114">
        <f>SUM(C17:C20)</f>
        <v>0</v>
      </c>
      <c r="D21" s="114"/>
      <c r="E21" s="114">
        <f>$B21+$C21+$D21</f>
        <v>48769000</v>
      </c>
      <c r="F21" s="110">
        <f aca="true" t="shared" si="6" ref="F21:O21">SUM(F17:F20)</f>
        <v>48769000</v>
      </c>
      <c r="G21" s="109">
        <f t="shared" si="6"/>
        <v>48769000</v>
      </c>
      <c r="H21" s="110">
        <f t="shared" si="6"/>
        <v>2307000</v>
      </c>
      <c r="I21" s="109">
        <f t="shared" si="6"/>
        <v>9042352</v>
      </c>
      <c r="J21" s="110">
        <f t="shared" si="6"/>
        <v>6907000</v>
      </c>
      <c r="K21" s="109">
        <f t="shared" si="6"/>
        <v>11272260</v>
      </c>
      <c r="L21" s="110">
        <f t="shared" si="6"/>
        <v>3638000</v>
      </c>
      <c r="M21" s="109">
        <f t="shared" si="6"/>
        <v>10049417</v>
      </c>
      <c r="N21" s="110">
        <f t="shared" si="6"/>
        <v>15317000</v>
      </c>
      <c r="O21" s="109">
        <f t="shared" si="6"/>
        <v>18985813</v>
      </c>
      <c r="P21" s="110">
        <f>$H21+$J21+$L21+$N21</f>
        <v>28169000</v>
      </c>
      <c r="Q21" s="109">
        <f>$I21+$K21+$M21+$O21</f>
        <v>49349842</v>
      </c>
      <c r="R21" s="112">
        <f>IF($L21=0,0,(($N21-$L21)/$L21)*100)</f>
        <v>321.0280373831776</v>
      </c>
      <c r="S21" s="113">
        <f>IF($M21=0,0,(($O21-$M21)/$M21)*100)</f>
        <v>88.9245216911588</v>
      </c>
      <c r="T21" s="112">
        <f>IF($E21=0,0,($P21/$E21)*100)</f>
        <v>57.76005249236194</v>
      </c>
      <c r="U21" s="111">
        <f>IF($E21=0,0,($Q21/$E21)*100)</f>
        <v>101.19100658205006</v>
      </c>
      <c r="V21" s="110">
        <f>SUM(V17:V20)</f>
        <v>336000</v>
      </c>
      <c r="W21" s="109">
        <f>SUM(W17:W20)</f>
        <v>0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100000000</v>
      </c>
      <c r="C23" s="100">
        <v>67500000</v>
      </c>
      <c r="D23" s="100"/>
      <c r="E23" s="100">
        <f>$B23+$C23+$D23</f>
        <v>167500000</v>
      </c>
      <c r="F23" s="96">
        <v>167500000</v>
      </c>
      <c r="G23" s="95">
        <v>167500000</v>
      </c>
      <c r="H23" s="96">
        <v>36060000</v>
      </c>
      <c r="I23" s="95">
        <v>35873115</v>
      </c>
      <c r="J23" s="96">
        <v>32120000</v>
      </c>
      <c r="K23" s="95">
        <v>41394966</v>
      </c>
      <c r="L23" s="96">
        <v>7811000</v>
      </c>
      <c r="M23" s="95">
        <v>39989432</v>
      </c>
      <c r="N23" s="96">
        <v>46247000</v>
      </c>
      <c r="O23" s="95">
        <v>4980362</v>
      </c>
      <c r="P23" s="96">
        <f>$H23+$J23+$L23+$N23</f>
        <v>122238000</v>
      </c>
      <c r="Q23" s="95">
        <f>$I23+$K23+$M23+$O23</f>
        <v>122237875</v>
      </c>
      <c r="R23" s="98">
        <f>IF($L23=0,0,(($N23-$L23)/$L23)*100)</f>
        <v>492.07527845346306</v>
      </c>
      <c r="S23" s="99">
        <f>IF($M23=0,0,(($O23-$M23)/$M23)*100)</f>
        <v>-87.54580460157574</v>
      </c>
      <c r="T23" s="98">
        <f>IF($E23=0,0,($P23/$E23)*100)</f>
        <v>72.97791044776119</v>
      </c>
      <c r="U23" s="97">
        <f>IF($E23=0,0,($Q23/$E23)*100)</f>
        <v>72.97783582089552</v>
      </c>
      <c r="V23" s="96"/>
      <c r="W23" s="95"/>
    </row>
    <row r="24" spans="1:23" ht="12.75" customHeight="1">
      <c r="A24" s="116" t="s">
        <v>84</v>
      </c>
      <c r="B24" s="100">
        <v>130000000</v>
      </c>
      <c r="C24" s="100">
        <v>-67500000</v>
      </c>
      <c r="D24" s="100"/>
      <c r="E24" s="100">
        <f>$B24+$C24+$D24</f>
        <v>62500000</v>
      </c>
      <c r="F24" s="96">
        <v>62500000</v>
      </c>
      <c r="G24" s="95">
        <v>62500000</v>
      </c>
      <c r="H24" s="96">
        <v>37354000</v>
      </c>
      <c r="I24" s="95">
        <v>37353817</v>
      </c>
      <c r="J24" s="96">
        <v>12732000</v>
      </c>
      <c r="K24" s="95">
        <v>21163505</v>
      </c>
      <c r="L24" s="96">
        <v>8758000</v>
      </c>
      <c r="M24" s="95">
        <v>3982640</v>
      </c>
      <c r="N24" s="96">
        <v>0</v>
      </c>
      <c r="O24" s="95">
        <v>0</v>
      </c>
      <c r="P24" s="96">
        <f>$H24+$J24+$L24+$N24</f>
        <v>58844000</v>
      </c>
      <c r="Q24" s="95">
        <f>$I24+$K24+$M24+$O24</f>
        <v>62499962</v>
      </c>
      <c r="R24" s="98">
        <f>IF($L24=0,0,(($N24-$L24)/$L24)*100)</f>
        <v>-100</v>
      </c>
      <c r="S24" s="99">
        <f>IF($M24=0,0,(($O24-$M24)/$M24)*100)</f>
        <v>-100</v>
      </c>
      <c r="T24" s="98">
        <f>IF($E24=0,0,($P24/$E24)*100)</f>
        <v>94.1504</v>
      </c>
      <c r="U24" s="97">
        <f>IF($E24=0,0,($Q24/$E24)*100)</f>
        <v>99.9999392</v>
      </c>
      <c r="V24" s="96">
        <v>9468000</v>
      </c>
      <c r="W24" s="95">
        <v>9468000</v>
      </c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14671000</v>
      </c>
      <c r="C26" s="100">
        <v>0</v>
      </c>
      <c r="D26" s="100"/>
      <c r="E26" s="100">
        <f>$B26+$C26+$D26</f>
        <v>14671000</v>
      </c>
      <c r="F26" s="96">
        <v>14671000</v>
      </c>
      <c r="G26" s="95">
        <v>14671000</v>
      </c>
      <c r="H26" s="96">
        <v>1815000</v>
      </c>
      <c r="I26" s="95">
        <v>1964751</v>
      </c>
      <c r="J26" s="96">
        <v>4276000</v>
      </c>
      <c r="K26" s="95">
        <v>4394183</v>
      </c>
      <c r="L26" s="96">
        <v>1276000</v>
      </c>
      <c r="M26" s="95">
        <v>2992890</v>
      </c>
      <c r="N26" s="96">
        <v>4761000</v>
      </c>
      <c r="O26" s="95">
        <v>4990272</v>
      </c>
      <c r="P26" s="96">
        <f>$H26+$J26+$L26+$N26</f>
        <v>12128000</v>
      </c>
      <c r="Q26" s="95">
        <f>$I26+$K26+$M26+$O26</f>
        <v>14342096</v>
      </c>
      <c r="R26" s="98">
        <f>IF($L26=0,0,(($N26-$L26)/$L26)*100)</f>
        <v>273.1191222570533</v>
      </c>
      <c r="S26" s="99">
        <f>IF($M26=0,0,(($O26-$M26)/$M26)*100)</f>
        <v>66.7375680362459</v>
      </c>
      <c r="T26" s="98">
        <f>IF($E26=0,0,($P26/$E26)*100)</f>
        <v>82.66648490218799</v>
      </c>
      <c r="U26" s="97">
        <f>IF($E26=0,0,($Q26/$E26)*100)</f>
        <v>97.75813509644877</v>
      </c>
      <c r="V26" s="96"/>
      <c r="W26" s="95"/>
    </row>
    <row r="27" spans="1:23" ht="12.75" customHeight="1">
      <c r="A27" s="115" t="s">
        <v>53</v>
      </c>
      <c r="B27" s="114">
        <f>SUM(B23:B26)</f>
        <v>244671000</v>
      </c>
      <c r="C27" s="114">
        <f>SUM(C23:C26)</f>
        <v>0</v>
      </c>
      <c r="D27" s="114"/>
      <c r="E27" s="114">
        <f>$B27+$C27+$D27</f>
        <v>244671000</v>
      </c>
      <c r="F27" s="110">
        <f aca="true" t="shared" si="7" ref="F27:O27">SUM(F23:F26)</f>
        <v>244671000</v>
      </c>
      <c r="G27" s="109">
        <f t="shared" si="7"/>
        <v>244671000</v>
      </c>
      <c r="H27" s="110">
        <f t="shared" si="7"/>
        <v>75229000</v>
      </c>
      <c r="I27" s="109">
        <f t="shared" si="7"/>
        <v>75191683</v>
      </c>
      <c r="J27" s="110">
        <f t="shared" si="7"/>
        <v>49128000</v>
      </c>
      <c r="K27" s="109">
        <f t="shared" si="7"/>
        <v>66952654</v>
      </c>
      <c r="L27" s="110">
        <f t="shared" si="7"/>
        <v>17845000</v>
      </c>
      <c r="M27" s="109">
        <f t="shared" si="7"/>
        <v>46964962</v>
      </c>
      <c r="N27" s="110">
        <f t="shared" si="7"/>
        <v>51008000</v>
      </c>
      <c r="O27" s="109">
        <f t="shared" si="7"/>
        <v>9970634</v>
      </c>
      <c r="P27" s="110">
        <f>$H27+$J27+$L27+$N27</f>
        <v>193210000</v>
      </c>
      <c r="Q27" s="109">
        <f>$I27+$K27+$M27+$O27</f>
        <v>199079933</v>
      </c>
      <c r="R27" s="112">
        <f>IF($L27=0,0,(($N27-$L27)/$L27)*100)</f>
        <v>185.8391706360325</v>
      </c>
      <c r="S27" s="113">
        <f>IF($M27=0,0,(($O27-$M27)/$M27)*100)</f>
        <v>-78.77005841077866</v>
      </c>
      <c r="T27" s="112">
        <f>IF($E27=0,0,($P27/$E27)*100)</f>
        <v>78.96726624732806</v>
      </c>
      <c r="U27" s="111">
        <f>IF($E27=0,0,($Q27/$E27)*100)</f>
        <v>81.36637893334314</v>
      </c>
      <c r="V27" s="110">
        <f>SUM(V23:V26)</f>
        <v>9468000</v>
      </c>
      <c r="W27" s="109">
        <f>SUM(W23:W26)</f>
        <v>9468000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100628000</v>
      </c>
      <c r="C29" s="100">
        <v>0</v>
      </c>
      <c r="D29" s="100"/>
      <c r="E29" s="100">
        <f>$B29+$C29+$D29</f>
        <v>100628000</v>
      </c>
      <c r="F29" s="96">
        <v>100628000</v>
      </c>
      <c r="G29" s="95">
        <v>100628000</v>
      </c>
      <c r="H29" s="96">
        <v>12312000</v>
      </c>
      <c r="I29" s="95">
        <v>18561725</v>
      </c>
      <c r="J29" s="96">
        <v>20092000</v>
      </c>
      <c r="K29" s="95">
        <v>26656243</v>
      </c>
      <c r="L29" s="96">
        <v>18292000</v>
      </c>
      <c r="M29" s="95">
        <v>32677552</v>
      </c>
      <c r="N29" s="96">
        <v>39138000</v>
      </c>
      <c r="O29" s="95">
        <v>24900936</v>
      </c>
      <c r="P29" s="96">
        <f>$H29+$J29+$L29+$N29</f>
        <v>89834000</v>
      </c>
      <c r="Q29" s="95">
        <f>$I29+$K29+$M29+$O29</f>
        <v>102796456</v>
      </c>
      <c r="R29" s="98">
        <f>IF($L29=0,0,(($N29-$L29)/$L29)*100)</f>
        <v>113.96238792914934</v>
      </c>
      <c r="S29" s="99">
        <f>IF($M29=0,0,(($O29-$M29)/$M29)*100)</f>
        <v>-23.798037258115297</v>
      </c>
      <c r="T29" s="98">
        <f>IF($E29=0,0,($P29/$E29)*100)</f>
        <v>89.27336327861033</v>
      </c>
      <c r="U29" s="97">
        <f>IF($E29=0,0,($Q29/$E29)*100)</f>
        <v>102.15492308303853</v>
      </c>
      <c r="V29" s="96">
        <v>5543000</v>
      </c>
      <c r="W29" s="95">
        <v>4490690</v>
      </c>
    </row>
    <row r="30" spans="1:23" ht="12.75" customHeight="1">
      <c r="A30" s="115" t="s">
        <v>53</v>
      </c>
      <c r="B30" s="114">
        <f>B29</f>
        <v>100628000</v>
      </c>
      <c r="C30" s="114">
        <f>C29</f>
        <v>0</v>
      </c>
      <c r="D30" s="114"/>
      <c r="E30" s="114">
        <f>$B30+$C30+$D30</f>
        <v>100628000</v>
      </c>
      <c r="F30" s="110">
        <f aca="true" t="shared" si="8" ref="F30:O30">F29</f>
        <v>100628000</v>
      </c>
      <c r="G30" s="109">
        <f t="shared" si="8"/>
        <v>100628000</v>
      </c>
      <c r="H30" s="110">
        <f t="shared" si="8"/>
        <v>12312000</v>
      </c>
      <c r="I30" s="109">
        <f t="shared" si="8"/>
        <v>18561725</v>
      </c>
      <c r="J30" s="110">
        <f t="shared" si="8"/>
        <v>20092000</v>
      </c>
      <c r="K30" s="109">
        <f t="shared" si="8"/>
        <v>26656243</v>
      </c>
      <c r="L30" s="110">
        <f t="shared" si="8"/>
        <v>18292000</v>
      </c>
      <c r="M30" s="109">
        <f t="shared" si="8"/>
        <v>32677552</v>
      </c>
      <c r="N30" s="110">
        <f t="shared" si="8"/>
        <v>39138000</v>
      </c>
      <c r="O30" s="109">
        <f t="shared" si="8"/>
        <v>24900936</v>
      </c>
      <c r="P30" s="110">
        <f>$H30+$J30+$L30+$N30</f>
        <v>89834000</v>
      </c>
      <c r="Q30" s="109">
        <f>$I30+$K30+$M30+$O30</f>
        <v>102796456</v>
      </c>
      <c r="R30" s="112">
        <f>IF($L30=0,0,(($N30-$L30)/$L30)*100)</f>
        <v>113.96238792914934</v>
      </c>
      <c r="S30" s="113">
        <f>IF($M30=0,0,(($O30-$M30)/$M30)*100)</f>
        <v>-23.798037258115297</v>
      </c>
      <c r="T30" s="112">
        <f>IF($E30=0,0,($P30/$E30)*100)</f>
        <v>89.27336327861033</v>
      </c>
      <c r="U30" s="111">
        <f>IF($E30=0,0,($Q30/$E30)*100)</f>
        <v>102.15492308303853</v>
      </c>
      <c r="V30" s="110">
        <f>V29</f>
        <v>5543000</v>
      </c>
      <c r="W30" s="109">
        <f>W29</f>
        <v>4490690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215800000</v>
      </c>
      <c r="C32" s="100">
        <v>5400000</v>
      </c>
      <c r="D32" s="100"/>
      <c r="E32" s="100">
        <f aca="true" t="shared" si="9" ref="E32:E37">$B32+$C32+$D32</f>
        <v>221200000</v>
      </c>
      <c r="F32" s="96">
        <v>221200000</v>
      </c>
      <c r="G32" s="95">
        <v>221200000</v>
      </c>
      <c r="H32" s="96">
        <v>9589000</v>
      </c>
      <c r="I32" s="95">
        <v>43523241</v>
      </c>
      <c r="J32" s="96">
        <v>55307000</v>
      </c>
      <c r="K32" s="95">
        <v>78937462</v>
      </c>
      <c r="L32" s="96">
        <v>29221000</v>
      </c>
      <c r="M32" s="95">
        <v>56373027</v>
      </c>
      <c r="N32" s="96">
        <v>41787000</v>
      </c>
      <c r="O32" s="95">
        <v>83651322</v>
      </c>
      <c r="P32" s="96">
        <f aca="true" t="shared" si="10" ref="P32:P37">$H32+$J32+$L32+$N32</f>
        <v>135904000</v>
      </c>
      <c r="Q32" s="95">
        <f aca="true" t="shared" si="11" ref="Q32:Q37">$I32+$K32+$M32+$O32</f>
        <v>262485052</v>
      </c>
      <c r="R32" s="98">
        <f aca="true" t="shared" si="12" ref="R32:R37">IF($L32=0,0,(($N32-$L32)/$L32)*100)</f>
        <v>43.00331953047466</v>
      </c>
      <c r="S32" s="99">
        <f aca="true" t="shared" si="13" ref="S32:S37">IF($M32=0,0,(($O32-$M32)/$M32)*100)</f>
        <v>48.38891301685822</v>
      </c>
      <c r="T32" s="98">
        <f>IF($E32=0,0,($P32/$E32)*100)</f>
        <v>61.43942133815552</v>
      </c>
      <c r="U32" s="97">
        <f>IF($E32=0,0,($Q32/$E32)*100)</f>
        <v>118.66412839059674</v>
      </c>
      <c r="V32" s="96">
        <v>64814000</v>
      </c>
      <c r="W32" s="95">
        <v>59778382</v>
      </c>
    </row>
    <row r="33" spans="1:23" ht="12.75" customHeight="1">
      <c r="A33" s="116" t="s">
        <v>77</v>
      </c>
      <c r="B33" s="100">
        <v>660000000</v>
      </c>
      <c r="C33" s="100">
        <v>0</v>
      </c>
      <c r="D33" s="100"/>
      <c r="E33" s="100">
        <f t="shared" si="9"/>
        <v>660000000</v>
      </c>
      <c r="F33" s="96">
        <v>660000000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18000000</v>
      </c>
      <c r="C35" s="100">
        <v>500000</v>
      </c>
      <c r="D35" s="100"/>
      <c r="E35" s="100">
        <f t="shared" si="9"/>
        <v>18500000</v>
      </c>
      <c r="F35" s="96">
        <v>18500000</v>
      </c>
      <c r="G35" s="95">
        <v>18500000</v>
      </c>
      <c r="H35" s="96">
        <v>0</v>
      </c>
      <c r="I35" s="95">
        <v>5466528</v>
      </c>
      <c r="J35" s="96">
        <v>7316000</v>
      </c>
      <c r="K35" s="95">
        <v>5533473</v>
      </c>
      <c r="L35" s="96">
        <v>1375000</v>
      </c>
      <c r="M35" s="95">
        <v>688834</v>
      </c>
      <c r="N35" s="96">
        <v>5648000</v>
      </c>
      <c r="O35" s="95">
        <v>6920094</v>
      </c>
      <c r="P35" s="96">
        <f t="shared" si="10"/>
        <v>14339000</v>
      </c>
      <c r="Q35" s="95">
        <f t="shared" si="11"/>
        <v>18608929</v>
      </c>
      <c r="R35" s="98">
        <f t="shared" si="12"/>
        <v>310.76363636363635</v>
      </c>
      <c r="S35" s="99">
        <f t="shared" si="13"/>
        <v>904.6098189113777</v>
      </c>
      <c r="T35" s="98">
        <f>IF($E35=0,0,($P35/$E35)*100)</f>
        <v>77.5081081081081</v>
      </c>
      <c r="U35" s="97">
        <f>IF($E35=0,0,($Q35/$E35)*100)</f>
        <v>100.5888054054054</v>
      </c>
      <c r="V35" s="96"/>
      <c r="W35" s="95"/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893800000</v>
      </c>
      <c r="C37" s="114">
        <f>SUM(C32:C36)</f>
        <v>5900000</v>
      </c>
      <c r="D37" s="114"/>
      <c r="E37" s="114">
        <f t="shared" si="9"/>
        <v>899700000</v>
      </c>
      <c r="F37" s="110">
        <f aca="true" t="shared" si="14" ref="F37:O37">SUM(F32:F36)</f>
        <v>899700000</v>
      </c>
      <c r="G37" s="109">
        <f t="shared" si="14"/>
        <v>239700000</v>
      </c>
      <c r="H37" s="110">
        <f t="shared" si="14"/>
        <v>9589000</v>
      </c>
      <c r="I37" s="109">
        <f t="shared" si="14"/>
        <v>48989769</v>
      </c>
      <c r="J37" s="110">
        <f t="shared" si="14"/>
        <v>62623000</v>
      </c>
      <c r="K37" s="109">
        <f t="shared" si="14"/>
        <v>84470935</v>
      </c>
      <c r="L37" s="110">
        <f t="shared" si="14"/>
        <v>30596000</v>
      </c>
      <c r="M37" s="109">
        <f t="shared" si="14"/>
        <v>57061861</v>
      </c>
      <c r="N37" s="110">
        <f t="shared" si="14"/>
        <v>47435000</v>
      </c>
      <c r="O37" s="109">
        <f t="shared" si="14"/>
        <v>90571416</v>
      </c>
      <c r="P37" s="110">
        <f t="shared" si="10"/>
        <v>150243000</v>
      </c>
      <c r="Q37" s="109">
        <f t="shared" si="11"/>
        <v>281093981</v>
      </c>
      <c r="R37" s="112">
        <f t="shared" si="12"/>
        <v>55.03660609229964</v>
      </c>
      <c r="S37" s="113">
        <f t="shared" si="13"/>
        <v>58.724959916747196</v>
      </c>
      <c r="T37" s="112">
        <f>IF((+$E32+$E35)=0,0,(P37/(+$E32+$E35))*100)</f>
        <v>62.67959949937422</v>
      </c>
      <c r="U37" s="111">
        <f>IF((+$E32+$E35)=0,0,(Q37/(+$E32+$E35))*100)</f>
        <v>117.26907843137255</v>
      </c>
      <c r="V37" s="110">
        <f>SUM(V32:V36)</f>
        <v>64814000</v>
      </c>
      <c r="W37" s="109">
        <f>SUM(W32:W36)</f>
        <v>59778382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835502000</v>
      </c>
      <c r="C40" s="100">
        <v>48000000</v>
      </c>
      <c r="D40" s="100"/>
      <c r="E40" s="100">
        <f t="shared" si="15"/>
        <v>883502000</v>
      </c>
      <c r="F40" s="96">
        <v>835502000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47000000</v>
      </c>
      <c r="C41" s="100">
        <v>0</v>
      </c>
      <c r="D41" s="100"/>
      <c r="E41" s="100">
        <f t="shared" si="15"/>
        <v>47000000</v>
      </c>
      <c r="F41" s="96">
        <v>47000000</v>
      </c>
      <c r="G41" s="95">
        <v>47000000</v>
      </c>
      <c r="H41" s="96">
        <v>3093000</v>
      </c>
      <c r="I41" s="95">
        <v>2251622</v>
      </c>
      <c r="J41" s="96">
        <v>9510000</v>
      </c>
      <c r="K41" s="95">
        <v>10940762</v>
      </c>
      <c r="L41" s="96">
        <v>11990000</v>
      </c>
      <c r="M41" s="95">
        <v>12354516</v>
      </c>
      <c r="N41" s="96">
        <v>22407000</v>
      </c>
      <c r="O41" s="95">
        <v>22454453</v>
      </c>
      <c r="P41" s="96">
        <f t="shared" si="16"/>
        <v>47000000</v>
      </c>
      <c r="Q41" s="95">
        <f t="shared" si="17"/>
        <v>48001353</v>
      </c>
      <c r="R41" s="98">
        <f t="shared" si="18"/>
        <v>86.88073394495413</v>
      </c>
      <c r="S41" s="99">
        <f t="shared" si="19"/>
        <v>81.750972680759</v>
      </c>
      <c r="T41" s="98">
        <f t="shared" si="20"/>
        <v>100</v>
      </c>
      <c r="U41" s="97">
        <f t="shared" si="21"/>
        <v>102.13053829787233</v>
      </c>
      <c r="V41" s="96">
        <v>4612000</v>
      </c>
      <c r="W41" s="95">
        <v>4612001</v>
      </c>
    </row>
    <row r="42" spans="1:23" ht="12.75" customHeight="1">
      <c r="A42" s="116" t="s">
        <v>69</v>
      </c>
      <c r="B42" s="100">
        <v>1800000</v>
      </c>
      <c r="C42" s="100">
        <v>0</v>
      </c>
      <c r="D42" s="100"/>
      <c r="E42" s="100">
        <f t="shared" si="15"/>
        <v>1800000</v>
      </c>
      <c r="F42" s="96">
        <v>1800000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>
        <v>31196000</v>
      </c>
      <c r="W43" s="95">
        <v>30447184</v>
      </c>
    </row>
    <row r="44" spans="1:23" ht="12.75" customHeight="1">
      <c r="A44" s="116" t="s">
        <v>67</v>
      </c>
      <c r="B44" s="100">
        <v>157979000</v>
      </c>
      <c r="C44" s="100">
        <v>0</v>
      </c>
      <c r="D44" s="100"/>
      <c r="E44" s="100">
        <f t="shared" si="15"/>
        <v>157979000</v>
      </c>
      <c r="F44" s="96">
        <v>157979000</v>
      </c>
      <c r="G44" s="95">
        <v>157979000</v>
      </c>
      <c r="H44" s="96">
        <v>3356000</v>
      </c>
      <c r="I44" s="95">
        <v>16176135</v>
      </c>
      <c r="J44" s="96">
        <v>14585000</v>
      </c>
      <c r="K44" s="95">
        <v>41258033</v>
      </c>
      <c r="L44" s="96">
        <v>27010000</v>
      </c>
      <c r="M44" s="95">
        <v>10255705</v>
      </c>
      <c r="N44" s="96">
        <v>111239000</v>
      </c>
      <c r="O44" s="95">
        <v>81844732</v>
      </c>
      <c r="P44" s="96">
        <f t="shared" si="16"/>
        <v>156190000</v>
      </c>
      <c r="Q44" s="95">
        <f t="shared" si="17"/>
        <v>149534605</v>
      </c>
      <c r="R44" s="98">
        <f t="shared" si="18"/>
        <v>311.84376156978897</v>
      </c>
      <c r="S44" s="99">
        <f t="shared" si="19"/>
        <v>698.041012295108</v>
      </c>
      <c r="T44" s="98">
        <f t="shared" si="20"/>
        <v>98.86757100627298</v>
      </c>
      <c r="U44" s="97">
        <f t="shared" si="21"/>
        <v>94.6547357560182</v>
      </c>
      <c r="V44" s="96"/>
      <c r="W44" s="95"/>
    </row>
    <row r="45" spans="1:23" ht="12.75" customHeight="1">
      <c r="A45" s="116" t="s">
        <v>66</v>
      </c>
      <c r="B45" s="100">
        <v>83707000</v>
      </c>
      <c r="C45" s="100">
        <v>0</v>
      </c>
      <c r="D45" s="100"/>
      <c r="E45" s="100">
        <f t="shared" si="15"/>
        <v>83707000</v>
      </c>
      <c r="F45" s="96">
        <v>83707000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1125988000</v>
      </c>
      <c r="C47" s="114">
        <f>SUM(C39:C46)</f>
        <v>48000000</v>
      </c>
      <c r="D47" s="114"/>
      <c r="E47" s="114">
        <f t="shared" si="15"/>
        <v>1173988000</v>
      </c>
      <c r="F47" s="110">
        <f aca="true" t="shared" si="22" ref="F47:O47">SUM(F39:F46)</f>
        <v>1125988000</v>
      </c>
      <c r="G47" s="109">
        <f t="shared" si="22"/>
        <v>204979000</v>
      </c>
      <c r="H47" s="110">
        <f t="shared" si="22"/>
        <v>6449000</v>
      </c>
      <c r="I47" s="109">
        <f t="shared" si="22"/>
        <v>18427757</v>
      </c>
      <c r="J47" s="110">
        <f t="shared" si="22"/>
        <v>24095000</v>
      </c>
      <c r="K47" s="109">
        <f t="shared" si="22"/>
        <v>52198795</v>
      </c>
      <c r="L47" s="110">
        <f t="shared" si="22"/>
        <v>39000000</v>
      </c>
      <c r="M47" s="109">
        <f t="shared" si="22"/>
        <v>22610221</v>
      </c>
      <c r="N47" s="110">
        <f t="shared" si="22"/>
        <v>133646000</v>
      </c>
      <c r="O47" s="109">
        <f t="shared" si="22"/>
        <v>104299185</v>
      </c>
      <c r="P47" s="110">
        <f t="shared" si="16"/>
        <v>203190000</v>
      </c>
      <c r="Q47" s="109">
        <f t="shared" si="17"/>
        <v>197535958</v>
      </c>
      <c r="R47" s="112">
        <f t="shared" si="18"/>
        <v>242.6820512820513</v>
      </c>
      <c r="S47" s="113">
        <f t="shared" si="19"/>
        <v>361.2921961266986</v>
      </c>
      <c r="T47" s="112">
        <f>IF((+$E41+$E43+$E43)=0,0,(P47/(+$E41+$E43+$E44))*100)</f>
        <v>99.12722766722445</v>
      </c>
      <c r="U47" s="111">
        <f>IF((+$E41+$E43+$E44)=0,0,(Q47/(+$E41+$E43+$E44))*100)</f>
        <v>96.36887583606125</v>
      </c>
      <c r="V47" s="110">
        <f>SUM(V39:V46)</f>
        <v>35808000</v>
      </c>
      <c r="W47" s="109">
        <f>SUM(W39:W46)</f>
        <v>35059185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4000000</v>
      </c>
      <c r="C55" s="100">
        <v>18000000</v>
      </c>
      <c r="D55" s="100"/>
      <c r="E55" s="100">
        <f>$B55+$C55+$D55</f>
        <v>22000000</v>
      </c>
      <c r="F55" s="96">
        <v>22000000</v>
      </c>
      <c r="G55" s="95">
        <v>22000000</v>
      </c>
      <c r="H55" s="96">
        <v>0</v>
      </c>
      <c r="I55" s="95">
        <v>0</v>
      </c>
      <c r="J55" s="96">
        <v>0</v>
      </c>
      <c r="K55" s="95">
        <v>0</v>
      </c>
      <c r="L55" s="96">
        <v>11888000</v>
      </c>
      <c r="M55" s="95">
        <v>5797455</v>
      </c>
      <c r="N55" s="96">
        <v>0</v>
      </c>
      <c r="O55" s="95">
        <v>4197048</v>
      </c>
      <c r="P55" s="96">
        <f>$H55+$J55+$L55+$N55</f>
        <v>11888000</v>
      </c>
      <c r="Q55" s="95">
        <f>$I55+$K55+$M55+$O55</f>
        <v>9994503</v>
      </c>
      <c r="R55" s="98">
        <f>IF($L55=0,0,(($N55-$L55)/$L55)*100)</f>
        <v>-100</v>
      </c>
      <c r="S55" s="99">
        <f>IF($M55=0,0,(($O55-$M55)/$M55)*100)</f>
        <v>-27.60533716949938</v>
      </c>
      <c r="T55" s="98">
        <f>IF($E55=0,0,($P55/$E55)*100)</f>
        <v>54.03636363636364</v>
      </c>
      <c r="U55" s="97">
        <f>IF($E55=0,0,($Q55/$E55)*100)</f>
        <v>45.42955909090909</v>
      </c>
      <c r="V55" s="96">
        <v>4095000</v>
      </c>
      <c r="W55" s="95"/>
    </row>
    <row r="56" spans="1:23" ht="12.75" customHeight="1">
      <c r="A56" s="116" t="s">
        <v>57</v>
      </c>
      <c r="B56" s="100">
        <v>22500000</v>
      </c>
      <c r="C56" s="100">
        <v>-18000000</v>
      </c>
      <c r="D56" s="100"/>
      <c r="E56" s="100">
        <f>$B56+$C56+$D56</f>
        <v>4500000</v>
      </c>
      <c r="F56" s="96">
        <v>4500000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37707000</v>
      </c>
      <c r="C57" s="100">
        <v>0</v>
      </c>
      <c r="D57" s="100"/>
      <c r="E57" s="100">
        <f>$B57+$C57+$D57</f>
        <v>37707000</v>
      </c>
      <c r="F57" s="96">
        <v>37707000</v>
      </c>
      <c r="G57" s="95">
        <v>37707000</v>
      </c>
      <c r="H57" s="96">
        <v>0</v>
      </c>
      <c r="I57" s="95">
        <v>3265931</v>
      </c>
      <c r="J57" s="96">
        <v>0</v>
      </c>
      <c r="K57" s="95">
        <v>3304820</v>
      </c>
      <c r="L57" s="96">
        <v>0</v>
      </c>
      <c r="M57" s="95">
        <v>4415917</v>
      </c>
      <c r="N57" s="96">
        <v>11374000</v>
      </c>
      <c r="O57" s="95">
        <v>2834779</v>
      </c>
      <c r="P57" s="96">
        <f>$H57+$J57+$L57+$N57</f>
        <v>11374000</v>
      </c>
      <c r="Q57" s="95">
        <f>$I57+$K57+$M57+$O57</f>
        <v>13821447</v>
      </c>
      <c r="R57" s="98">
        <f>IF($L57=0,0,(($N57-$L57)/$L57)*100)</f>
        <v>0</v>
      </c>
      <c r="S57" s="99">
        <f>IF($M57=0,0,(($O57-$M57)/$M57)*100)</f>
        <v>-35.80542840818793</v>
      </c>
      <c r="T57" s="98">
        <f>IF($E57=0,0,($P57/$E57)*100)</f>
        <v>30.164160500702785</v>
      </c>
      <c r="U57" s="97">
        <f>IF($E57=0,0,($Q57/$E57)*100)</f>
        <v>36.65485718832047</v>
      </c>
      <c r="V57" s="96"/>
      <c r="W57" s="95"/>
    </row>
    <row r="58" spans="1:23" ht="12.75" customHeight="1">
      <c r="A58" s="115" t="s">
        <v>53</v>
      </c>
      <c r="B58" s="114">
        <f>SUM(B55:B57)</f>
        <v>64207000</v>
      </c>
      <c r="C58" s="114">
        <f>SUM(C55:C57)</f>
        <v>0</v>
      </c>
      <c r="D58" s="114"/>
      <c r="E58" s="114">
        <f>$B58+$C58+$D58</f>
        <v>64207000</v>
      </c>
      <c r="F58" s="110">
        <f aca="true" t="shared" si="24" ref="F58:O58">SUM(F55:F57)</f>
        <v>64207000</v>
      </c>
      <c r="G58" s="109">
        <f t="shared" si="24"/>
        <v>59707000</v>
      </c>
      <c r="H58" s="110">
        <f t="shared" si="24"/>
        <v>0</v>
      </c>
      <c r="I58" s="109">
        <f t="shared" si="24"/>
        <v>3265931</v>
      </c>
      <c r="J58" s="110">
        <f t="shared" si="24"/>
        <v>0</v>
      </c>
      <c r="K58" s="109">
        <f t="shared" si="24"/>
        <v>3304820</v>
      </c>
      <c r="L58" s="110">
        <f t="shared" si="24"/>
        <v>11888000</v>
      </c>
      <c r="M58" s="109">
        <f t="shared" si="24"/>
        <v>10213372</v>
      </c>
      <c r="N58" s="110">
        <f t="shared" si="24"/>
        <v>11374000</v>
      </c>
      <c r="O58" s="109">
        <f t="shared" si="24"/>
        <v>7031827</v>
      </c>
      <c r="P58" s="110">
        <f>$H58+$J58+$L58+$N58</f>
        <v>23262000</v>
      </c>
      <c r="Q58" s="109">
        <f>$I58+$K58+$M58+$O58</f>
        <v>23815950</v>
      </c>
      <c r="R58" s="112">
        <f>IF($L58=0,0,(($N58-$L58)/$L58)*100)</f>
        <v>-4.323687752355316</v>
      </c>
      <c r="S58" s="113">
        <f>IF($M58=0,0,(($O58-$M58)/$M58)*100)</f>
        <v>-31.150779585821407</v>
      </c>
      <c r="T58" s="112">
        <f>IF((+$E55+$E57)=0,0,(P58/(+$E55+$E57))*100)</f>
        <v>38.96025591639171</v>
      </c>
      <c r="U58" s="111">
        <f>IF((+$E55+$E57)=0,0,(Q58/(+$E55+$E57))*100)</f>
        <v>39.88803657862562</v>
      </c>
      <c r="V58" s="110">
        <f>SUM(V55:V57)</f>
        <v>4095000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2601960000</v>
      </c>
      <c r="C59" s="85">
        <f>SUM(C9:C14,C17:C20,C23:C26,C29,C32:C36,C39:C46,C49:C52,C55:C57)</f>
        <v>57529000</v>
      </c>
      <c r="D59" s="85"/>
      <c r="E59" s="85">
        <f>$B59+$C59+$D59</f>
        <v>2659489000</v>
      </c>
      <c r="F59" s="81">
        <f aca="true" t="shared" si="25" ref="F59:O59">SUM(F9:F14,F17:F20,F23:F26,F29,F32:F36,F39:F46,F49:F52,F55:F57)</f>
        <v>2611489000</v>
      </c>
      <c r="G59" s="80">
        <f t="shared" si="25"/>
        <v>1018761000</v>
      </c>
      <c r="H59" s="81">
        <f t="shared" si="25"/>
        <v>132953000</v>
      </c>
      <c r="I59" s="80">
        <f t="shared" si="25"/>
        <v>198601717</v>
      </c>
      <c r="J59" s="81">
        <f t="shared" si="25"/>
        <v>193082000</v>
      </c>
      <c r="K59" s="80">
        <f t="shared" si="25"/>
        <v>274834767</v>
      </c>
      <c r="L59" s="81">
        <f t="shared" si="25"/>
        <v>148655000</v>
      </c>
      <c r="M59" s="80">
        <f t="shared" si="25"/>
        <v>199706235</v>
      </c>
      <c r="N59" s="81">
        <f t="shared" si="25"/>
        <v>322325000</v>
      </c>
      <c r="O59" s="80">
        <f t="shared" si="25"/>
        <v>282914065</v>
      </c>
      <c r="P59" s="81">
        <f>$H59+$J59+$L59+$N59</f>
        <v>797015000</v>
      </c>
      <c r="Q59" s="80">
        <f>$I59+$K59+$M59+$O59</f>
        <v>956056784</v>
      </c>
      <c r="R59" s="83">
        <f>IF($L59=0,0,(($N59-$L59)/$L59)*100)</f>
        <v>116.82755373179509</v>
      </c>
      <c r="S59" s="84">
        <f>IF($M59=0,0,(($O59-$M59)/$M59)*100)</f>
        <v>41.66511376071959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76.63841579740915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91.9313655804794</v>
      </c>
      <c r="V59" s="81">
        <f>SUM(V9:V14,V17:V20,V23:V26,V29,V32:V36,V39:V46,V49:V52,V55:V57)</f>
        <v>120666000</v>
      </c>
      <c r="W59" s="80">
        <f>SUM(W9:W14,W17:W20,W23:W26,W29,W32:W36,W39:W46,W49:W52,W55:W57)</f>
        <v>109398257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2916227000</v>
      </c>
      <c r="C61" s="100">
        <v>163062000</v>
      </c>
      <c r="D61" s="100"/>
      <c r="E61" s="100">
        <f>$B61+$C61+$D61</f>
        <v>3079289000</v>
      </c>
      <c r="F61" s="96">
        <v>3079289000</v>
      </c>
      <c r="G61" s="95">
        <v>3079289000</v>
      </c>
      <c r="H61" s="96">
        <v>484180000</v>
      </c>
      <c r="I61" s="95">
        <v>558847810</v>
      </c>
      <c r="J61" s="96">
        <v>861110000</v>
      </c>
      <c r="K61" s="95">
        <v>859893395</v>
      </c>
      <c r="L61" s="96">
        <v>364574000</v>
      </c>
      <c r="M61" s="95">
        <v>616736294</v>
      </c>
      <c r="N61" s="96">
        <v>1158255000</v>
      </c>
      <c r="O61" s="95">
        <v>953269694</v>
      </c>
      <c r="P61" s="96">
        <f>$H61+$J61+$L61+$N61</f>
        <v>2868119000</v>
      </c>
      <c r="Q61" s="95">
        <f>$I61+$K61+$M61+$O61</f>
        <v>2988747193</v>
      </c>
      <c r="R61" s="98">
        <f>IF($L61=0,0,(($N61-$L61)/$L61)*100)</f>
        <v>217.70093314388848</v>
      </c>
      <c r="S61" s="99">
        <f>IF($M61=0,0,(($O61-$M61)/$M61)*100)</f>
        <v>54.566822688077444</v>
      </c>
      <c r="T61" s="98">
        <f>IF($E61=0,0,($P61/$E61)*100)</f>
        <v>93.14224809688211</v>
      </c>
      <c r="U61" s="97">
        <f>IF($E61=0,0,($Q61/$E61)*100)</f>
        <v>97.05965217944792</v>
      </c>
      <c r="V61" s="96">
        <v>113634000</v>
      </c>
      <c r="W61" s="95">
        <v>53676119</v>
      </c>
    </row>
    <row r="62" spans="1:23" ht="12.75" customHeight="1">
      <c r="A62" s="93" t="s">
        <v>53</v>
      </c>
      <c r="B62" s="92">
        <f>B61</f>
        <v>2916227000</v>
      </c>
      <c r="C62" s="92">
        <f>C61</f>
        <v>163062000</v>
      </c>
      <c r="D62" s="92"/>
      <c r="E62" s="92">
        <f>$B62+$C62+$D62</f>
        <v>3079289000</v>
      </c>
      <c r="F62" s="88">
        <f aca="true" t="shared" si="26" ref="F62:O62">F61</f>
        <v>3079289000</v>
      </c>
      <c r="G62" s="87">
        <f t="shared" si="26"/>
        <v>3079289000</v>
      </c>
      <c r="H62" s="88">
        <f t="shared" si="26"/>
        <v>484180000</v>
      </c>
      <c r="I62" s="87">
        <f t="shared" si="26"/>
        <v>558847810</v>
      </c>
      <c r="J62" s="88">
        <f t="shared" si="26"/>
        <v>861110000</v>
      </c>
      <c r="K62" s="87">
        <f t="shared" si="26"/>
        <v>859893395</v>
      </c>
      <c r="L62" s="88">
        <f t="shared" si="26"/>
        <v>364574000</v>
      </c>
      <c r="M62" s="87">
        <f t="shared" si="26"/>
        <v>616736294</v>
      </c>
      <c r="N62" s="88">
        <f t="shared" si="26"/>
        <v>1158255000</v>
      </c>
      <c r="O62" s="87">
        <f t="shared" si="26"/>
        <v>953269694</v>
      </c>
      <c r="P62" s="88">
        <f>$H62+$J62+$L62+$N62</f>
        <v>2868119000</v>
      </c>
      <c r="Q62" s="87">
        <f>$I62+$K62+$M62+$O62</f>
        <v>2988747193</v>
      </c>
      <c r="R62" s="90">
        <f>IF($L62=0,0,(($N62-$L62)/$L62)*100)</f>
        <v>217.70093314388848</v>
      </c>
      <c r="S62" s="91">
        <f>IF($M62=0,0,(($O62-$M62)/$M62)*100)</f>
        <v>54.566822688077444</v>
      </c>
      <c r="T62" s="90">
        <f>IF($E62=0,0,($P62/$E62)*100)</f>
        <v>93.14224809688211</v>
      </c>
      <c r="U62" s="89">
        <f>IF($E62=0,0,($Q62/$E62)*100)</f>
        <v>97.05965217944792</v>
      </c>
      <c r="V62" s="88">
        <f>V61</f>
        <v>113634000</v>
      </c>
      <c r="W62" s="87">
        <f>W61</f>
        <v>53676119</v>
      </c>
    </row>
    <row r="63" spans="1:23" ht="12.75" customHeight="1">
      <c r="A63" s="86" t="s">
        <v>7</v>
      </c>
      <c r="B63" s="85">
        <f>B61</f>
        <v>2916227000</v>
      </c>
      <c r="C63" s="85">
        <f>C61</f>
        <v>163062000</v>
      </c>
      <c r="D63" s="85"/>
      <c r="E63" s="85">
        <f>$B63+$C63+$D63</f>
        <v>3079289000</v>
      </c>
      <c r="F63" s="81">
        <f aca="true" t="shared" si="27" ref="F63:O63">F61</f>
        <v>3079289000</v>
      </c>
      <c r="G63" s="80">
        <f t="shared" si="27"/>
        <v>3079289000</v>
      </c>
      <c r="H63" s="81">
        <f t="shared" si="27"/>
        <v>484180000</v>
      </c>
      <c r="I63" s="80">
        <f t="shared" si="27"/>
        <v>558847810</v>
      </c>
      <c r="J63" s="81">
        <f t="shared" si="27"/>
        <v>861110000</v>
      </c>
      <c r="K63" s="80">
        <f t="shared" si="27"/>
        <v>859893395</v>
      </c>
      <c r="L63" s="81">
        <f t="shared" si="27"/>
        <v>364574000</v>
      </c>
      <c r="M63" s="80">
        <f t="shared" si="27"/>
        <v>616736294</v>
      </c>
      <c r="N63" s="81">
        <f t="shared" si="27"/>
        <v>1158255000</v>
      </c>
      <c r="O63" s="80">
        <f t="shared" si="27"/>
        <v>953269694</v>
      </c>
      <c r="P63" s="81">
        <f>$H63+$J63+$L63+$N63</f>
        <v>2868119000</v>
      </c>
      <c r="Q63" s="80">
        <f>$I63+$K63+$M63+$O63</f>
        <v>2988747193</v>
      </c>
      <c r="R63" s="83">
        <f>IF($L63=0,0,(($N63-$L63)/$L63)*100)</f>
        <v>217.70093314388848</v>
      </c>
      <c r="S63" s="84">
        <f>IF($M63=0,0,(($O63-$M63)/$M63)*100)</f>
        <v>54.566822688077444</v>
      </c>
      <c r="T63" s="83">
        <f>IF($E63=0,0,($P63/$E63)*100)</f>
        <v>93.14224809688211</v>
      </c>
      <c r="U63" s="82">
        <f>IF($E63=0,0,($Q63/$E63)*100)</f>
        <v>97.05965217944792</v>
      </c>
      <c r="V63" s="81">
        <f>V61</f>
        <v>113634000</v>
      </c>
      <c r="W63" s="80">
        <f>W61</f>
        <v>53676119</v>
      </c>
    </row>
    <row r="64" spans="1:23" ht="12.75" customHeight="1" thickBot="1">
      <c r="A64" s="86" t="s">
        <v>52</v>
      </c>
      <c r="B64" s="85">
        <f>SUM(B9:B14,B17:B20,B23:B26,B29,B32:B36,B39:B46,B49:B52,B55:B57,B61)</f>
        <v>5518187000</v>
      </c>
      <c r="C64" s="85">
        <f>SUM(C9:C14,C17:C20,C23:C26,C29,C32:C36,C39:C46,C49:C52,C55:C57,C61)</f>
        <v>220591000</v>
      </c>
      <c r="D64" s="85"/>
      <c r="E64" s="85">
        <f>$B64+$C64+$D64</f>
        <v>5738778000</v>
      </c>
      <c r="F64" s="81">
        <f aca="true" t="shared" si="28" ref="F64:O64">SUM(F9:F14,F17:F20,F23:F26,F29,F32:F36,F39:F46,F49:F52,F55:F57,F61)</f>
        <v>5690778000</v>
      </c>
      <c r="G64" s="80">
        <f t="shared" si="28"/>
        <v>4098050000</v>
      </c>
      <c r="H64" s="81">
        <f t="shared" si="28"/>
        <v>617133000</v>
      </c>
      <c r="I64" s="80">
        <f t="shared" si="28"/>
        <v>757449527</v>
      </c>
      <c r="J64" s="81">
        <f t="shared" si="28"/>
        <v>1054192000</v>
      </c>
      <c r="K64" s="80">
        <f t="shared" si="28"/>
        <v>1134728162</v>
      </c>
      <c r="L64" s="81">
        <f t="shared" si="28"/>
        <v>513229000</v>
      </c>
      <c r="M64" s="80">
        <f t="shared" si="28"/>
        <v>816442529</v>
      </c>
      <c r="N64" s="81">
        <f t="shared" si="28"/>
        <v>1480580000</v>
      </c>
      <c r="O64" s="80">
        <f t="shared" si="28"/>
        <v>1236183759</v>
      </c>
      <c r="P64" s="81">
        <f>$H64+$J64+$L64+$N64</f>
        <v>3665134000</v>
      </c>
      <c r="Q64" s="80">
        <f>$I64+$K64+$M64+$O64</f>
        <v>3944803977</v>
      </c>
      <c r="R64" s="83">
        <f>IF($L64=0,0,(($N64-$L64)/$L64)*100)</f>
        <v>188.48330862051833</v>
      </c>
      <c r="S64" s="84">
        <f>IF($M64=0,0,(($O64-$M64)/$M64)*100)</f>
        <v>51.41099527410826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88.9756089508375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95.76493957526806</v>
      </c>
      <c r="V64" s="81">
        <f>SUM(V9:V14,V17:V20,V23:V26,V29,V32:V36,V39:V46,V49:V52,V55:V57,V61)</f>
        <v>234300000</v>
      </c>
      <c r="W64" s="80">
        <f>SUM(W9:W14,W17:W20,W23:W26,W29,W32:W36,W39:W46,W49:W52,W55:W57,W61)</f>
        <v>163074376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289828000</v>
      </c>
      <c r="C77" s="34">
        <f t="shared" si="30"/>
        <v>24803000</v>
      </c>
      <c r="D77" s="34">
        <f t="shared" si="30"/>
        <v>0</v>
      </c>
      <c r="E77" s="34">
        <f t="shared" si="30"/>
        <v>314631000</v>
      </c>
      <c r="F77" s="34">
        <f t="shared" si="30"/>
        <v>0</v>
      </c>
      <c r="G77" s="34">
        <f t="shared" si="30"/>
        <v>0</v>
      </c>
      <c r="H77" s="34">
        <f t="shared" si="30"/>
        <v>104472000</v>
      </c>
      <c r="I77" s="34">
        <f t="shared" si="30"/>
        <v>0</v>
      </c>
      <c r="J77" s="34">
        <f t="shared" si="30"/>
        <v>164377000</v>
      </c>
      <c r="K77" s="34">
        <f t="shared" si="30"/>
        <v>0</v>
      </c>
      <c r="L77" s="34">
        <f t="shared" si="30"/>
        <v>59924000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328773000</v>
      </c>
      <c r="Q77" s="38">
        <f t="shared" si="30"/>
        <v>0</v>
      </c>
      <c r="R77" s="37">
        <f t="shared" si="30"/>
        <v>-300</v>
      </c>
      <c r="S77" s="37">
        <f t="shared" si="30"/>
        <v>0</v>
      </c>
      <c r="T77" s="36">
        <f>IF(SUM($E78:$E86)=0,0,(P77/SUM($E78:$E86))*100)</f>
        <v>104.49478913393786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10099000</v>
      </c>
      <c r="C79" s="27">
        <v>6796000</v>
      </c>
      <c r="D79" s="27"/>
      <c r="E79" s="27">
        <f t="shared" si="31"/>
        <v>16895000</v>
      </c>
      <c r="F79" s="27">
        <v>0</v>
      </c>
      <c r="G79" s="27">
        <v>0</v>
      </c>
      <c r="H79" s="27">
        <v>5783000</v>
      </c>
      <c r="I79" s="27">
        <v>0</v>
      </c>
      <c r="J79" s="27">
        <v>3340000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30">
        <f t="shared" si="32"/>
        <v>9123000</v>
      </c>
      <c r="Q79" s="30">
        <f t="shared" si="33"/>
        <v>0</v>
      </c>
      <c r="R79" s="29">
        <f t="shared" si="34"/>
        <v>0</v>
      </c>
      <c r="S79" s="28">
        <f t="shared" si="35"/>
        <v>0</v>
      </c>
      <c r="T79" s="29">
        <f t="shared" si="36"/>
        <v>53.998224326723886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209003000</v>
      </c>
      <c r="C81" s="27">
        <v>4000000</v>
      </c>
      <c r="D81" s="27"/>
      <c r="E81" s="27">
        <f t="shared" si="31"/>
        <v>213003000</v>
      </c>
      <c r="F81" s="27">
        <v>0</v>
      </c>
      <c r="G81" s="27">
        <v>0</v>
      </c>
      <c r="H81" s="27">
        <v>64584000</v>
      </c>
      <c r="I81" s="27">
        <v>0</v>
      </c>
      <c r="J81" s="27">
        <v>133370000</v>
      </c>
      <c r="K81" s="27">
        <v>0</v>
      </c>
      <c r="L81" s="27">
        <v>37966000</v>
      </c>
      <c r="M81" s="27">
        <v>0</v>
      </c>
      <c r="N81" s="27">
        <v>0</v>
      </c>
      <c r="O81" s="27">
        <v>0</v>
      </c>
      <c r="P81" s="30">
        <f t="shared" si="32"/>
        <v>235920000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110.75900339431838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0</v>
      </c>
      <c r="C82" s="27">
        <v>0</v>
      </c>
      <c r="D82" s="27"/>
      <c r="E82" s="27">
        <f t="shared" si="31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30">
        <f t="shared" si="32"/>
        <v>0</v>
      </c>
      <c r="Q82" s="30">
        <f t="shared" si="33"/>
        <v>0</v>
      </c>
      <c r="R82" s="29">
        <f t="shared" si="34"/>
        <v>0</v>
      </c>
      <c r="S82" s="28">
        <f t="shared" si="35"/>
        <v>0</v>
      </c>
      <c r="T82" s="29">
        <f t="shared" si="36"/>
        <v>0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43311000</v>
      </c>
      <c r="C83" s="27">
        <v>0</v>
      </c>
      <c r="D83" s="27"/>
      <c r="E83" s="27">
        <f t="shared" si="31"/>
        <v>43311000</v>
      </c>
      <c r="F83" s="27">
        <v>0</v>
      </c>
      <c r="G83" s="27">
        <v>0</v>
      </c>
      <c r="H83" s="27">
        <v>12953000</v>
      </c>
      <c r="I83" s="27">
        <v>0</v>
      </c>
      <c r="J83" s="27">
        <v>11400000</v>
      </c>
      <c r="K83" s="27">
        <v>0</v>
      </c>
      <c r="L83" s="27">
        <v>18958000</v>
      </c>
      <c r="M83" s="27">
        <v>0</v>
      </c>
      <c r="N83" s="27">
        <v>0</v>
      </c>
      <c r="O83" s="27">
        <v>0</v>
      </c>
      <c r="P83" s="30">
        <f t="shared" si="32"/>
        <v>43311000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100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23064000</v>
      </c>
      <c r="C84" s="27">
        <v>0</v>
      </c>
      <c r="D84" s="27"/>
      <c r="E84" s="27">
        <f t="shared" si="31"/>
        <v>23064000</v>
      </c>
      <c r="F84" s="27">
        <v>0</v>
      </c>
      <c r="G84" s="27">
        <v>0</v>
      </c>
      <c r="H84" s="27">
        <v>21152000</v>
      </c>
      <c r="I84" s="27">
        <v>0</v>
      </c>
      <c r="J84" s="27">
        <v>1912000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30">
        <f t="shared" si="32"/>
        <v>23064000</v>
      </c>
      <c r="Q84" s="30">
        <f t="shared" si="33"/>
        <v>0</v>
      </c>
      <c r="R84" s="29">
        <f t="shared" si="34"/>
        <v>0</v>
      </c>
      <c r="S84" s="28">
        <f t="shared" si="35"/>
        <v>0</v>
      </c>
      <c r="T84" s="29">
        <f t="shared" si="36"/>
        <v>100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4351000</v>
      </c>
      <c r="C86" s="22">
        <v>14007000</v>
      </c>
      <c r="D86" s="22"/>
      <c r="E86" s="22">
        <f t="shared" si="31"/>
        <v>18358000</v>
      </c>
      <c r="F86" s="22">
        <v>0</v>
      </c>
      <c r="G86" s="22">
        <v>0</v>
      </c>
      <c r="H86" s="22">
        <v>0</v>
      </c>
      <c r="I86" s="22">
        <v>0</v>
      </c>
      <c r="J86" s="22">
        <v>14355000</v>
      </c>
      <c r="K86" s="22">
        <v>0</v>
      </c>
      <c r="L86" s="22">
        <v>3000000</v>
      </c>
      <c r="M86" s="22">
        <v>0</v>
      </c>
      <c r="N86" s="22">
        <v>0</v>
      </c>
      <c r="O86" s="22">
        <v>0</v>
      </c>
      <c r="P86" s="25">
        <f t="shared" si="32"/>
        <v>17355000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94.53644187820024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289828000</v>
      </c>
      <c r="C104" s="10">
        <f t="shared" si="44"/>
        <v>24803000</v>
      </c>
      <c r="D104" s="10">
        <f t="shared" si="44"/>
        <v>0</v>
      </c>
      <c r="E104" s="10">
        <f t="shared" si="44"/>
        <v>314631000</v>
      </c>
      <c r="F104" s="10">
        <f t="shared" si="44"/>
        <v>0</v>
      </c>
      <c r="G104" s="10">
        <f t="shared" si="44"/>
        <v>0</v>
      </c>
      <c r="H104" s="10">
        <f t="shared" si="44"/>
        <v>104472000</v>
      </c>
      <c r="I104" s="10">
        <f t="shared" si="44"/>
        <v>0</v>
      </c>
      <c r="J104" s="10">
        <f t="shared" si="44"/>
        <v>164377000</v>
      </c>
      <c r="K104" s="10">
        <f t="shared" si="44"/>
        <v>0</v>
      </c>
      <c r="L104" s="10">
        <f t="shared" si="44"/>
        <v>59924000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328773000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1.0449478913393786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289828000</v>
      </c>
      <c r="C105" s="6">
        <f aca="true" t="shared" si="45" ref="C105:Q105">C77</f>
        <v>24803000</v>
      </c>
      <c r="D105" s="6">
        <f t="shared" si="45"/>
        <v>0</v>
      </c>
      <c r="E105" s="6">
        <f t="shared" si="45"/>
        <v>314631000</v>
      </c>
      <c r="F105" s="6">
        <f t="shared" si="45"/>
        <v>0</v>
      </c>
      <c r="G105" s="6">
        <f t="shared" si="45"/>
        <v>0</v>
      </c>
      <c r="H105" s="6">
        <f t="shared" si="45"/>
        <v>104472000</v>
      </c>
      <c r="I105" s="6">
        <f t="shared" si="45"/>
        <v>0</v>
      </c>
      <c r="J105" s="6">
        <f t="shared" si="45"/>
        <v>164377000</v>
      </c>
      <c r="K105" s="6">
        <f t="shared" si="45"/>
        <v>0</v>
      </c>
      <c r="L105" s="6">
        <f t="shared" si="45"/>
        <v>59924000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328773000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1.0449478913393786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38700000</v>
      </c>
      <c r="C10" s="100">
        <v>0</v>
      </c>
      <c r="D10" s="100"/>
      <c r="E10" s="100">
        <f aca="true" t="shared" si="0" ref="E10:E15">$B10+$C10+$D10</f>
        <v>38700000</v>
      </c>
      <c r="F10" s="96">
        <v>38700000</v>
      </c>
      <c r="G10" s="95">
        <v>38700000</v>
      </c>
      <c r="H10" s="96">
        <v>10552000</v>
      </c>
      <c r="I10" s="95">
        <v>10378510</v>
      </c>
      <c r="J10" s="96">
        <v>8640000</v>
      </c>
      <c r="K10" s="95">
        <v>9425363</v>
      </c>
      <c r="L10" s="96">
        <v>7987000</v>
      </c>
      <c r="M10" s="95">
        <v>7320303</v>
      </c>
      <c r="N10" s="96">
        <v>9837000</v>
      </c>
      <c r="O10" s="95">
        <v>10680567</v>
      </c>
      <c r="P10" s="96">
        <f aca="true" t="shared" si="1" ref="P10:P15">$H10+$J10+$L10+$N10</f>
        <v>37016000</v>
      </c>
      <c r="Q10" s="95">
        <f aca="true" t="shared" si="2" ref="Q10:Q15">$I10+$K10+$M10+$O10</f>
        <v>37804743</v>
      </c>
      <c r="R10" s="98">
        <f aca="true" t="shared" si="3" ref="R10:R15">IF($L10=0,0,(($N10-$L10)/$L10)*100)</f>
        <v>23.16263928884437</v>
      </c>
      <c r="S10" s="99">
        <f aca="true" t="shared" si="4" ref="S10:S15">IF($M10=0,0,(($O10-$M10)/$M10)*100)</f>
        <v>45.9033458041286</v>
      </c>
      <c r="T10" s="98">
        <f>IF($E10=0,0,($P10/$E10)*100)</f>
        <v>95.64857881136952</v>
      </c>
      <c r="U10" s="97">
        <f>IF($E10=0,0,($Q10/$E10)*100)</f>
        <v>97.68667441860465</v>
      </c>
      <c r="V10" s="96">
        <v>709000</v>
      </c>
      <c r="W10" s="95"/>
    </row>
    <row r="11" spans="1:23" ht="12.75" customHeight="1">
      <c r="A11" s="116" t="s">
        <v>93</v>
      </c>
      <c r="B11" s="100">
        <v>0</v>
      </c>
      <c r="C11" s="100">
        <v>0</v>
      </c>
      <c r="D11" s="100"/>
      <c r="E11" s="100">
        <f t="shared" si="0"/>
        <v>0</v>
      </c>
      <c r="F11" s="96">
        <v>0</v>
      </c>
      <c r="G11" s="95">
        <v>0</v>
      </c>
      <c r="H11" s="96">
        <v>0</v>
      </c>
      <c r="I11" s="95">
        <v>0</v>
      </c>
      <c r="J11" s="96">
        <v>0</v>
      </c>
      <c r="K11" s="95">
        <v>0</v>
      </c>
      <c r="L11" s="96">
        <v>0</v>
      </c>
      <c r="M11" s="95">
        <v>0</v>
      </c>
      <c r="N11" s="96">
        <v>0</v>
      </c>
      <c r="O11" s="95">
        <v>0</v>
      </c>
      <c r="P11" s="96">
        <f t="shared" si="1"/>
        <v>0</v>
      </c>
      <c r="Q11" s="95">
        <f t="shared" si="2"/>
        <v>0</v>
      </c>
      <c r="R11" s="98">
        <f t="shared" si="3"/>
        <v>0</v>
      </c>
      <c r="S11" s="99">
        <f t="shared" si="4"/>
        <v>0</v>
      </c>
      <c r="T11" s="98">
        <f>IF($E11=0,0,($P11/$E11)*100)</f>
        <v>0</v>
      </c>
      <c r="U11" s="97">
        <f>IF($E11=0,0,($Q11/$E11)*100)</f>
        <v>0</v>
      </c>
      <c r="V11" s="96"/>
      <c r="W11" s="95"/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5000000</v>
      </c>
      <c r="C13" s="100">
        <v>0</v>
      </c>
      <c r="D13" s="100"/>
      <c r="E13" s="100">
        <f t="shared" si="0"/>
        <v>5000000</v>
      </c>
      <c r="F13" s="96">
        <v>5000000</v>
      </c>
      <c r="G13" s="95">
        <v>5000000</v>
      </c>
      <c r="H13" s="96">
        <v>0</v>
      </c>
      <c r="I13" s="95">
        <v>0</v>
      </c>
      <c r="J13" s="96">
        <v>0</v>
      </c>
      <c r="K13" s="95">
        <v>0</v>
      </c>
      <c r="L13" s="96">
        <v>3917000</v>
      </c>
      <c r="M13" s="95">
        <v>3916611</v>
      </c>
      <c r="N13" s="96">
        <v>1083000</v>
      </c>
      <c r="O13" s="95">
        <v>0</v>
      </c>
      <c r="P13" s="96">
        <f t="shared" si="1"/>
        <v>5000000</v>
      </c>
      <c r="Q13" s="95">
        <f t="shared" si="2"/>
        <v>3916611</v>
      </c>
      <c r="R13" s="98">
        <f t="shared" si="3"/>
        <v>-72.35128925197856</v>
      </c>
      <c r="S13" s="99">
        <f t="shared" si="4"/>
        <v>-100</v>
      </c>
      <c r="T13" s="98">
        <f>IF($E13=0,0,($P13/$E13)*100)</f>
        <v>100</v>
      </c>
      <c r="U13" s="97">
        <f>IF($E13=0,0,($Q13/$E13)*100)</f>
        <v>78.33221999999999</v>
      </c>
      <c r="V13" s="96"/>
      <c r="W13" s="95"/>
    </row>
    <row r="14" spans="1:23" ht="12.75" customHeight="1">
      <c r="A14" s="116" t="s">
        <v>91</v>
      </c>
      <c r="B14" s="100">
        <v>3351000</v>
      </c>
      <c r="C14" s="100">
        <v>-688000</v>
      </c>
      <c r="D14" s="100"/>
      <c r="E14" s="100">
        <f t="shared" si="0"/>
        <v>2663000</v>
      </c>
      <c r="F14" s="96">
        <v>2663000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47051000</v>
      </c>
      <c r="C15" s="114">
        <f>SUM(C9:C14)</f>
        <v>-688000</v>
      </c>
      <c r="D15" s="114"/>
      <c r="E15" s="114">
        <f t="shared" si="0"/>
        <v>46363000</v>
      </c>
      <c r="F15" s="110">
        <f aca="true" t="shared" si="5" ref="F15:O15">SUM(F9:F14)</f>
        <v>46363000</v>
      </c>
      <c r="G15" s="109">
        <f t="shared" si="5"/>
        <v>43700000</v>
      </c>
      <c r="H15" s="110">
        <f t="shared" si="5"/>
        <v>10552000</v>
      </c>
      <c r="I15" s="109">
        <f t="shared" si="5"/>
        <v>10378510</v>
      </c>
      <c r="J15" s="110">
        <f t="shared" si="5"/>
        <v>8640000</v>
      </c>
      <c r="K15" s="109">
        <f t="shared" si="5"/>
        <v>9425363</v>
      </c>
      <c r="L15" s="110">
        <f t="shared" si="5"/>
        <v>11904000</v>
      </c>
      <c r="M15" s="109">
        <f t="shared" si="5"/>
        <v>11236914</v>
      </c>
      <c r="N15" s="110">
        <f t="shared" si="5"/>
        <v>10920000</v>
      </c>
      <c r="O15" s="109">
        <f t="shared" si="5"/>
        <v>10680567</v>
      </c>
      <c r="P15" s="110">
        <f t="shared" si="1"/>
        <v>42016000</v>
      </c>
      <c r="Q15" s="109">
        <f t="shared" si="2"/>
        <v>41721354</v>
      </c>
      <c r="R15" s="112">
        <f t="shared" si="3"/>
        <v>-8.266129032258064</v>
      </c>
      <c r="S15" s="113">
        <f t="shared" si="4"/>
        <v>-4.951065746342813</v>
      </c>
      <c r="T15" s="112">
        <f>IF(SUM($E9:$E13)=0,0,(P15/SUM($E9:$E13))*100)</f>
        <v>96.14645308924486</v>
      </c>
      <c r="U15" s="111">
        <f>IF(SUM($E9:$E13)=0,0,(Q15/SUM($E9:$E13))*100)</f>
        <v>95.47220594965675</v>
      </c>
      <c r="V15" s="110">
        <f>SUM(V9:V14)</f>
        <v>709000</v>
      </c>
      <c r="W15" s="109">
        <f>SUM(W9:W14)</f>
        <v>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21478000</v>
      </c>
      <c r="C17" s="100">
        <v>0</v>
      </c>
      <c r="D17" s="100"/>
      <c r="E17" s="100">
        <f>$B17+$C17+$D17</f>
        <v>21478000</v>
      </c>
      <c r="F17" s="96">
        <v>21478000</v>
      </c>
      <c r="G17" s="95">
        <v>21478000</v>
      </c>
      <c r="H17" s="96">
        <v>1905000</v>
      </c>
      <c r="I17" s="95">
        <v>4472368</v>
      </c>
      <c r="J17" s="96">
        <v>2586000</v>
      </c>
      <c r="K17" s="95">
        <v>3168629</v>
      </c>
      <c r="L17" s="96">
        <v>1336000</v>
      </c>
      <c r="M17" s="95">
        <v>5571824</v>
      </c>
      <c r="N17" s="96">
        <v>1758000</v>
      </c>
      <c r="O17" s="95">
        <v>8473599</v>
      </c>
      <c r="P17" s="96">
        <f>$H17+$J17+$L17+$N17</f>
        <v>7585000</v>
      </c>
      <c r="Q17" s="95">
        <f>$I17+$K17+$M17+$O17</f>
        <v>21686420</v>
      </c>
      <c r="R17" s="98">
        <f>IF($L17=0,0,(($N17-$L17)/$L17)*100)</f>
        <v>31.58682634730539</v>
      </c>
      <c r="S17" s="99">
        <f>IF($M17=0,0,(($O17-$M17)/$M17)*100)</f>
        <v>52.07944472043625</v>
      </c>
      <c r="T17" s="98">
        <f>IF($E17=0,0,($P17/$E17)*100)</f>
        <v>35.315206257565876</v>
      </c>
      <c r="U17" s="97">
        <f>IF($E17=0,0,($Q17/$E17)*100)</f>
        <v>100.9703883043114</v>
      </c>
      <c r="V17" s="96">
        <v>183000</v>
      </c>
      <c r="W17" s="95">
        <v>119767</v>
      </c>
    </row>
    <row r="18" spans="1:23" ht="12.75" customHeight="1">
      <c r="A18" s="116" t="s">
        <v>89</v>
      </c>
      <c r="B18" s="100">
        <v>0</v>
      </c>
      <c r="C18" s="100">
        <v>0</v>
      </c>
      <c r="D18" s="100"/>
      <c r="E18" s="100">
        <f>$B18+$C18+$D18</f>
        <v>0</v>
      </c>
      <c r="F18" s="96">
        <v>0</v>
      </c>
      <c r="G18" s="95">
        <v>0</v>
      </c>
      <c r="H18" s="96">
        <v>0</v>
      </c>
      <c r="I18" s="95">
        <v>0</v>
      </c>
      <c r="J18" s="96">
        <v>0</v>
      </c>
      <c r="K18" s="95">
        <v>0</v>
      </c>
      <c r="L18" s="96">
        <v>0</v>
      </c>
      <c r="M18" s="95">
        <v>0</v>
      </c>
      <c r="N18" s="96">
        <v>0</v>
      </c>
      <c r="O18" s="95">
        <v>0</v>
      </c>
      <c r="P18" s="96">
        <f>$H18+$J18+$L18+$N18</f>
        <v>0</v>
      </c>
      <c r="Q18" s="95">
        <f>$I18+$K18+$M18+$O18</f>
        <v>0</v>
      </c>
      <c r="R18" s="98">
        <f>IF($L18=0,0,(($N18-$L18)/$L18)*100)</f>
        <v>0</v>
      </c>
      <c r="S18" s="99">
        <f>IF($M18=0,0,(($O18-$M18)/$M18)*100)</f>
        <v>0</v>
      </c>
      <c r="T18" s="98">
        <f>IF($E18=0,0,($P18/$E18)*100)</f>
        <v>0</v>
      </c>
      <c r="U18" s="97">
        <f>IF($E18=0,0,($Q18/$E18)*100)</f>
        <v>0</v>
      </c>
      <c r="V18" s="96"/>
      <c r="W18" s="95"/>
    </row>
    <row r="19" spans="1:23" ht="12.75" customHeight="1">
      <c r="A19" s="116" t="s">
        <v>88</v>
      </c>
      <c r="B19" s="100">
        <v>0</v>
      </c>
      <c r="C19" s="100">
        <v>0</v>
      </c>
      <c r="D19" s="100"/>
      <c r="E19" s="100">
        <f>$B19+$C19+$D19</f>
        <v>0</v>
      </c>
      <c r="F19" s="96">
        <v>0</v>
      </c>
      <c r="G19" s="95">
        <v>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0</v>
      </c>
      <c r="P19" s="96">
        <f>$H19+$J19+$L19+$N19</f>
        <v>0</v>
      </c>
      <c r="Q19" s="95">
        <f>$I19+$K19+$M19+$O19</f>
        <v>0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0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21478000</v>
      </c>
      <c r="C21" s="114">
        <f>SUM(C17:C20)</f>
        <v>0</v>
      </c>
      <c r="D21" s="114"/>
      <c r="E21" s="114">
        <f>$B21+$C21+$D21</f>
        <v>21478000</v>
      </c>
      <c r="F21" s="110">
        <f aca="true" t="shared" si="6" ref="F21:O21">SUM(F17:F20)</f>
        <v>21478000</v>
      </c>
      <c r="G21" s="109">
        <f t="shared" si="6"/>
        <v>21478000</v>
      </c>
      <c r="H21" s="110">
        <f t="shared" si="6"/>
        <v>1905000</v>
      </c>
      <c r="I21" s="109">
        <f t="shared" si="6"/>
        <v>4472368</v>
      </c>
      <c r="J21" s="110">
        <f t="shared" si="6"/>
        <v>2586000</v>
      </c>
      <c r="K21" s="109">
        <f t="shared" si="6"/>
        <v>3168629</v>
      </c>
      <c r="L21" s="110">
        <f t="shared" si="6"/>
        <v>1336000</v>
      </c>
      <c r="M21" s="109">
        <f t="shared" si="6"/>
        <v>5571824</v>
      </c>
      <c r="N21" s="110">
        <f t="shared" si="6"/>
        <v>1758000</v>
      </c>
      <c r="O21" s="109">
        <f t="shared" si="6"/>
        <v>8473599</v>
      </c>
      <c r="P21" s="110">
        <f>$H21+$J21+$L21+$N21</f>
        <v>7585000</v>
      </c>
      <c r="Q21" s="109">
        <f>$I21+$K21+$M21+$O21</f>
        <v>21686420</v>
      </c>
      <c r="R21" s="112">
        <f>IF($L21=0,0,(($N21-$L21)/$L21)*100)</f>
        <v>31.58682634730539</v>
      </c>
      <c r="S21" s="113">
        <f>IF($M21=0,0,(($O21-$M21)/$M21)*100)</f>
        <v>52.07944472043625</v>
      </c>
      <c r="T21" s="112">
        <f>IF($E21=0,0,($P21/$E21)*100)</f>
        <v>35.315206257565876</v>
      </c>
      <c r="U21" s="111">
        <f>IF($E21=0,0,($Q21/$E21)*100)</f>
        <v>100.9703883043114</v>
      </c>
      <c r="V21" s="110">
        <f>SUM(V17:V20)</f>
        <v>183000</v>
      </c>
      <c r="W21" s="109">
        <f>SUM(W17:W20)</f>
        <v>119767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30000000</v>
      </c>
      <c r="C23" s="100">
        <v>0</v>
      </c>
      <c r="D23" s="100"/>
      <c r="E23" s="100">
        <f>$B23+$C23+$D23</f>
        <v>30000000</v>
      </c>
      <c r="F23" s="96">
        <v>30000000</v>
      </c>
      <c r="G23" s="95">
        <v>30000000</v>
      </c>
      <c r="H23" s="96">
        <v>0</v>
      </c>
      <c r="I23" s="95">
        <v>0</v>
      </c>
      <c r="J23" s="96">
        <v>0</v>
      </c>
      <c r="K23" s="95">
        <v>0</v>
      </c>
      <c r="L23" s="96">
        <v>0</v>
      </c>
      <c r="M23" s="95">
        <v>0</v>
      </c>
      <c r="N23" s="96">
        <v>15057000</v>
      </c>
      <c r="O23" s="95">
        <v>15056338</v>
      </c>
      <c r="P23" s="96">
        <f>$H23+$J23+$L23+$N23</f>
        <v>15057000</v>
      </c>
      <c r="Q23" s="95">
        <f>$I23+$K23+$M23+$O23</f>
        <v>15056338</v>
      </c>
      <c r="R23" s="98">
        <f>IF($L23=0,0,(($N23-$L23)/$L23)*100)</f>
        <v>0</v>
      </c>
      <c r="S23" s="99">
        <f>IF($M23=0,0,(($O23-$M23)/$M23)*100)</f>
        <v>0</v>
      </c>
      <c r="T23" s="98">
        <f>IF($E23=0,0,($P23/$E23)*100)</f>
        <v>50.19</v>
      </c>
      <c r="U23" s="97">
        <f>IF($E23=0,0,($Q23/$E23)*100)</f>
        <v>50.18779333333333</v>
      </c>
      <c r="V23" s="96"/>
      <c r="W23" s="95"/>
    </row>
    <row r="24" spans="1:23" ht="12.75" customHeight="1">
      <c r="A24" s="116" t="s">
        <v>84</v>
      </c>
      <c r="B24" s="100">
        <v>0</v>
      </c>
      <c r="C24" s="100">
        <v>0</v>
      </c>
      <c r="D24" s="100"/>
      <c r="E24" s="100">
        <f>$B24+$C24+$D24</f>
        <v>0</v>
      </c>
      <c r="F24" s="96">
        <v>0</v>
      </c>
      <c r="G24" s="95">
        <v>0</v>
      </c>
      <c r="H24" s="96">
        <v>0</v>
      </c>
      <c r="I24" s="95">
        <v>0</v>
      </c>
      <c r="J24" s="96">
        <v>0</v>
      </c>
      <c r="K24" s="95">
        <v>0</v>
      </c>
      <c r="L24" s="96">
        <v>0</v>
      </c>
      <c r="M24" s="95">
        <v>0</v>
      </c>
      <c r="N24" s="96">
        <v>0</v>
      </c>
      <c r="O24" s="95">
        <v>0</v>
      </c>
      <c r="P24" s="96">
        <f>$H24+$J24+$L24+$N24</f>
        <v>0</v>
      </c>
      <c r="Q24" s="95">
        <f>$I24+$K24+$M24+$O24</f>
        <v>0</v>
      </c>
      <c r="R24" s="98">
        <f>IF($L24=0,0,(($N24-$L24)/$L24)*100)</f>
        <v>0</v>
      </c>
      <c r="S24" s="99">
        <f>IF($M24=0,0,(($O24-$M24)/$M24)*100)</f>
        <v>0</v>
      </c>
      <c r="T24" s="98">
        <f>IF($E24=0,0,($P24/$E24)*100)</f>
        <v>0</v>
      </c>
      <c r="U24" s="97">
        <f>IF($E24=0,0,($Q24/$E24)*100)</f>
        <v>0</v>
      </c>
      <c r="V24" s="96"/>
      <c r="W24" s="95"/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7221000</v>
      </c>
      <c r="C26" s="100">
        <v>0</v>
      </c>
      <c r="D26" s="100"/>
      <c r="E26" s="100">
        <f>$B26+$C26+$D26</f>
        <v>7221000</v>
      </c>
      <c r="F26" s="96">
        <v>7221000</v>
      </c>
      <c r="G26" s="95">
        <v>7221000</v>
      </c>
      <c r="H26" s="96">
        <v>662000</v>
      </c>
      <c r="I26" s="95">
        <v>195984</v>
      </c>
      <c r="J26" s="96">
        <v>1999000</v>
      </c>
      <c r="K26" s="95">
        <v>1835424</v>
      </c>
      <c r="L26" s="96">
        <v>725000</v>
      </c>
      <c r="M26" s="95">
        <v>1606446</v>
      </c>
      <c r="N26" s="96">
        <v>3714000</v>
      </c>
      <c r="O26" s="95">
        <v>1557355</v>
      </c>
      <c r="P26" s="96">
        <f>$H26+$J26+$L26+$N26</f>
        <v>7100000</v>
      </c>
      <c r="Q26" s="95">
        <f>$I26+$K26+$M26+$O26</f>
        <v>5195209</v>
      </c>
      <c r="R26" s="98">
        <f>IF($L26=0,0,(($N26-$L26)/$L26)*100)</f>
        <v>412.2758620689655</v>
      </c>
      <c r="S26" s="99">
        <f>IF($M26=0,0,(($O26-$M26)/$M26)*100)</f>
        <v>-3.0558761390049836</v>
      </c>
      <c r="T26" s="98">
        <f>IF($E26=0,0,($P26/$E26)*100)</f>
        <v>98.32433180999861</v>
      </c>
      <c r="U26" s="97">
        <f>IF($E26=0,0,($Q26/$E26)*100)</f>
        <v>71.94583852651986</v>
      </c>
      <c r="V26" s="96">
        <v>314000</v>
      </c>
      <c r="W26" s="95">
        <v>155900</v>
      </c>
    </row>
    <row r="27" spans="1:23" ht="12.75" customHeight="1">
      <c r="A27" s="115" t="s">
        <v>53</v>
      </c>
      <c r="B27" s="114">
        <f>SUM(B23:B26)</f>
        <v>37221000</v>
      </c>
      <c r="C27" s="114">
        <f>SUM(C23:C26)</f>
        <v>0</v>
      </c>
      <c r="D27" s="114"/>
      <c r="E27" s="114">
        <f>$B27+$C27+$D27</f>
        <v>37221000</v>
      </c>
      <c r="F27" s="110">
        <f aca="true" t="shared" si="7" ref="F27:O27">SUM(F23:F26)</f>
        <v>37221000</v>
      </c>
      <c r="G27" s="109">
        <f t="shared" si="7"/>
        <v>37221000</v>
      </c>
      <c r="H27" s="110">
        <f t="shared" si="7"/>
        <v>662000</v>
      </c>
      <c r="I27" s="109">
        <f t="shared" si="7"/>
        <v>195984</v>
      </c>
      <c r="J27" s="110">
        <f t="shared" si="7"/>
        <v>1999000</v>
      </c>
      <c r="K27" s="109">
        <f t="shared" si="7"/>
        <v>1835424</v>
      </c>
      <c r="L27" s="110">
        <f t="shared" si="7"/>
        <v>725000</v>
      </c>
      <c r="M27" s="109">
        <f t="shared" si="7"/>
        <v>1606446</v>
      </c>
      <c r="N27" s="110">
        <f t="shared" si="7"/>
        <v>18771000</v>
      </c>
      <c r="O27" s="109">
        <f t="shared" si="7"/>
        <v>16613693</v>
      </c>
      <c r="P27" s="110">
        <f>$H27+$J27+$L27+$N27</f>
        <v>22157000</v>
      </c>
      <c r="Q27" s="109">
        <f>$I27+$K27+$M27+$O27</f>
        <v>20251547</v>
      </c>
      <c r="R27" s="112">
        <f>IF($L27=0,0,(($N27-$L27)/$L27)*100)</f>
        <v>2489.103448275862</v>
      </c>
      <c r="S27" s="113">
        <f>IF($M27=0,0,(($O27-$M27)/$M27)*100)</f>
        <v>934.1893222679131</v>
      </c>
      <c r="T27" s="112">
        <f>IF($E27=0,0,($P27/$E27)*100)</f>
        <v>59.52822331479541</v>
      </c>
      <c r="U27" s="111">
        <f>IF($E27=0,0,($Q27/$E27)*100)</f>
        <v>54.40892775583676</v>
      </c>
      <c r="V27" s="110">
        <f>SUM(V23:V26)</f>
        <v>314000</v>
      </c>
      <c r="W27" s="109">
        <f>SUM(W23:W26)</f>
        <v>155900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31592000</v>
      </c>
      <c r="C29" s="100">
        <v>0</v>
      </c>
      <c r="D29" s="100"/>
      <c r="E29" s="100">
        <f>$B29+$C29+$D29</f>
        <v>31592000</v>
      </c>
      <c r="F29" s="96">
        <v>31592000</v>
      </c>
      <c r="G29" s="95">
        <v>31592000</v>
      </c>
      <c r="H29" s="96">
        <v>4907000</v>
      </c>
      <c r="I29" s="95">
        <v>7200950</v>
      </c>
      <c r="J29" s="96">
        <v>6495000</v>
      </c>
      <c r="K29" s="95">
        <v>10246304</v>
      </c>
      <c r="L29" s="96">
        <v>4320000</v>
      </c>
      <c r="M29" s="95">
        <v>9493246</v>
      </c>
      <c r="N29" s="96">
        <v>13525000</v>
      </c>
      <c r="O29" s="95">
        <v>28559056</v>
      </c>
      <c r="P29" s="96">
        <f>$H29+$J29+$L29+$N29</f>
        <v>29247000</v>
      </c>
      <c r="Q29" s="95">
        <f>$I29+$K29+$M29+$O29</f>
        <v>55499556</v>
      </c>
      <c r="R29" s="98">
        <f>IF($L29=0,0,(($N29-$L29)/$L29)*100)</f>
        <v>213.07870370370372</v>
      </c>
      <c r="S29" s="99">
        <f>IF($M29=0,0,(($O29-$M29)/$M29)*100)</f>
        <v>200.83552032676707</v>
      </c>
      <c r="T29" s="98">
        <f>IF($E29=0,0,($P29/$E29)*100)</f>
        <v>92.5772347429729</v>
      </c>
      <c r="U29" s="97">
        <f>IF($E29=0,0,($Q29/$E29)*100)</f>
        <v>175.67598126107876</v>
      </c>
      <c r="V29" s="96"/>
      <c r="W29" s="95"/>
    </row>
    <row r="30" spans="1:23" ht="12.75" customHeight="1">
      <c r="A30" s="115" t="s">
        <v>53</v>
      </c>
      <c r="B30" s="114">
        <f>B29</f>
        <v>31592000</v>
      </c>
      <c r="C30" s="114">
        <f>C29</f>
        <v>0</v>
      </c>
      <c r="D30" s="114"/>
      <c r="E30" s="114">
        <f>$B30+$C30+$D30</f>
        <v>31592000</v>
      </c>
      <c r="F30" s="110">
        <f aca="true" t="shared" si="8" ref="F30:O30">F29</f>
        <v>31592000</v>
      </c>
      <c r="G30" s="109">
        <f t="shared" si="8"/>
        <v>31592000</v>
      </c>
      <c r="H30" s="110">
        <f t="shared" si="8"/>
        <v>4907000</v>
      </c>
      <c r="I30" s="109">
        <f t="shared" si="8"/>
        <v>7200950</v>
      </c>
      <c r="J30" s="110">
        <f t="shared" si="8"/>
        <v>6495000</v>
      </c>
      <c r="K30" s="109">
        <f t="shared" si="8"/>
        <v>10246304</v>
      </c>
      <c r="L30" s="110">
        <f t="shared" si="8"/>
        <v>4320000</v>
      </c>
      <c r="M30" s="109">
        <f t="shared" si="8"/>
        <v>9493246</v>
      </c>
      <c r="N30" s="110">
        <f t="shared" si="8"/>
        <v>13525000</v>
      </c>
      <c r="O30" s="109">
        <f t="shared" si="8"/>
        <v>28559056</v>
      </c>
      <c r="P30" s="110">
        <f>$H30+$J30+$L30+$N30</f>
        <v>29247000</v>
      </c>
      <c r="Q30" s="109">
        <f>$I30+$K30+$M30+$O30</f>
        <v>55499556</v>
      </c>
      <c r="R30" s="112">
        <f>IF($L30=0,0,(($N30-$L30)/$L30)*100)</f>
        <v>213.07870370370372</v>
      </c>
      <c r="S30" s="113">
        <f>IF($M30=0,0,(($O30-$M30)/$M30)*100)</f>
        <v>200.83552032676707</v>
      </c>
      <c r="T30" s="112">
        <f>IF($E30=0,0,($P30/$E30)*100)</f>
        <v>92.5772347429729</v>
      </c>
      <c r="U30" s="111">
        <f>IF($E30=0,0,($Q30/$E30)*100)</f>
        <v>175.67598126107876</v>
      </c>
      <c r="V30" s="110">
        <f>V29</f>
        <v>0</v>
      </c>
      <c r="W30" s="109">
        <f>W29</f>
        <v>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89700000</v>
      </c>
      <c r="C32" s="100">
        <v>-4700000</v>
      </c>
      <c r="D32" s="100"/>
      <c r="E32" s="100">
        <f aca="true" t="shared" si="9" ref="E32:E37">$B32+$C32+$D32</f>
        <v>85000000</v>
      </c>
      <c r="F32" s="96">
        <v>85000000</v>
      </c>
      <c r="G32" s="95">
        <v>86700000</v>
      </c>
      <c r="H32" s="96">
        <v>0</v>
      </c>
      <c r="I32" s="95">
        <v>6286000</v>
      </c>
      <c r="J32" s="96">
        <v>18536000</v>
      </c>
      <c r="K32" s="95">
        <v>23437385</v>
      </c>
      <c r="L32" s="96">
        <v>27081000</v>
      </c>
      <c r="M32" s="95">
        <v>9965626</v>
      </c>
      <c r="N32" s="96">
        <v>15000000</v>
      </c>
      <c r="O32" s="95">
        <v>39897811</v>
      </c>
      <c r="P32" s="96">
        <f aca="true" t="shared" si="10" ref="P32:P37">$H32+$J32+$L32+$N32</f>
        <v>60617000</v>
      </c>
      <c r="Q32" s="95">
        <f aca="true" t="shared" si="11" ref="Q32:Q37">$I32+$K32+$M32+$O32</f>
        <v>79586822</v>
      </c>
      <c r="R32" s="98">
        <f aca="true" t="shared" si="12" ref="R32:R37">IF($L32=0,0,(($N32-$L32)/$L32)*100)</f>
        <v>-44.61061260662457</v>
      </c>
      <c r="S32" s="99">
        <f aca="true" t="shared" si="13" ref="S32:S37">IF($M32=0,0,(($O32-$M32)/$M32)*100)</f>
        <v>300.3542878289834</v>
      </c>
      <c r="T32" s="98">
        <f>IF($E32=0,0,($P32/$E32)*100)</f>
        <v>71.31411764705882</v>
      </c>
      <c r="U32" s="97">
        <f>IF($E32=0,0,($Q32/$E32)*100)</f>
        <v>93.63155529411765</v>
      </c>
      <c r="V32" s="96">
        <v>10956000</v>
      </c>
      <c r="W32" s="95"/>
    </row>
    <row r="33" spans="1:23" ht="12.75" customHeight="1">
      <c r="A33" s="116" t="s">
        <v>77</v>
      </c>
      <c r="B33" s="100">
        <v>52188000</v>
      </c>
      <c r="C33" s="100">
        <v>0</v>
      </c>
      <c r="D33" s="100"/>
      <c r="E33" s="100">
        <f t="shared" si="9"/>
        <v>52188000</v>
      </c>
      <c r="F33" s="96">
        <v>52188000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19490000</v>
      </c>
      <c r="C35" s="100">
        <v>4000000</v>
      </c>
      <c r="D35" s="100"/>
      <c r="E35" s="100">
        <f t="shared" si="9"/>
        <v>23490000</v>
      </c>
      <c r="F35" s="96">
        <v>23490000</v>
      </c>
      <c r="G35" s="95">
        <v>23490000</v>
      </c>
      <c r="H35" s="96">
        <v>0</v>
      </c>
      <c r="I35" s="95">
        <v>5335553</v>
      </c>
      <c r="J35" s="96">
        <v>2963000</v>
      </c>
      <c r="K35" s="95">
        <v>698598</v>
      </c>
      <c r="L35" s="96">
        <v>594000</v>
      </c>
      <c r="M35" s="95">
        <v>3143126</v>
      </c>
      <c r="N35" s="96">
        <v>14035000</v>
      </c>
      <c r="O35" s="95">
        <v>7369877</v>
      </c>
      <c r="P35" s="96">
        <f t="shared" si="10"/>
        <v>17592000</v>
      </c>
      <c r="Q35" s="95">
        <f t="shared" si="11"/>
        <v>16547154</v>
      </c>
      <c r="R35" s="98">
        <f t="shared" si="12"/>
        <v>2262.794612794613</v>
      </c>
      <c r="S35" s="99">
        <f t="shared" si="13"/>
        <v>134.47602800524064</v>
      </c>
      <c r="T35" s="98">
        <f>IF($E35=0,0,($P35/$E35)*100)</f>
        <v>74.89144316730524</v>
      </c>
      <c r="U35" s="97">
        <f>IF($E35=0,0,($Q35/$E35)*100)</f>
        <v>70.44339719029374</v>
      </c>
      <c r="V35" s="96">
        <v>2443000</v>
      </c>
      <c r="W35" s="95"/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161378000</v>
      </c>
      <c r="C37" s="114">
        <f>SUM(C32:C36)</f>
        <v>-700000</v>
      </c>
      <c r="D37" s="114"/>
      <c r="E37" s="114">
        <f t="shared" si="9"/>
        <v>160678000</v>
      </c>
      <c r="F37" s="110">
        <f aca="true" t="shared" si="14" ref="F37:O37">SUM(F32:F36)</f>
        <v>160678000</v>
      </c>
      <c r="G37" s="109">
        <f t="shared" si="14"/>
        <v>110190000</v>
      </c>
      <c r="H37" s="110">
        <f t="shared" si="14"/>
        <v>0</v>
      </c>
      <c r="I37" s="109">
        <f t="shared" si="14"/>
        <v>11621553</v>
      </c>
      <c r="J37" s="110">
        <f t="shared" si="14"/>
        <v>21499000</v>
      </c>
      <c r="K37" s="109">
        <f t="shared" si="14"/>
        <v>24135983</v>
      </c>
      <c r="L37" s="110">
        <f t="shared" si="14"/>
        <v>27675000</v>
      </c>
      <c r="M37" s="109">
        <f t="shared" si="14"/>
        <v>13108752</v>
      </c>
      <c r="N37" s="110">
        <f t="shared" si="14"/>
        <v>29035000</v>
      </c>
      <c r="O37" s="109">
        <f t="shared" si="14"/>
        <v>47267688</v>
      </c>
      <c r="P37" s="110">
        <f t="shared" si="10"/>
        <v>78209000</v>
      </c>
      <c r="Q37" s="109">
        <f t="shared" si="11"/>
        <v>96133976</v>
      </c>
      <c r="R37" s="112">
        <f t="shared" si="12"/>
        <v>4.914182475158085</v>
      </c>
      <c r="S37" s="113">
        <f t="shared" si="13"/>
        <v>260.58114456662236</v>
      </c>
      <c r="T37" s="112">
        <f>IF((+$E32+$E35)=0,0,(P37/(+$E32+$E35))*100)</f>
        <v>72.08867176698314</v>
      </c>
      <c r="U37" s="111">
        <f>IF((+$E32+$E35)=0,0,(Q37/(+$E32+$E35))*100)</f>
        <v>88.61090976126832</v>
      </c>
      <c r="V37" s="110">
        <f>SUM(V32:V36)</f>
        <v>13399000</v>
      </c>
      <c r="W37" s="109">
        <f>SUM(W32:W36)</f>
        <v>0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306055000</v>
      </c>
      <c r="C40" s="100">
        <v>-159000</v>
      </c>
      <c r="D40" s="100"/>
      <c r="E40" s="100">
        <f t="shared" si="15"/>
        <v>305896000</v>
      </c>
      <c r="F40" s="96">
        <v>306055000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20000000</v>
      </c>
      <c r="C41" s="100">
        <v>0</v>
      </c>
      <c r="D41" s="100"/>
      <c r="E41" s="100">
        <f t="shared" si="15"/>
        <v>20000000</v>
      </c>
      <c r="F41" s="96">
        <v>20000000</v>
      </c>
      <c r="G41" s="95">
        <v>20000000</v>
      </c>
      <c r="H41" s="96">
        <v>773000</v>
      </c>
      <c r="I41" s="95">
        <v>833333</v>
      </c>
      <c r="J41" s="96">
        <v>163000</v>
      </c>
      <c r="K41" s="95">
        <v>1416667</v>
      </c>
      <c r="L41" s="96">
        <v>6620000</v>
      </c>
      <c r="M41" s="95">
        <v>3517765</v>
      </c>
      <c r="N41" s="96">
        <v>12444000</v>
      </c>
      <c r="O41" s="95">
        <v>13581005</v>
      </c>
      <c r="P41" s="96">
        <f t="shared" si="16"/>
        <v>20000000</v>
      </c>
      <c r="Q41" s="95">
        <f t="shared" si="17"/>
        <v>19348770</v>
      </c>
      <c r="R41" s="98">
        <f t="shared" si="18"/>
        <v>87.97583081570997</v>
      </c>
      <c r="S41" s="99">
        <f t="shared" si="19"/>
        <v>286.06913764847855</v>
      </c>
      <c r="T41" s="98">
        <f t="shared" si="20"/>
        <v>100</v>
      </c>
      <c r="U41" s="97">
        <f t="shared" si="21"/>
        <v>96.74385</v>
      </c>
      <c r="V41" s="96"/>
      <c r="W41" s="95"/>
    </row>
    <row r="42" spans="1:23" ht="12.75" customHeight="1">
      <c r="A42" s="116" t="s">
        <v>69</v>
      </c>
      <c r="B42" s="100">
        <v>1500000</v>
      </c>
      <c r="C42" s="100">
        <v>0</v>
      </c>
      <c r="D42" s="100"/>
      <c r="E42" s="100">
        <f t="shared" si="15"/>
        <v>1500000</v>
      </c>
      <c r="F42" s="96">
        <v>1500000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0</v>
      </c>
      <c r="C44" s="100">
        <v>0</v>
      </c>
      <c r="D44" s="100"/>
      <c r="E44" s="100">
        <f t="shared" si="15"/>
        <v>0</v>
      </c>
      <c r="F44" s="96">
        <v>0</v>
      </c>
      <c r="G44" s="95">
        <v>0</v>
      </c>
      <c r="H44" s="96">
        <v>0</v>
      </c>
      <c r="I44" s="95">
        <v>0</v>
      </c>
      <c r="J44" s="96">
        <v>0</v>
      </c>
      <c r="K44" s="95">
        <v>0</v>
      </c>
      <c r="L44" s="96">
        <v>0</v>
      </c>
      <c r="M44" s="95">
        <v>0</v>
      </c>
      <c r="N44" s="96">
        <v>0</v>
      </c>
      <c r="O44" s="95">
        <v>0</v>
      </c>
      <c r="P44" s="96">
        <f t="shared" si="16"/>
        <v>0</v>
      </c>
      <c r="Q44" s="95">
        <f t="shared" si="17"/>
        <v>0</v>
      </c>
      <c r="R44" s="98">
        <f t="shared" si="18"/>
        <v>0</v>
      </c>
      <c r="S44" s="99">
        <f t="shared" si="19"/>
        <v>0</v>
      </c>
      <c r="T44" s="98">
        <f t="shared" si="20"/>
        <v>0</v>
      </c>
      <c r="U44" s="97">
        <f t="shared" si="21"/>
        <v>0</v>
      </c>
      <c r="V44" s="96">
        <v>13918000</v>
      </c>
      <c r="W44" s="95"/>
    </row>
    <row r="45" spans="1:23" ht="12.75" customHeight="1">
      <c r="A45" s="116" t="s">
        <v>66</v>
      </c>
      <c r="B45" s="100">
        <v>54410000</v>
      </c>
      <c r="C45" s="100">
        <v>-26714000</v>
      </c>
      <c r="D45" s="100"/>
      <c r="E45" s="100">
        <f t="shared" si="15"/>
        <v>27696000</v>
      </c>
      <c r="F45" s="96">
        <v>54410000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381965000</v>
      </c>
      <c r="C47" s="114">
        <f>SUM(C39:C46)</f>
        <v>-26873000</v>
      </c>
      <c r="D47" s="114"/>
      <c r="E47" s="114">
        <f t="shared" si="15"/>
        <v>355092000</v>
      </c>
      <c r="F47" s="110">
        <f aca="true" t="shared" si="22" ref="F47:O47">SUM(F39:F46)</f>
        <v>381965000</v>
      </c>
      <c r="G47" s="109">
        <f t="shared" si="22"/>
        <v>20000000</v>
      </c>
      <c r="H47" s="110">
        <f t="shared" si="22"/>
        <v>773000</v>
      </c>
      <c r="I47" s="109">
        <f t="shared" si="22"/>
        <v>833333</v>
      </c>
      <c r="J47" s="110">
        <f t="shared" si="22"/>
        <v>163000</v>
      </c>
      <c r="K47" s="109">
        <f t="shared" si="22"/>
        <v>1416667</v>
      </c>
      <c r="L47" s="110">
        <f t="shared" si="22"/>
        <v>6620000</v>
      </c>
      <c r="M47" s="109">
        <f t="shared" si="22"/>
        <v>3517765</v>
      </c>
      <c r="N47" s="110">
        <f t="shared" si="22"/>
        <v>12444000</v>
      </c>
      <c r="O47" s="109">
        <f t="shared" si="22"/>
        <v>13581005</v>
      </c>
      <c r="P47" s="110">
        <f t="shared" si="16"/>
        <v>20000000</v>
      </c>
      <c r="Q47" s="109">
        <f t="shared" si="17"/>
        <v>19348770</v>
      </c>
      <c r="R47" s="112">
        <f t="shared" si="18"/>
        <v>87.97583081570997</v>
      </c>
      <c r="S47" s="113">
        <f t="shared" si="19"/>
        <v>286.06913764847855</v>
      </c>
      <c r="T47" s="112">
        <f>IF((+$E41+$E43+$E43)=0,0,(P47/(+$E41+$E43+$E44))*100)</f>
        <v>100</v>
      </c>
      <c r="U47" s="111">
        <f>IF((+$E41+$E43+$E44)=0,0,(Q47/(+$E41+$E43+$E44))*100)</f>
        <v>96.74385</v>
      </c>
      <c r="V47" s="110">
        <f>SUM(V39:V46)</f>
        <v>13918000</v>
      </c>
      <c r="W47" s="109">
        <f>SUM(W39:W46)</f>
        <v>0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4500000</v>
      </c>
      <c r="C55" s="100">
        <v>0</v>
      </c>
      <c r="D55" s="100"/>
      <c r="E55" s="100">
        <f>$B55+$C55+$D55</f>
        <v>4500000</v>
      </c>
      <c r="F55" s="96">
        <v>4500000</v>
      </c>
      <c r="G55" s="95">
        <v>4500000</v>
      </c>
      <c r="H55" s="96">
        <v>0</v>
      </c>
      <c r="I55" s="95">
        <v>0</v>
      </c>
      <c r="J55" s="96">
        <v>0</v>
      </c>
      <c r="K55" s="95">
        <v>0</v>
      </c>
      <c r="L55" s="96">
        <v>0</v>
      </c>
      <c r="M55" s="95">
        <v>0</v>
      </c>
      <c r="N55" s="96">
        <v>0</v>
      </c>
      <c r="O55" s="95">
        <v>4778802</v>
      </c>
      <c r="P55" s="96">
        <f>$H55+$J55+$L55+$N55</f>
        <v>0</v>
      </c>
      <c r="Q55" s="95">
        <f>$I55+$K55+$M55+$O55</f>
        <v>4778802</v>
      </c>
      <c r="R55" s="98">
        <f>IF($L55=0,0,(($N55-$L55)/$L55)*100)</f>
        <v>0</v>
      </c>
      <c r="S55" s="99">
        <f>IF($M55=0,0,(($O55-$M55)/$M55)*100)</f>
        <v>0</v>
      </c>
      <c r="T55" s="98">
        <f>IF($E55=0,0,($P55/$E55)*100)</f>
        <v>0</v>
      </c>
      <c r="U55" s="97">
        <f>IF($E55=0,0,($Q55/$E55)*100)</f>
        <v>106.19559999999998</v>
      </c>
      <c r="V55" s="96"/>
      <c r="W55" s="95"/>
    </row>
    <row r="56" spans="1:23" ht="12.75" customHeight="1">
      <c r="A56" s="116" t="s">
        <v>57</v>
      </c>
      <c r="B56" s="100">
        <v>0</v>
      </c>
      <c r="C56" s="100">
        <v>0</v>
      </c>
      <c r="D56" s="100"/>
      <c r="E56" s="100">
        <f>$B56+$C56+$D56</f>
        <v>0</v>
      </c>
      <c r="F56" s="96">
        <v>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0</v>
      </c>
      <c r="C57" s="100">
        <v>0</v>
      </c>
      <c r="D57" s="100"/>
      <c r="E57" s="100">
        <f>$B57+$C57+$D57</f>
        <v>0</v>
      </c>
      <c r="F57" s="96">
        <v>0</v>
      </c>
      <c r="G57" s="95">
        <v>0</v>
      </c>
      <c r="H57" s="96">
        <v>0</v>
      </c>
      <c r="I57" s="95">
        <v>0</v>
      </c>
      <c r="J57" s="96">
        <v>0</v>
      </c>
      <c r="K57" s="95">
        <v>0</v>
      </c>
      <c r="L57" s="96">
        <v>0</v>
      </c>
      <c r="M57" s="95">
        <v>0</v>
      </c>
      <c r="N57" s="96">
        <v>0</v>
      </c>
      <c r="O57" s="95">
        <v>0</v>
      </c>
      <c r="P57" s="96">
        <f>$H57+$J57+$L57+$N57</f>
        <v>0</v>
      </c>
      <c r="Q57" s="95">
        <f>$I57+$K57+$M57+$O57</f>
        <v>0</v>
      </c>
      <c r="R57" s="98">
        <f>IF($L57=0,0,(($N57-$L57)/$L57)*100)</f>
        <v>0</v>
      </c>
      <c r="S57" s="99">
        <f>IF($M57=0,0,(($O57-$M57)/$M57)*100)</f>
        <v>0</v>
      </c>
      <c r="T57" s="98">
        <f>IF($E57=0,0,($P57/$E57)*100)</f>
        <v>0</v>
      </c>
      <c r="U57" s="97">
        <f>IF($E57=0,0,($Q57/$E57)*100)</f>
        <v>0</v>
      </c>
      <c r="V57" s="96"/>
      <c r="W57" s="95"/>
    </row>
    <row r="58" spans="1:23" ht="12.75" customHeight="1">
      <c r="A58" s="115" t="s">
        <v>53</v>
      </c>
      <c r="B58" s="114">
        <f>SUM(B55:B57)</f>
        <v>4500000</v>
      </c>
      <c r="C58" s="114">
        <f>SUM(C55:C57)</f>
        <v>0</v>
      </c>
      <c r="D58" s="114"/>
      <c r="E58" s="114">
        <f>$B58+$C58+$D58</f>
        <v>4500000</v>
      </c>
      <c r="F58" s="110">
        <f aca="true" t="shared" si="24" ref="F58:O58">SUM(F55:F57)</f>
        <v>4500000</v>
      </c>
      <c r="G58" s="109">
        <f t="shared" si="24"/>
        <v>4500000</v>
      </c>
      <c r="H58" s="110">
        <f t="shared" si="24"/>
        <v>0</v>
      </c>
      <c r="I58" s="109">
        <f t="shared" si="24"/>
        <v>0</v>
      </c>
      <c r="J58" s="110">
        <f t="shared" si="24"/>
        <v>0</v>
      </c>
      <c r="K58" s="109">
        <f t="shared" si="24"/>
        <v>0</v>
      </c>
      <c r="L58" s="110">
        <f t="shared" si="24"/>
        <v>0</v>
      </c>
      <c r="M58" s="109">
        <f t="shared" si="24"/>
        <v>0</v>
      </c>
      <c r="N58" s="110">
        <f t="shared" si="24"/>
        <v>0</v>
      </c>
      <c r="O58" s="109">
        <f t="shared" si="24"/>
        <v>4778802</v>
      </c>
      <c r="P58" s="110">
        <f>$H58+$J58+$L58+$N58</f>
        <v>0</v>
      </c>
      <c r="Q58" s="109">
        <f>$I58+$K58+$M58+$O58</f>
        <v>4778802</v>
      </c>
      <c r="R58" s="112">
        <f>IF($L58=0,0,(($N58-$L58)/$L58)*100)</f>
        <v>0</v>
      </c>
      <c r="S58" s="113">
        <f>IF($M58=0,0,(($O58-$M58)/$M58)*100)</f>
        <v>0</v>
      </c>
      <c r="T58" s="112">
        <f>IF((+$E55+$E57)=0,0,(P58/(+$E55+$E57))*100)</f>
        <v>0</v>
      </c>
      <c r="U58" s="111">
        <f>IF((+$E55+$E57)=0,0,(Q58/(+$E55+$E57))*100)</f>
        <v>106.19559999999998</v>
      </c>
      <c r="V58" s="110">
        <f>SUM(V55:V57)</f>
        <v>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685185000</v>
      </c>
      <c r="C59" s="85">
        <f>SUM(C9:C14,C17:C20,C23:C26,C29,C32:C36,C39:C46,C49:C52,C55:C57)</f>
        <v>-28261000</v>
      </c>
      <c r="D59" s="85"/>
      <c r="E59" s="85">
        <f>$B59+$C59+$D59</f>
        <v>656924000</v>
      </c>
      <c r="F59" s="81">
        <f aca="true" t="shared" si="25" ref="F59:O59">SUM(F9:F14,F17:F20,F23:F26,F29,F32:F36,F39:F46,F49:F52,F55:F57)</f>
        <v>683797000</v>
      </c>
      <c r="G59" s="80">
        <f t="shared" si="25"/>
        <v>268681000</v>
      </c>
      <c r="H59" s="81">
        <f t="shared" si="25"/>
        <v>18799000</v>
      </c>
      <c r="I59" s="80">
        <f t="shared" si="25"/>
        <v>34702698</v>
      </c>
      <c r="J59" s="81">
        <f t="shared" si="25"/>
        <v>41382000</v>
      </c>
      <c r="K59" s="80">
        <f t="shared" si="25"/>
        <v>50228370</v>
      </c>
      <c r="L59" s="81">
        <f t="shared" si="25"/>
        <v>52580000</v>
      </c>
      <c r="M59" s="80">
        <f t="shared" si="25"/>
        <v>44534947</v>
      </c>
      <c r="N59" s="81">
        <f t="shared" si="25"/>
        <v>86453000</v>
      </c>
      <c r="O59" s="80">
        <f t="shared" si="25"/>
        <v>129954410</v>
      </c>
      <c r="P59" s="81">
        <f>$H59+$J59+$L59+$N59</f>
        <v>199214000</v>
      </c>
      <c r="Q59" s="80">
        <f>$I59+$K59+$M59+$O59</f>
        <v>259420425</v>
      </c>
      <c r="R59" s="83">
        <f>IF($L59=0,0,(($N59-$L59)/$L59)*100)</f>
        <v>64.42183339672879</v>
      </c>
      <c r="S59" s="84">
        <f>IF($M59=0,0,(($O59-$M59)/$M59)*100)</f>
        <v>191.80322141171519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67.60419035079087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88.03551855082004</v>
      </c>
      <c r="V59" s="81">
        <f>SUM(V9:V14,V17:V20,V23:V26,V29,V32:V36,V39:V46,V49:V52,V55:V57)</f>
        <v>28523000</v>
      </c>
      <c r="W59" s="80">
        <f>SUM(W9:W14,W17:W20,W23:W26,W29,W32:W36,W39:W46,W49:W52,W55:W57)</f>
        <v>275667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813654000</v>
      </c>
      <c r="C61" s="100">
        <v>16140000</v>
      </c>
      <c r="D61" s="100"/>
      <c r="E61" s="100">
        <f>$B61+$C61+$D61</f>
        <v>829794000</v>
      </c>
      <c r="F61" s="96">
        <v>829794000</v>
      </c>
      <c r="G61" s="95">
        <v>829794000</v>
      </c>
      <c r="H61" s="96">
        <v>147256000</v>
      </c>
      <c r="I61" s="95">
        <v>147590609</v>
      </c>
      <c r="J61" s="96">
        <v>161361000</v>
      </c>
      <c r="K61" s="95">
        <v>172194489</v>
      </c>
      <c r="L61" s="96">
        <v>215716000</v>
      </c>
      <c r="M61" s="95">
        <v>200931045</v>
      </c>
      <c r="N61" s="96">
        <v>239091000</v>
      </c>
      <c r="O61" s="95">
        <v>269147016</v>
      </c>
      <c r="P61" s="96">
        <f>$H61+$J61+$L61+$N61</f>
        <v>763424000</v>
      </c>
      <c r="Q61" s="95">
        <f>$I61+$K61+$M61+$O61</f>
        <v>789863159</v>
      </c>
      <c r="R61" s="98">
        <f>IF($L61=0,0,(($N61-$L61)/$L61)*100)</f>
        <v>10.836006601272043</v>
      </c>
      <c r="S61" s="99">
        <f>IF($M61=0,0,(($O61-$M61)/$M61)*100)</f>
        <v>33.949940886436934</v>
      </c>
      <c r="T61" s="98">
        <f>IF($E61=0,0,($P61/$E61)*100)</f>
        <v>92.00162932004811</v>
      </c>
      <c r="U61" s="97">
        <f>IF($E61=0,0,($Q61/$E61)*100)</f>
        <v>95.1878609630824</v>
      </c>
      <c r="V61" s="96"/>
      <c r="W61" s="95"/>
    </row>
    <row r="62" spans="1:23" ht="12.75" customHeight="1">
      <c r="A62" s="93" t="s">
        <v>53</v>
      </c>
      <c r="B62" s="92">
        <f>B61</f>
        <v>813654000</v>
      </c>
      <c r="C62" s="92">
        <f>C61</f>
        <v>16140000</v>
      </c>
      <c r="D62" s="92"/>
      <c r="E62" s="92">
        <f>$B62+$C62+$D62</f>
        <v>829794000</v>
      </c>
      <c r="F62" s="88">
        <f aca="true" t="shared" si="26" ref="F62:O62">F61</f>
        <v>829794000</v>
      </c>
      <c r="G62" s="87">
        <f t="shared" si="26"/>
        <v>829794000</v>
      </c>
      <c r="H62" s="88">
        <f t="shared" si="26"/>
        <v>147256000</v>
      </c>
      <c r="I62" s="87">
        <f t="shared" si="26"/>
        <v>147590609</v>
      </c>
      <c r="J62" s="88">
        <f t="shared" si="26"/>
        <v>161361000</v>
      </c>
      <c r="K62" s="87">
        <f t="shared" si="26"/>
        <v>172194489</v>
      </c>
      <c r="L62" s="88">
        <f t="shared" si="26"/>
        <v>215716000</v>
      </c>
      <c r="M62" s="87">
        <f t="shared" si="26"/>
        <v>200931045</v>
      </c>
      <c r="N62" s="88">
        <f t="shared" si="26"/>
        <v>239091000</v>
      </c>
      <c r="O62" s="87">
        <f t="shared" si="26"/>
        <v>269147016</v>
      </c>
      <c r="P62" s="88">
        <f>$H62+$J62+$L62+$N62</f>
        <v>763424000</v>
      </c>
      <c r="Q62" s="87">
        <f>$I62+$K62+$M62+$O62</f>
        <v>789863159</v>
      </c>
      <c r="R62" s="90">
        <f>IF($L62=0,0,(($N62-$L62)/$L62)*100)</f>
        <v>10.836006601272043</v>
      </c>
      <c r="S62" s="91">
        <f>IF($M62=0,0,(($O62-$M62)/$M62)*100)</f>
        <v>33.949940886436934</v>
      </c>
      <c r="T62" s="90">
        <f>IF($E62=0,0,($P62/$E62)*100)</f>
        <v>92.00162932004811</v>
      </c>
      <c r="U62" s="89">
        <f>IF($E62=0,0,($Q62/$E62)*100)</f>
        <v>95.1878609630824</v>
      </c>
      <c r="V62" s="88">
        <f>V61</f>
        <v>0</v>
      </c>
      <c r="W62" s="87">
        <f>W61</f>
        <v>0</v>
      </c>
    </row>
    <row r="63" spans="1:23" ht="12.75" customHeight="1">
      <c r="A63" s="86" t="s">
        <v>7</v>
      </c>
      <c r="B63" s="85">
        <f>B61</f>
        <v>813654000</v>
      </c>
      <c r="C63" s="85">
        <f>C61</f>
        <v>16140000</v>
      </c>
      <c r="D63" s="85"/>
      <c r="E63" s="85">
        <f>$B63+$C63+$D63</f>
        <v>829794000</v>
      </c>
      <c r="F63" s="81">
        <f aca="true" t="shared" si="27" ref="F63:O63">F61</f>
        <v>829794000</v>
      </c>
      <c r="G63" s="80">
        <f t="shared" si="27"/>
        <v>829794000</v>
      </c>
      <c r="H63" s="81">
        <f t="shared" si="27"/>
        <v>147256000</v>
      </c>
      <c r="I63" s="80">
        <f t="shared" si="27"/>
        <v>147590609</v>
      </c>
      <c r="J63" s="81">
        <f t="shared" si="27"/>
        <v>161361000</v>
      </c>
      <c r="K63" s="80">
        <f t="shared" si="27"/>
        <v>172194489</v>
      </c>
      <c r="L63" s="81">
        <f t="shared" si="27"/>
        <v>215716000</v>
      </c>
      <c r="M63" s="80">
        <f t="shared" si="27"/>
        <v>200931045</v>
      </c>
      <c r="N63" s="81">
        <f t="shared" si="27"/>
        <v>239091000</v>
      </c>
      <c r="O63" s="80">
        <f t="shared" si="27"/>
        <v>269147016</v>
      </c>
      <c r="P63" s="81">
        <f>$H63+$J63+$L63+$N63</f>
        <v>763424000</v>
      </c>
      <c r="Q63" s="80">
        <f>$I63+$K63+$M63+$O63</f>
        <v>789863159</v>
      </c>
      <c r="R63" s="83">
        <f>IF($L63=0,0,(($N63-$L63)/$L63)*100)</f>
        <v>10.836006601272043</v>
      </c>
      <c r="S63" s="84">
        <f>IF($M63=0,0,(($O63-$M63)/$M63)*100)</f>
        <v>33.949940886436934</v>
      </c>
      <c r="T63" s="83">
        <f>IF($E63=0,0,($P63/$E63)*100)</f>
        <v>92.00162932004811</v>
      </c>
      <c r="U63" s="82">
        <f>IF($E63=0,0,($Q63/$E63)*100)</f>
        <v>95.1878609630824</v>
      </c>
      <c r="V63" s="81">
        <f>V61</f>
        <v>0</v>
      </c>
      <c r="W63" s="80">
        <f>W61</f>
        <v>0</v>
      </c>
    </row>
    <row r="64" spans="1:23" ht="12.75" customHeight="1" thickBot="1">
      <c r="A64" s="86" t="s">
        <v>52</v>
      </c>
      <c r="B64" s="85">
        <f>SUM(B9:B14,B17:B20,B23:B26,B29,B32:B36,B39:B46,B49:B52,B55:B57,B61)</f>
        <v>1498839000</v>
      </c>
      <c r="C64" s="85">
        <f>SUM(C9:C14,C17:C20,C23:C26,C29,C32:C36,C39:C46,C49:C52,C55:C57,C61)</f>
        <v>-12121000</v>
      </c>
      <c r="D64" s="85"/>
      <c r="E64" s="85">
        <f>$B64+$C64+$D64</f>
        <v>1486718000</v>
      </c>
      <c r="F64" s="81">
        <f aca="true" t="shared" si="28" ref="F64:O64">SUM(F9:F14,F17:F20,F23:F26,F29,F32:F36,F39:F46,F49:F52,F55:F57,F61)</f>
        <v>1513591000</v>
      </c>
      <c r="G64" s="80">
        <f t="shared" si="28"/>
        <v>1098475000</v>
      </c>
      <c r="H64" s="81">
        <f t="shared" si="28"/>
        <v>166055000</v>
      </c>
      <c r="I64" s="80">
        <f t="shared" si="28"/>
        <v>182293307</v>
      </c>
      <c r="J64" s="81">
        <f t="shared" si="28"/>
        <v>202743000</v>
      </c>
      <c r="K64" s="80">
        <f t="shared" si="28"/>
        <v>222422859</v>
      </c>
      <c r="L64" s="81">
        <f t="shared" si="28"/>
        <v>268296000</v>
      </c>
      <c r="M64" s="80">
        <f t="shared" si="28"/>
        <v>245465992</v>
      </c>
      <c r="N64" s="81">
        <f t="shared" si="28"/>
        <v>325544000</v>
      </c>
      <c r="O64" s="80">
        <f t="shared" si="28"/>
        <v>399101426</v>
      </c>
      <c r="P64" s="81">
        <f>$H64+$J64+$L64+$N64</f>
        <v>962638000</v>
      </c>
      <c r="Q64" s="80">
        <f>$I64+$K64+$M64+$O64</f>
        <v>1049283584</v>
      </c>
      <c r="R64" s="83">
        <f>IF($L64=0,0,(($N64-$L64)/$L64)*100)</f>
        <v>21.3376270984286</v>
      </c>
      <c r="S64" s="84">
        <f>IF($M64=0,0,(($O64-$M64)/$M64)*100)</f>
        <v>62.58929505802987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85.6080770424493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93.31353000655419</v>
      </c>
      <c r="V64" s="81">
        <f>SUM(V9:V14,V17:V20,V23:V26,V29,V32:V36,V39:V46,V49:V52,V55:V57,V61)</f>
        <v>28523000</v>
      </c>
      <c r="W64" s="80">
        <f>SUM(W9:W14,W17:W20,W23:W26,W29,W32:W36,W39:W46,W49:W52,W55:W57,W61)</f>
        <v>275667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321661000</v>
      </c>
      <c r="C77" s="34">
        <f t="shared" si="30"/>
        <v>-22740000</v>
      </c>
      <c r="D77" s="34">
        <f t="shared" si="30"/>
        <v>0</v>
      </c>
      <c r="E77" s="34">
        <f t="shared" si="30"/>
        <v>298921000</v>
      </c>
      <c r="F77" s="34">
        <f t="shared" si="30"/>
        <v>0</v>
      </c>
      <c r="G77" s="34">
        <f t="shared" si="30"/>
        <v>0</v>
      </c>
      <c r="H77" s="34">
        <f t="shared" si="30"/>
        <v>118010000</v>
      </c>
      <c r="I77" s="34">
        <f t="shared" si="30"/>
        <v>0</v>
      </c>
      <c r="J77" s="34">
        <f t="shared" si="30"/>
        <v>150903000</v>
      </c>
      <c r="K77" s="34">
        <f t="shared" si="30"/>
        <v>0</v>
      </c>
      <c r="L77" s="34">
        <f t="shared" si="30"/>
        <v>54067000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322980000</v>
      </c>
      <c r="Q77" s="38">
        <f t="shared" si="30"/>
        <v>0</v>
      </c>
      <c r="R77" s="37">
        <f t="shared" si="30"/>
        <v>-300</v>
      </c>
      <c r="S77" s="37">
        <f t="shared" si="30"/>
        <v>0</v>
      </c>
      <c r="T77" s="36">
        <f>IF(SUM($E78:$E86)=0,0,(P77/SUM($E78:$E86))*100)</f>
        <v>108.04861485141559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0</v>
      </c>
      <c r="C79" s="27">
        <v>0</v>
      </c>
      <c r="D79" s="27"/>
      <c r="E79" s="27">
        <f t="shared" si="31"/>
        <v>0</v>
      </c>
      <c r="F79" s="27">
        <v>0</v>
      </c>
      <c r="G79" s="27">
        <v>0</v>
      </c>
      <c r="H79" s="27">
        <v>8000</v>
      </c>
      <c r="I79" s="27">
        <v>0</v>
      </c>
      <c r="J79" s="27">
        <v>439000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30">
        <f t="shared" si="32"/>
        <v>447000</v>
      </c>
      <c r="Q79" s="30">
        <f t="shared" si="33"/>
        <v>0</v>
      </c>
      <c r="R79" s="29">
        <f t="shared" si="34"/>
        <v>0</v>
      </c>
      <c r="S79" s="28">
        <f t="shared" si="35"/>
        <v>0</v>
      </c>
      <c r="T79" s="29">
        <f t="shared" si="36"/>
        <v>0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298861000</v>
      </c>
      <c r="C81" s="27">
        <v>-34496000</v>
      </c>
      <c r="D81" s="27"/>
      <c r="E81" s="27">
        <f t="shared" si="31"/>
        <v>264365000</v>
      </c>
      <c r="F81" s="27">
        <v>0</v>
      </c>
      <c r="G81" s="27">
        <v>0</v>
      </c>
      <c r="H81" s="27">
        <v>93029000</v>
      </c>
      <c r="I81" s="27">
        <v>0</v>
      </c>
      <c r="J81" s="27">
        <v>123179000</v>
      </c>
      <c r="K81" s="27">
        <v>0</v>
      </c>
      <c r="L81" s="27">
        <v>48149000</v>
      </c>
      <c r="M81" s="27">
        <v>0</v>
      </c>
      <c r="N81" s="27">
        <v>0</v>
      </c>
      <c r="O81" s="27">
        <v>0</v>
      </c>
      <c r="P81" s="30">
        <f t="shared" si="32"/>
        <v>264357000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99.99697388080872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0</v>
      </c>
      <c r="C82" s="27">
        <v>0</v>
      </c>
      <c r="D82" s="27"/>
      <c r="E82" s="27">
        <f t="shared" si="31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30">
        <f t="shared" si="32"/>
        <v>0</v>
      </c>
      <c r="Q82" s="30">
        <f t="shared" si="33"/>
        <v>0</v>
      </c>
      <c r="R82" s="29">
        <f t="shared" si="34"/>
        <v>0</v>
      </c>
      <c r="S82" s="28">
        <f t="shared" si="35"/>
        <v>0</v>
      </c>
      <c r="T82" s="29">
        <f t="shared" si="36"/>
        <v>0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7000000</v>
      </c>
      <c r="C83" s="27">
        <v>5250000</v>
      </c>
      <c r="D83" s="27"/>
      <c r="E83" s="27">
        <f t="shared" si="31"/>
        <v>12250000</v>
      </c>
      <c r="F83" s="27">
        <v>0</v>
      </c>
      <c r="G83" s="27">
        <v>0</v>
      </c>
      <c r="H83" s="27">
        <v>2667000</v>
      </c>
      <c r="I83" s="27">
        <v>0</v>
      </c>
      <c r="J83" s="27">
        <v>6377000</v>
      </c>
      <c r="K83" s="27">
        <v>0</v>
      </c>
      <c r="L83" s="27">
        <v>2918000</v>
      </c>
      <c r="M83" s="27">
        <v>0</v>
      </c>
      <c r="N83" s="27">
        <v>0</v>
      </c>
      <c r="O83" s="27">
        <v>0</v>
      </c>
      <c r="P83" s="30">
        <f t="shared" si="32"/>
        <v>11962000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97.64897959183673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15800000</v>
      </c>
      <c r="C84" s="27">
        <v>6506000</v>
      </c>
      <c r="D84" s="27"/>
      <c r="E84" s="27">
        <f t="shared" si="31"/>
        <v>22306000</v>
      </c>
      <c r="F84" s="27">
        <v>0</v>
      </c>
      <c r="G84" s="27">
        <v>0</v>
      </c>
      <c r="H84" s="27">
        <v>22306000</v>
      </c>
      <c r="I84" s="27">
        <v>0</v>
      </c>
      <c r="J84" s="27">
        <v>20908000</v>
      </c>
      <c r="K84" s="27">
        <v>0</v>
      </c>
      <c r="L84" s="27">
        <v>3000000</v>
      </c>
      <c r="M84" s="27">
        <v>0</v>
      </c>
      <c r="N84" s="27">
        <v>0</v>
      </c>
      <c r="O84" s="27">
        <v>0</v>
      </c>
      <c r="P84" s="30">
        <f t="shared" si="32"/>
        <v>46214000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207.18192414596967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0</v>
      </c>
      <c r="C86" s="22">
        <v>0</v>
      </c>
      <c r="D86" s="22"/>
      <c r="E86" s="22">
        <f t="shared" si="31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5">
        <f t="shared" si="32"/>
        <v>0</v>
      </c>
      <c r="Q86" s="25">
        <f t="shared" si="33"/>
        <v>0</v>
      </c>
      <c r="R86" s="24">
        <f t="shared" si="34"/>
        <v>0</v>
      </c>
      <c r="S86" s="23">
        <f t="shared" si="35"/>
        <v>0</v>
      </c>
      <c r="T86" s="24">
        <f t="shared" si="36"/>
        <v>0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321661000</v>
      </c>
      <c r="C104" s="10">
        <f t="shared" si="44"/>
        <v>-22740000</v>
      </c>
      <c r="D104" s="10">
        <f t="shared" si="44"/>
        <v>0</v>
      </c>
      <c r="E104" s="10">
        <f t="shared" si="44"/>
        <v>298921000</v>
      </c>
      <c r="F104" s="10">
        <f t="shared" si="44"/>
        <v>0</v>
      </c>
      <c r="G104" s="10">
        <f t="shared" si="44"/>
        <v>0</v>
      </c>
      <c r="H104" s="10">
        <f t="shared" si="44"/>
        <v>118010000</v>
      </c>
      <c r="I104" s="10">
        <f t="shared" si="44"/>
        <v>0</v>
      </c>
      <c r="J104" s="10">
        <f t="shared" si="44"/>
        <v>150903000</v>
      </c>
      <c r="K104" s="10">
        <f t="shared" si="44"/>
        <v>0</v>
      </c>
      <c r="L104" s="10">
        <f t="shared" si="44"/>
        <v>54067000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322980000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1.080486148514156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321661000</v>
      </c>
      <c r="C105" s="6">
        <f aca="true" t="shared" si="45" ref="C105:Q105">C77</f>
        <v>-22740000</v>
      </c>
      <c r="D105" s="6">
        <f t="shared" si="45"/>
        <v>0</v>
      </c>
      <c r="E105" s="6">
        <f t="shared" si="45"/>
        <v>298921000</v>
      </c>
      <c r="F105" s="6">
        <f t="shared" si="45"/>
        <v>0</v>
      </c>
      <c r="G105" s="6">
        <f t="shared" si="45"/>
        <v>0</v>
      </c>
      <c r="H105" s="6">
        <f t="shared" si="45"/>
        <v>118010000</v>
      </c>
      <c r="I105" s="6">
        <f t="shared" si="45"/>
        <v>0</v>
      </c>
      <c r="J105" s="6">
        <f t="shared" si="45"/>
        <v>150903000</v>
      </c>
      <c r="K105" s="6">
        <f t="shared" si="45"/>
        <v>0</v>
      </c>
      <c r="L105" s="6">
        <f t="shared" si="45"/>
        <v>54067000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322980000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1.080486148514156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20300000</v>
      </c>
      <c r="C10" s="100">
        <v>0</v>
      </c>
      <c r="D10" s="100"/>
      <c r="E10" s="100">
        <f aca="true" t="shared" si="0" ref="E10:E15">$B10+$C10+$D10</f>
        <v>20300000</v>
      </c>
      <c r="F10" s="96">
        <v>20300000</v>
      </c>
      <c r="G10" s="95">
        <v>20300000</v>
      </c>
      <c r="H10" s="96">
        <v>2865000</v>
      </c>
      <c r="I10" s="95">
        <v>2834897</v>
      </c>
      <c r="J10" s="96">
        <v>4602000</v>
      </c>
      <c r="K10" s="95">
        <v>4410764</v>
      </c>
      <c r="L10" s="96">
        <v>2745000</v>
      </c>
      <c r="M10" s="95">
        <v>2737585</v>
      </c>
      <c r="N10" s="96">
        <v>8169000</v>
      </c>
      <c r="O10" s="95">
        <v>7647735</v>
      </c>
      <c r="P10" s="96">
        <f aca="true" t="shared" si="1" ref="P10:P15">$H10+$J10+$L10+$N10</f>
        <v>18381000</v>
      </c>
      <c r="Q10" s="95">
        <f aca="true" t="shared" si="2" ref="Q10:Q15">$I10+$K10+$M10+$O10</f>
        <v>17630981</v>
      </c>
      <c r="R10" s="98">
        <f aca="true" t="shared" si="3" ref="R10:R15">IF($L10=0,0,(($N10-$L10)/$L10)*100)</f>
        <v>197.59562841530055</v>
      </c>
      <c r="S10" s="99">
        <f aca="true" t="shared" si="4" ref="S10:S15">IF($M10=0,0,(($O10-$M10)/$M10)*100)</f>
        <v>179.36064085681357</v>
      </c>
      <c r="T10" s="98">
        <f>IF($E10=0,0,($P10/$E10)*100)</f>
        <v>90.54679802955665</v>
      </c>
      <c r="U10" s="97">
        <f>IF($E10=0,0,($Q10/$E10)*100)</f>
        <v>86.85212315270935</v>
      </c>
      <c r="V10" s="96">
        <v>784000</v>
      </c>
      <c r="W10" s="95">
        <v>784000</v>
      </c>
    </row>
    <row r="11" spans="1:23" ht="12.75" customHeight="1">
      <c r="A11" s="116" t="s">
        <v>93</v>
      </c>
      <c r="B11" s="100">
        <v>3000000</v>
      </c>
      <c r="C11" s="100">
        <v>0</v>
      </c>
      <c r="D11" s="100"/>
      <c r="E11" s="100">
        <f t="shared" si="0"/>
        <v>3000000</v>
      </c>
      <c r="F11" s="96">
        <v>3000000</v>
      </c>
      <c r="G11" s="95">
        <v>3000000</v>
      </c>
      <c r="H11" s="96">
        <v>424000</v>
      </c>
      <c r="I11" s="95">
        <v>425370</v>
      </c>
      <c r="J11" s="96">
        <v>487000</v>
      </c>
      <c r="K11" s="95">
        <v>487606</v>
      </c>
      <c r="L11" s="96">
        <v>1012000</v>
      </c>
      <c r="M11" s="95">
        <v>657803</v>
      </c>
      <c r="N11" s="96">
        <v>432000</v>
      </c>
      <c r="O11" s="95">
        <v>471482</v>
      </c>
      <c r="P11" s="96">
        <f t="shared" si="1"/>
        <v>2355000</v>
      </c>
      <c r="Q11" s="95">
        <f t="shared" si="2"/>
        <v>2042261</v>
      </c>
      <c r="R11" s="98">
        <f t="shared" si="3"/>
        <v>-57.31225296442688</v>
      </c>
      <c r="S11" s="99">
        <f t="shared" si="4"/>
        <v>-28.324741601968977</v>
      </c>
      <c r="T11" s="98">
        <f>IF($E11=0,0,($P11/$E11)*100)</f>
        <v>78.5</v>
      </c>
      <c r="U11" s="97">
        <f>IF($E11=0,0,($Q11/$E11)*100)</f>
        <v>68.07536666666667</v>
      </c>
      <c r="V11" s="96">
        <v>2725000</v>
      </c>
      <c r="W11" s="95"/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274826000</v>
      </c>
      <c r="C13" s="100">
        <v>-14790000</v>
      </c>
      <c r="D13" s="100"/>
      <c r="E13" s="100">
        <f t="shared" si="0"/>
        <v>260036000</v>
      </c>
      <c r="F13" s="96">
        <v>260036000</v>
      </c>
      <c r="G13" s="95">
        <v>260036000</v>
      </c>
      <c r="H13" s="96">
        <v>95938000</v>
      </c>
      <c r="I13" s="95">
        <v>50485367</v>
      </c>
      <c r="J13" s="96">
        <v>42973000</v>
      </c>
      <c r="K13" s="95">
        <v>89887332</v>
      </c>
      <c r="L13" s="96">
        <v>80348000</v>
      </c>
      <c r="M13" s="95">
        <v>53661431</v>
      </c>
      <c r="N13" s="96">
        <v>568000</v>
      </c>
      <c r="O13" s="95">
        <v>44452103</v>
      </c>
      <c r="P13" s="96">
        <f t="shared" si="1"/>
        <v>219827000</v>
      </c>
      <c r="Q13" s="95">
        <f t="shared" si="2"/>
        <v>238486233</v>
      </c>
      <c r="R13" s="98">
        <f t="shared" si="3"/>
        <v>-99.29307512321401</v>
      </c>
      <c r="S13" s="99">
        <f t="shared" si="4"/>
        <v>-17.161912808475048</v>
      </c>
      <c r="T13" s="98">
        <f>IF($E13=0,0,($P13/$E13)*100)</f>
        <v>84.5371410112446</v>
      </c>
      <c r="U13" s="97">
        <f>IF($E13=0,0,($Q13/$E13)*100)</f>
        <v>91.71277553877155</v>
      </c>
      <c r="V13" s="96">
        <v>11748000</v>
      </c>
      <c r="W13" s="95">
        <v>5909480</v>
      </c>
    </row>
    <row r="14" spans="1:23" ht="12.75" customHeight="1">
      <c r="A14" s="116" t="s">
        <v>91</v>
      </c>
      <c r="B14" s="100">
        <v>12420000</v>
      </c>
      <c r="C14" s="100">
        <v>3595000</v>
      </c>
      <c r="D14" s="100"/>
      <c r="E14" s="100">
        <f t="shared" si="0"/>
        <v>16015000</v>
      </c>
      <c r="F14" s="96">
        <v>16015000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310546000</v>
      </c>
      <c r="C15" s="114">
        <f>SUM(C9:C14)</f>
        <v>-11195000</v>
      </c>
      <c r="D15" s="114"/>
      <c r="E15" s="114">
        <f t="shared" si="0"/>
        <v>299351000</v>
      </c>
      <c r="F15" s="110">
        <f aca="true" t="shared" si="5" ref="F15:O15">SUM(F9:F14)</f>
        <v>299351000</v>
      </c>
      <c r="G15" s="109">
        <f t="shared" si="5"/>
        <v>283336000</v>
      </c>
      <c r="H15" s="110">
        <f t="shared" si="5"/>
        <v>99227000</v>
      </c>
      <c r="I15" s="109">
        <f t="shared" si="5"/>
        <v>53745634</v>
      </c>
      <c r="J15" s="110">
        <f t="shared" si="5"/>
        <v>48062000</v>
      </c>
      <c r="K15" s="109">
        <f t="shared" si="5"/>
        <v>94785702</v>
      </c>
      <c r="L15" s="110">
        <f t="shared" si="5"/>
        <v>84105000</v>
      </c>
      <c r="M15" s="109">
        <f t="shared" si="5"/>
        <v>57056819</v>
      </c>
      <c r="N15" s="110">
        <f t="shared" si="5"/>
        <v>9169000</v>
      </c>
      <c r="O15" s="109">
        <f t="shared" si="5"/>
        <v>52571320</v>
      </c>
      <c r="P15" s="110">
        <f t="shared" si="1"/>
        <v>240563000</v>
      </c>
      <c r="Q15" s="109">
        <f t="shared" si="2"/>
        <v>258159475</v>
      </c>
      <c r="R15" s="112">
        <f t="shared" si="3"/>
        <v>-89.09815112062303</v>
      </c>
      <c r="S15" s="113">
        <f t="shared" si="4"/>
        <v>-7.861459994816745</v>
      </c>
      <c r="T15" s="112">
        <f>IF(SUM($E9:$E13)=0,0,(P15/SUM($E9:$E13))*100)</f>
        <v>84.90378914080809</v>
      </c>
      <c r="U15" s="111">
        <f>IF(SUM($E9:$E13)=0,0,(Q15/SUM($E9:$E13))*100)</f>
        <v>91.11425127763503</v>
      </c>
      <c r="V15" s="110">
        <f>SUM(V9:V14)</f>
        <v>15257000</v>
      </c>
      <c r="W15" s="109">
        <f>SUM(W9:W14)</f>
        <v>6693480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8406000</v>
      </c>
      <c r="C17" s="100">
        <v>0</v>
      </c>
      <c r="D17" s="100"/>
      <c r="E17" s="100">
        <f>$B17+$C17+$D17</f>
        <v>8406000</v>
      </c>
      <c r="F17" s="96">
        <v>8406000</v>
      </c>
      <c r="G17" s="95">
        <v>8406000</v>
      </c>
      <c r="H17" s="96">
        <v>376000</v>
      </c>
      <c r="I17" s="95">
        <v>768198</v>
      </c>
      <c r="J17" s="96">
        <v>1452000</v>
      </c>
      <c r="K17" s="95">
        <v>3168348</v>
      </c>
      <c r="L17" s="96">
        <v>469000</v>
      </c>
      <c r="M17" s="95">
        <v>2409088</v>
      </c>
      <c r="N17" s="96">
        <v>1902000</v>
      </c>
      <c r="O17" s="95">
        <v>3636905</v>
      </c>
      <c r="P17" s="96">
        <f>$H17+$J17+$L17+$N17</f>
        <v>4199000</v>
      </c>
      <c r="Q17" s="95">
        <f>$I17+$K17+$M17+$O17</f>
        <v>9982539</v>
      </c>
      <c r="R17" s="98">
        <f>IF($L17=0,0,(($N17-$L17)/$L17)*100)</f>
        <v>305.54371002132194</v>
      </c>
      <c r="S17" s="99">
        <f>IF($M17=0,0,(($O17-$M17)/$M17)*100)</f>
        <v>50.966050223154994</v>
      </c>
      <c r="T17" s="98">
        <f>IF($E17=0,0,($P17/$E17)*100)</f>
        <v>49.952414941708305</v>
      </c>
      <c r="U17" s="97">
        <f>IF($E17=0,0,($Q17/$E17)*100)</f>
        <v>118.7549250535332</v>
      </c>
      <c r="V17" s="96"/>
      <c r="W17" s="95"/>
    </row>
    <row r="18" spans="1:23" ht="12.75" customHeight="1">
      <c r="A18" s="116" t="s">
        <v>89</v>
      </c>
      <c r="B18" s="100">
        <v>0</v>
      </c>
      <c r="C18" s="100">
        <v>0</v>
      </c>
      <c r="D18" s="100"/>
      <c r="E18" s="100">
        <f>$B18+$C18+$D18</f>
        <v>0</v>
      </c>
      <c r="F18" s="96">
        <v>0</v>
      </c>
      <c r="G18" s="95">
        <v>0</v>
      </c>
      <c r="H18" s="96">
        <v>0</v>
      </c>
      <c r="I18" s="95">
        <v>0</v>
      </c>
      <c r="J18" s="96">
        <v>0</v>
      </c>
      <c r="K18" s="95">
        <v>0</v>
      </c>
      <c r="L18" s="96">
        <v>0</v>
      </c>
      <c r="M18" s="95">
        <v>0</v>
      </c>
      <c r="N18" s="96">
        <v>0</v>
      </c>
      <c r="O18" s="95">
        <v>0</v>
      </c>
      <c r="P18" s="96">
        <f>$H18+$J18+$L18+$N18</f>
        <v>0</v>
      </c>
      <c r="Q18" s="95">
        <f>$I18+$K18+$M18+$O18</f>
        <v>0</v>
      </c>
      <c r="R18" s="98">
        <f>IF($L18=0,0,(($N18-$L18)/$L18)*100)</f>
        <v>0</v>
      </c>
      <c r="S18" s="99">
        <f>IF($M18=0,0,(($O18-$M18)/$M18)*100)</f>
        <v>0</v>
      </c>
      <c r="T18" s="98">
        <f>IF($E18=0,0,($P18/$E18)*100)</f>
        <v>0</v>
      </c>
      <c r="U18" s="97">
        <f>IF($E18=0,0,($Q18/$E18)*100)</f>
        <v>0</v>
      </c>
      <c r="V18" s="96"/>
      <c r="W18" s="95"/>
    </row>
    <row r="19" spans="1:23" ht="12.75" customHeight="1">
      <c r="A19" s="116" t="s">
        <v>88</v>
      </c>
      <c r="B19" s="100">
        <v>0</v>
      </c>
      <c r="C19" s="100">
        <v>14878000</v>
      </c>
      <c r="D19" s="100"/>
      <c r="E19" s="100">
        <f>$B19+$C19+$D19</f>
        <v>14878000</v>
      </c>
      <c r="F19" s="96">
        <v>14878000</v>
      </c>
      <c r="G19" s="95">
        <v>14878000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991732</v>
      </c>
      <c r="P19" s="96">
        <f>$H19+$J19+$L19+$N19</f>
        <v>0</v>
      </c>
      <c r="Q19" s="95">
        <f>$I19+$K19+$M19+$O19</f>
        <v>991732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6.665761527086975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8406000</v>
      </c>
      <c r="C21" s="114">
        <f>SUM(C17:C20)</f>
        <v>14878000</v>
      </c>
      <c r="D21" s="114"/>
      <c r="E21" s="114">
        <f>$B21+$C21+$D21</f>
        <v>23284000</v>
      </c>
      <c r="F21" s="110">
        <f aca="true" t="shared" si="6" ref="F21:O21">SUM(F17:F20)</f>
        <v>23284000</v>
      </c>
      <c r="G21" s="109">
        <f t="shared" si="6"/>
        <v>23284000</v>
      </c>
      <c r="H21" s="110">
        <f t="shared" si="6"/>
        <v>376000</v>
      </c>
      <c r="I21" s="109">
        <f t="shared" si="6"/>
        <v>768198</v>
      </c>
      <c r="J21" s="110">
        <f t="shared" si="6"/>
        <v>1452000</v>
      </c>
      <c r="K21" s="109">
        <f t="shared" si="6"/>
        <v>3168348</v>
      </c>
      <c r="L21" s="110">
        <f t="shared" si="6"/>
        <v>469000</v>
      </c>
      <c r="M21" s="109">
        <f t="shared" si="6"/>
        <v>2409088</v>
      </c>
      <c r="N21" s="110">
        <f t="shared" si="6"/>
        <v>1902000</v>
      </c>
      <c r="O21" s="109">
        <f t="shared" si="6"/>
        <v>4628637</v>
      </c>
      <c r="P21" s="110">
        <f>$H21+$J21+$L21+$N21</f>
        <v>4199000</v>
      </c>
      <c r="Q21" s="109">
        <f>$I21+$K21+$M21+$O21</f>
        <v>10974271</v>
      </c>
      <c r="R21" s="112">
        <f>IF($L21=0,0,(($N21-$L21)/$L21)*100)</f>
        <v>305.54371002132194</v>
      </c>
      <c r="S21" s="113">
        <f>IF($M21=0,0,(($O21-$M21)/$M21)*100)</f>
        <v>92.13233389564847</v>
      </c>
      <c r="T21" s="112">
        <f>IF($E21=0,0,($P21/$E21)*100)</f>
        <v>18.033842982305444</v>
      </c>
      <c r="U21" s="111">
        <f>IF($E21=0,0,($Q21/$E21)*100)</f>
        <v>47.132241023879054</v>
      </c>
      <c r="V21" s="110">
        <f>SUM(V17:V20)</f>
        <v>0</v>
      </c>
      <c r="W21" s="109">
        <f>SUM(W17:W20)</f>
        <v>0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1947142000</v>
      </c>
      <c r="C23" s="100">
        <v>-276000000</v>
      </c>
      <c r="D23" s="100"/>
      <c r="E23" s="100">
        <f>$B23+$C23+$D23</f>
        <v>1671142000</v>
      </c>
      <c r="F23" s="96">
        <v>1671142000</v>
      </c>
      <c r="G23" s="95">
        <v>1671142000</v>
      </c>
      <c r="H23" s="96">
        <v>366588000</v>
      </c>
      <c r="I23" s="95">
        <v>380768129</v>
      </c>
      <c r="J23" s="96">
        <v>383077000</v>
      </c>
      <c r="K23" s="95">
        <v>471156772</v>
      </c>
      <c r="L23" s="96">
        <v>140728000</v>
      </c>
      <c r="M23" s="95">
        <v>303290649</v>
      </c>
      <c r="N23" s="96">
        <v>671216000</v>
      </c>
      <c r="O23" s="95">
        <v>786338062</v>
      </c>
      <c r="P23" s="96">
        <f>$H23+$J23+$L23+$N23</f>
        <v>1561609000</v>
      </c>
      <c r="Q23" s="95">
        <f>$I23+$K23+$M23+$O23</f>
        <v>1941553612</v>
      </c>
      <c r="R23" s="98">
        <f>IF($L23=0,0,(($N23-$L23)/$L23)*100)</f>
        <v>376.95980899323513</v>
      </c>
      <c r="S23" s="99">
        <f>IF($M23=0,0,(($O23-$M23)/$M23)*100)</f>
        <v>159.2688118122626</v>
      </c>
      <c r="T23" s="98">
        <f>IF($E23=0,0,($P23/$E23)*100)</f>
        <v>93.44561982165489</v>
      </c>
      <c r="U23" s="97">
        <f>IF($E23=0,0,($Q23/$E23)*100)</f>
        <v>116.18124683599598</v>
      </c>
      <c r="V23" s="96">
        <v>424029000</v>
      </c>
      <c r="W23" s="95">
        <v>50597547</v>
      </c>
    </row>
    <row r="24" spans="1:23" ht="12.75" customHeight="1">
      <c r="A24" s="116" t="s">
        <v>84</v>
      </c>
      <c r="B24" s="100">
        <v>374000000</v>
      </c>
      <c r="C24" s="100">
        <v>276000000</v>
      </c>
      <c r="D24" s="100"/>
      <c r="E24" s="100">
        <f>$B24+$C24+$D24</f>
        <v>650000000</v>
      </c>
      <c r="F24" s="96">
        <v>650000000</v>
      </c>
      <c r="G24" s="95">
        <v>650000000</v>
      </c>
      <c r="H24" s="96">
        <v>57366000</v>
      </c>
      <c r="I24" s="95">
        <v>42132467</v>
      </c>
      <c r="J24" s="96">
        <v>106160000</v>
      </c>
      <c r="K24" s="95">
        <v>103462147</v>
      </c>
      <c r="L24" s="96">
        <v>13579000</v>
      </c>
      <c r="M24" s="95">
        <v>123820137</v>
      </c>
      <c r="N24" s="96">
        <v>430088000</v>
      </c>
      <c r="O24" s="95">
        <v>359166990</v>
      </c>
      <c r="P24" s="96">
        <f>$H24+$J24+$L24+$N24</f>
        <v>607193000</v>
      </c>
      <c r="Q24" s="95">
        <f>$I24+$K24+$M24+$O24</f>
        <v>628581741</v>
      </c>
      <c r="R24" s="98">
        <f>IF($L24=0,0,(($N24-$L24)/$L24)*100)</f>
        <v>3067.302452316076</v>
      </c>
      <c r="S24" s="99">
        <f>IF($M24=0,0,(($O24-$M24)/$M24)*100)</f>
        <v>190.0715495089462</v>
      </c>
      <c r="T24" s="98">
        <f>IF($E24=0,0,($P24/$E24)*100)</f>
        <v>93.4143076923077</v>
      </c>
      <c r="U24" s="97">
        <f>IF($E24=0,0,($Q24/$E24)*100)</f>
        <v>96.70488323076924</v>
      </c>
      <c r="V24" s="96">
        <v>12252000</v>
      </c>
      <c r="W24" s="95">
        <v>11967464</v>
      </c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0</v>
      </c>
      <c r="C26" s="100">
        <v>0</v>
      </c>
      <c r="D26" s="100"/>
      <c r="E26" s="100">
        <f>$B26+$C26+$D26</f>
        <v>0</v>
      </c>
      <c r="F26" s="96">
        <v>0</v>
      </c>
      <c r="G26" s="95">
        <v>0</v>
      </c>
      <c r="H26" s="96">
        <v>0</v>
      </c>
      <c r="I26" s="95">
        <v>0</v>
      </c>
      <c r="J26" s="96">
        <v>0</v>
      </c>
      <c r="K26" s="95">
        <v>0</v>
      </c>
      <c r="L26" s="96">
        <v>0</v>
      </c>
      <c r="M26" s="95">
        <v>0</v>
      </c>
      <c r="N26" s="96">
        <v>0</v>
      </c>
      <c r="O26" s="95">
        <v>0</v>
      </c>
      <c r="P26" s="96">
        <f>$H26+$J26+$L26+$N26</f>
        <v>0</v>
      </c>
      <c r="Q26" s="95">
        <f>$I26+$K26+$M26+$O26</f>
        <v>0</v>
      </c>
      <c r="R26" s="98">
        <f>IF($L26=0,0,(($N26-$L26)/$L26)*100)</f>
        <v>0</v>
      </c>
      <c r="S26" s="99">
        <f>IF($M26=0,0,(($O26-$M26)/$M26)*100)</f>
        <v>0</v>
      </c>
      <c r="T26" s="98">
        <f>IF($E26=0,0,($P26/$E26)*100)</f>
        <v>0</v>
      </c>
      <c r="U26" s="97">
        <f>IF($E26=0,0,($Q26/$E26)*100)</f>
        <v>0</v>
      </c>
      <c r="V26" s="96">
        <v>23755000</v>
      </c>
      <c r="W26" s="95">
        <v>13276805</v>
      </c>
    </row>
    <row r="27" spans="1:23" ht="12.75" customHeight="1">
      <c r="A27" s="115" t="s">
        <v>53</v>
      </c>
      <c r="B27" s="114">
        <f>SUM(B23:B26)</f>
        <v>2321142000</v>
      </c>
      <c r="C27" s="114">
        <f>SUM(C23:C26)</f>
        <v>0</v>
      </c>
      <c r="D27" s="114"/>
      <c r="E27" s="114">
        <f>$B27+$C27+$D27</f>
        <v>2321142000</v>
      </c>
      <c r="F27" s="110">
        <f aca="true" t="shared" si="7" ref="F27:O27">SUM(F23:F26)</f>
        <v>2321142000</v>
      </c>
      <c r="G27" s="109">
        <f t="shared" si="7"/>
        <v>2321142000</v>
      </c>
      <c r="H27" s="110">
        <f t="shared" si="7"/>
        <v>423954000</v>
      </c>
      <c r="I27" s="109">
        <f t="shared" si="7"/>
        <v>422900596</v>
      </c>
      <c r="J27" s="110">
        <f t="shared" si="7"/>
        <v>489237000</v>
      </c>
      <c r="K27" s="109">
        <f t="shared" si="7"/>
        <v>574618919</v>
      </c>
      <c r="L27" s="110">
        <f t="shared" si="7"/>
        <v>154307000</v>
      </c>
      <c r="M27" s="109">
        <f t="shared" si="7"/>
        <v>427110786</v>
      </c>
      <c r="N27" s="110">
        <f t="shared" si="7"/>
        <v>1101304000</v>
      </c>
      <c r="O27" s="109">
        <f t="shared" si="7"/>
        <v>1145505052</v>
      </c>
      <c r="P27" s="110">
        <f>$H27+$J27+$L27+$N27</f>
        <v>2168802000</v>
      </c>
      <c r="Q27" s="109">
        <f>$I27+$K27+$M27+$O27</f>
        <v>2570135353</v>
      </c>
      <c r="R27" s="112">
        <f>IF($L27=0,0,(($N27-$L27)/$L27)*100)</f>
        <v>613.709682645635</v>
      </c>
      <c r="S27" s="113">
        <f>IF($M27=0,0,(($O27-$M27)/$M27)*100)</f>
        <v>168.19857740609717</v>
      </c>
      <c r="T27" s="112">
        <f>IF($E27=0,0,($P27/$E27)*100)</f>
        <v>93.43685134300271</v>
      </c>
      <c r="U27" s="111">
        <f>IF($E27=0,0,($Q27/$E27)*100)</f>
        <v>110.72719174440857</v>
      </c>
      <c r="V27" s="110">
        <f>SUM(V23:V26)</f>
        <v>460036000</v>
      </c>
      <c r="W27" s="109">
        <f>SUM(W23:W26)</f>
        <v>75841816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89799000</v>
      </c>
      <c r="C29" s="100">
        <v>0</v>
      </c>
      <c r="D29" s="100"/>
      <c r="E29" s="100">
        <f>$B29+$C29+$D29</f>
        <v>89799000</v>
      </c>
      <c r="F29" s="96">
        <v>89799000</v>
      </c>
      <c r="G29" s="95">
        <v>89799000</v>
      </c>
      <c r="H29" s="96">
        <v>19143000</v>
      </c>
      <c r="I29" s="95">
        <v>24687525</v>
      </c>
      <c r="J29" s="96">
        <v>23461000</v>
      </c>
      <c r="K29" s="95">
        <v>32228785</v>
      </c>
      <c r="L29" s="96">
        <v>14834000</v>
      </c>
      <c r="M29" s="95">
        <v>25756852</v>
      </c>
      <c r="N29" s="96">
        <v>32196000</v>
      </c>
      <c r="O29" s="95">
        <v>6330002</v>
      </c>
      <c r="P29" s="96">
        <f>$H29+$J29+$L29+$N29</f>
        <v>89634000</v>
      </c>
      <c r="Q29" s="95">
        <f>$I29+$K29+$M29+$O29</f>
        <v>89003164</v>
      </c>
      <c r="R29" s="98">
        <f>IF($L29=0,0,(($N29-$L29)/$L29)*100)</f>
        <v>117.04193069974383</v>
      </c>
      <c r="S29" s="99">
        <f>IF($M29=0,0,(($O29-$M29)/$M29)*100)</f>
        <v>-75.42400756117246</v>
      </c>
      <c r="T29" s="98">
        <f>IF($E29=0,0,($P29/$E29)*100)</f>
        <v>99.8162563057495</v>
      </c>
      <c r="U29" s="97">
        <f>IF($E29=0,0,($Q29/$E29)*100)</f>
        <v>99.11375850510584</v>
      </c>
      <c r="V29" s="96"/>
      <c r="W29" s="95"/>
    </row>
    <row r="30" spans="1:23" ht="12.75" customHeight="1">
      <c r="A30" s="115" t="s">
        <v>53</v>
      </c>
      <c r="B30" s="114">
        <f>B29</f>
        <v>89799000</v>
      </c>
      <c r="C30" s="114">
        <f>C29</f>
        <v>0</v>
      </c>
      <c r="D30" s="114"/>
      <c r="E30" s="114">
        <f>$B30+$C30+$D30</f>
        <v>89799000</v>
      </c>
      <c r="F30" s="110">
        <f aca="true" t="shared" si="8" ref="F30:O30">F29</f>
        <v>89799000</v>
      </c>
      <c r="G30" s="109">
        <f t="shared" si="8"/>
        <v>89799000</v>
      </c>
      <c r="H30" s="110">
        <f t="shared" si="8"/>
        <v>19143000</v>
      </c>
      <c r="I30" s="109">
        <f t="shared" si="8"/>
        <v>24687525</v>
      </c>
      <c r="J30" s="110">
        <f t="shared" si="8"/>
        <v>23461000</v>
      </c>
      <c r="K30" s="109">
        <f t="shared" si="8"/>
        <v>32228785</v>
      </c>
      <c r="L30" s="110">
        <f t="shared" si="8"/>
        <v>14834000</v>
      </c>
      <c r="M30" s="109">
        <f t="shared" si="8"/>
        <v>25756852</v>
      </c>
      <c r="N30" s="110">
        <f t="shared" si="8"/>
        <v>32196000</v>
      </c>
      <c r="O30" s="109">
        <f t="shared" si="8"/>
        <v>6330002</v>
      </c>
      <c r="P30" s="110">
        <f>$H30+$J30+$L30+$N30</f>
        <v>89634000</v>
      </c>
      <c r="Q30" s="109">
        <f>$I30+$K30+$M30+$O30</f>
        <v>89003164</v>
      </c>
      <c r="R30" s="112">
        <f>IF($L30=0,0,(($N30-$L30)/$L30)*100)</f>
        <v>117.04193069974383</v>
      </c>
      <c r="S30" s="113">
        <f>IF($M30=0,0,(($O30-$M30)/$M30)*100)</f>
        <v>-75.42400756117246</v>
      </c>
      <c r="T30" s="112">
        <f>IF($E30=0,0,($P30/$E30)*100)</f>
        <v>99.8162563057495</v>
      </c>
      <c r="U30" s="111">
        <f>IF($E30=0,0,($Q30/$E30)*100)</f>
        <v>99.11375850510584</v>
      </c>
      <c r="V30" s="110">
        <f>V29</f>
        <v>0</v>
      </c>
      <c r="W30" s="109">
        <f>W29</f>
        <v>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144000000</v>
      </c>
      <c r="C32" s="100">
        <v>0</v>
      </c>
      <c r="D32" s="100"/>
      <c r="E32" s="100">
        <f aca="true" t="shared" si="9" ref="E32:E37">$B32+$C32+$D32</f>
        <v>144000000</v>
      </c>
      <c r="F32" s="96">
        <v>144000000</v>
      </c>
      <c r="G32" s="95">
        <v>145000000</v>
      </c>
      <c r="H32" s="96">
        <v>65258000</v>
      </c>
      <c r="I32" s="95">
        <v>37799108</v>
      </c>
      <c r="J32" s="96">
        <v>30820000</v>
      </c>
      <c r="K32" s="95">
        <v>26245991</v>
      </c>
      <c r="L32" s="96">
        <v>24942000</v>
      </c>
      <c r="M32" s="95">
        <v>44718424</v>
      </c>
      <c r="N32" s="96">
        <v>11378000</v>
      </c>
      <c r="O32" s="95">
        <v>29043809</v>
      </c>
      <c r="P32" s="96">
        <f aca="true" t="shared" si="10" ref="P32:P37">$H32+$J32+$L32+$N32</f>
        <v>132398000</v>
      </c>
      <c r="Q32" s="95">
        <f aca="true" t="shared" si="11" ref="Q32:Q37">$I32+$K32+$M32+$O32</f>
        <v>137807332</v>
      </c>
      <c r="R32" s="98">
        <f aca="true" t="shared" si="12" ref="R32:R37">IF($L32=0,0,(($N32-$L32)/$L32)*100)</f>
        <v>-54.38216662657365</v>
      </c>
      <c r="S32" s="99">
        <f aca="true" t="shared" si="13" ref="S32:S37">IF($M32=0,0,(($O32-$M32)/$M32)*100)</f>
        <v>-35.05180549296639</v>
      </c>
      <c r="T32" s="98">
        <f>IF($E32=0,0,($P32/$E32)*100)</f>
        <v>91.94305555555556</v>
      </c>
      <c r="U32" s="97">
        <f>IF($E32=0,0,($Q32/$E32)*100)</f>
        <v>95.69953611111112</v>
      </c>
      <c r="V32" s="96"/>
      <c r="W32" s="95"/>
    </row>
    <row r="33" spans="1:23" ht="12.75" customHeight="1">
      <c r="A33" s="116" t="s">
        <v>77</v>
      </c>
      <c r="B33" s="100">
        <v>152746000</v>
      </c>
      <c r="C33" s="100">
        <v>0</v>
      </c>
      <c r="D33" s="100"/>
      <c r="E33" s="100">
        <f t="shared" si="9"/>
        <v>152746000</v>
      </c>
      <c r="F33" s="96">
        <v>152746000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28000000</v>
      </c>
      <c r="C35" s="100">
        <v>5500000</v>
      </c>
      <c r="D35" s="100"/>
      <c r="E35" s="100">
        <f t="shared" si="9"/>
        <v>33500000</v>
      </c>
      <c r="F35" s="96">
        <v>33500000</v>
      </c>
      <c r="G35" s="95">
        <v>33500000</v>
      </c>
      <c r="H35" s="96">
        <v>0</v>
      </c>
      <c r="I35" s="95">
        <v>10353263</v>
      </c>
      <c r="J35" s="96">
        <v>8093000</v>
      </c>
      <c r="K35" s="95">
        <v>6161594</v>
      </c>
      <c r="L35" s="96">
        <v>885000</v>
      </c>
      <c r="M35" s="95">
        <v>-4539422</v>
      </c>
      <c r="N35" s="96">
        <v>9296000</v>
      </c>
      <c r="O35" s="95">
        <v>10690748</v>
      </c>
      <c r="P35" s="96">
        <f t="shared" si="10"/>
        <v>18274000</v>
      </c>
      <c r="Q35" s="95">
        <f t="shared" si="11"/>
        <v>22666183</v>
      </c>
      <c r="R35" s="98">
        <f t="shared" si="12"/>
        <v>950.3954802259888</v>
      </c>
      <c r="S35" s="99">
        <f t="shared" si="13"/>
        <v>-335.5090141432103</v>
      </c>
      <c r="T35" s="98">
        <f>IF($E35=0,0,($P35/$E35)*100)</f>
        <v>54.549253731343285</v>
      </c>
      <c r="U35" s="97">
        <f>IF($E35=0,0,($Q35/$E35)*100)</f>
        <v>67.66024776119403</v>
      </c>
      <c r="V35" s="96">
        <v>13837000</v>
      </c>
      <c r="W35" s="95"/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324746000</v>
      </c>
      <c r="C37" s="114">
        <f>SUM(C32:C36)</f>
        <v>5500000</v>
      </c>
      <c r="D37" s="114"/>
      <c r="E37" s="114">
        <f t="shared" si="9"/>
        <v>330246000</v>
      </c>
      <c r="F37" s="110">
        <f aca="true" t="shared" si="14" ref="F37:O37">SUM(F32:F36)</f>
        <v>330246000</v>
      </c>
      <c r="G37" s="109">
        <f t="shared" si="14"/>
        <v>178500000</v>
      </c>
      <c r="H37" s="110">
        <f t="shared" si="14"/>
        <v>65258000</v>
      </c>
      <c r="I37" s="109">
        <f t="shared" si="14"/>
        <v>48152371</v>
      </c>
      <c r="J37" s="110">
        <f t="shared" si="14"/>
        <v>38913000</v>
      </c>
      <c r="K37" s="109">
        <f t="shared" si="14"/>
        <v>32407585</v>
      </c>
      <c r="L37" s="110">
        <f t="shared" si="14"/>
        <v>25827000</v>
      </c>
      <c r="M37" s="109">
        <f t="shared" si="14"/>
        <v>40179002</v>
      </c>
      <c r="N37" s="110">
        <f t="shared" si="14"/>
        <v>20674000</v>
      </c>
      <c r="O37" s="109">
        <f t="shared" si="14"/>
        <v>39734557</v>
      </c>
      <c r="P37" s="110">
        <f t="shared" si="10"/>
        <v>150672000</v>
      </c>
      <c r="Q37" s="109">
        <f t="shared" si="11"/>
        <v>160473515</v>
      </c>
      <c r="R37" s="112">
        <f t="shared" si="12"/>
        <v>-19.95198822937236</v>
      </c>
      <c r="S37" s="113">
        <f t="shared" si="13"/>
        <v>-1.106162368094658</v>
      </c>
      <c r="T37" s="112">
        <f>IF((+$E32+$E35)=0,0,(P37/(+$E32+$E35))*100)</f>
        <v>84.88563380281691</v>
      </c>
      <c r="U37" s="111">
        <f>IF((+$E32+$E35)=0,0,(Q37/(+$E32+$E35))*100)</f>
        <v>90.40761408450703</v>
      </c>
      <c r="V37" s="110">
        <f>SUM(V32:V36)</f>
        <v>13837000</v>
      </c>
      <c r="W37" s="109">
        <f>SUM(W32:W36)</f>
        <v>0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337700000</v>
      </c>
      <c r="C40" s="100">
        <v>-65000000</v>
      </c>
      <c r="D40" s="100"/>
      <c r="E40" s="100">
        <f t="shared" si="15"/>
        <v>272700000</v>
      </c>
      <c r="F40" s="96">
        <v>337700000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0</v>
      </c>
      <c r="C41" s="100">
        <v>0</v>
      </c>
      <c r="D41" s="100"/>
      <c r="E41" s="100">
        <f t="shared" si="15"/>
        <v>0</v>
      </c>
      <c r="F41" s="96">
        <v>0</v>
      </c>
      <c r="G41" s="95">
        <v>0</v>
      </c>
      <c r="H41" s="96">
        <v>0</v>
      </c>
      <c r="I41" s="95">
        <v>0</v>
      </c>
      <c r="J41" s="96">
        <v>0</v>
      </c>
      <c r="K41" s="95">
        <v>0</v>
      </c>
      <c r="L41" s="96">
        <v>0</v>
      </c>
      <c r="M41" s="95">
        <v>0</v>
      </c>
      <c r="N41" s="96">
        <v>0</v>
      </c>
      <c r="O41" s="95">
        <v>0</v>
      </c>
      <c r="P41" s="96">
        <f t="shared" si="16"/>
        <v>0</v>
      </c>
      <c r="Q41" s="95">
        <f t="shared" si="17"/>
        <v>0</v>
      </c>
      <c r="R41" s="98">
        <f t="shared" si="18"/>
        <v>0</v>
      </c>
      <c r="S41" s="99">
        <f t="shared" si="19"/>
        <v>0</v>
      </c>
      <c r="T41" s="98">
        <f t="shared" si="20"/>
        <v>0</v>
      </c>
      <c r="U41" s="97">
        <f t="shared" si="21"/>
        <v>0</v>
      </c>
      <c r="V41" s="96"/>
      <c r="W41" s="95"/>
    </row>
    <row r="42" spans="1:23" ht="12.75" customHeight="1">
      <c r="A42" s="116" t="s">
        <v>69</v>
      </c>
      <c r="B42" s="100">
        <v>300000</v>
      </c>
      <c r="C42" s="100">
        <v>0</v>
      </c>
      <c r="D42" s="100"/>
      <c r="E42" s="100">
        <f t="shared" si="15"/>
        <v>300000</v>
      </c>
      <c r="F42" s="96">
        <v>300000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0</v>
      </c>
      <c r="C44" s="100">
        <v>0</v>
      </c>
      <c r="D44" s="100"/>
      <c r="E44" s="100">
        <f t="shared" si="15"/>
        <v>0</v>
      </c>
      <c r="F44" s="96">
        <v>0</v>
      </c>
      <c r="G44" s="95">
        <v>0</v>
      </c>
      <c r="H44" s="96">
        <v>0</v>
      </c>
      <c r="I44" s="95">
        <v>0</v>
      </c>
      <c r="J44" s="96">
        <v>0</v>
      </c>
      <c r="K44" s="95">
        <v>0</v>
      </c>
      <c r="L44" s="96">
        <v>0</v>
      </c>
      <c r="M44" s="95">
        <v>0</v>
      </c>
      <c r="N44" s="96">
        <v>0</v>
      </c>
      <c r="O44" s="95">
        <v>0</v>
      </c>
      <c r="P44" s="96">
        <f t="shared" si="16"/>
        <v>0</v>
      </c>
      <c r="Q44" s="95">
        <f t="shared" si="17"/>
        <v>0</v>
      </c>
      <c r="R44" s="98">
        <f t="shared" si="18"/>
        <v>0</v>
      </c>
      <c r="S44" s="99">
        <f t="shared" si="19"/>
        <v>0</v>
      </c>
      <c r="T44" s="98">
        <f t="shared" si="20"/>
        <v>0</v>
      </c>
      <c r="U44" s="97">
        <f t="shared" si="21"/>
        <v>0</v>
      </c>
      <c r="V44" s="96"/>
      <c r="W44" s="95"/>
    </row>
    <row r="45" spans="1:23" ht="12.75" customHeight="1">
      <c r="A45" s="116" t="s">
        <v>66</v>
      </c>
      <c r="B45" s="100">
        <v>0</v>
      </c>
      <c r="C45" s="100">
        <v>0</v>
      </c>
      <c r="D45" s="100"/>
      <c r="E45" s="100">
        <f t="shared" si="15"/>
        <v>0</v>
      </c>
      <c r="F45" s="96">
        <v>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338000000</v>
      </c>
      <c r="C47" s="114">
        <f>SUM(C39:C46)</f>
        <v>-65000000</v>
      </c>
      <c r="D47" s="114"/>
      <c r="E47" s="114">
        <f t="shared" si="15"/>
        <v>273000000</v>
      </c>
      <c r="F47" s="110">
        <f aca="true" t="shared" si="22" ref="F47:O47">SUM(F39:F46)</f>
        <v>338000000</v>
      </c>
      <c r="G47" s="109">
        <f t="shared" si="22"/>
        <v>0</v>
      </c>
      <c r="H47" s="110">
        <f t="shared" si="22"/>
        <v>0</v>
      </c>
      <c r="I47" s="109">
        <f t="shared" si="22"/>
        <v>0</v>
      </c>
      <c r="J47" s="110">
        <f t="shared" si="22"/>
        <v>0</v>
      </c>
      <c r="K47" s="109">
        <f t="shared" si="22"/>
        <v>0</v>
      </c>
      <c r="L47" s="110">
        <f t="shared" si="22"/>
        <v>0</v>
      </c>
      <c r="M47" s="109">
        <f t="shared" si="22"/>
        <v>0</v>
      </c>
      <c r="N47" s="110">
        <f t="shared" si="22"/>
        <v>0</v>
      </c>
      <c r="O47" s="109">
        <f t="shared" si="22"/>
        <v>0</v>
      </c>
      <c r="P47" s="110">
        <f t="shared" si="16"/>
        <v>0</v>
      </c>
      <c r="Q47" s="109">
        <f t="shared" si="17"/>
        <v>0</v>
      </c>
      <c r="R47" s="112">
        <f t="shared" si="18"/>
        <v>0</v>
      </c>
      <c r="S47" s="113">
        <f t="shared" si="19"/>
        <v>0</v>
      </c>
      <c r="T47" s="112">
        <f>IF((+$E41+$E43+$E43)=0,0,(P47/(+$E41+$E43+$E44))*100)</f>
        <v>0</v>
      </c>
      <c r="U47" s="111">
        <f>IF((+$E41+$E43+$E44)=0,0,(Q47/(+$E41+$E43+$E44))*100)</f>
        <v>0</v>
      </c>
      <c r="V47" s="110">
        <f>SUM(V39:V46)</f>
        <v>0</v>
      </c>
      <c r="W47" s="109">
        <f>SUM(W39:W46)</f>
        <v>0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0</v>
      </c>
      <c r="C55" s="100">
        <v>0</v>
      </c>
      <c r="D55" s="100"/>
      <c r="E55" s="100">
        <f>$B55+$C55+$D55</f>
        <v>0</v>
      </c>
      <c r="F55" s="96">
        <v>0</v>
      </c>
      <c r="G55" s="95">
        <v>0</v>
      </c>
      <c r="H55" s="96">
        <v>0</v>
      </c>
      <c r="I55" s="95">
        <v>0</v>
      </c>
      <c r="J55" s="96">
        <v>0</v>
      </c>
      <c r="K55" s="95">
        <v>0</v>
      </c>
      <c r="L55" s="96">
        <v>0</v>
      </c>
      <c r="M55" s="95">
        <v>0</v>
      </c>
      <c r="N55" s="96">
        <v>0</v>
      </c>
      <c r="O55" s="95">
        <v>0</v>
      </c>
      <c r="P55" s="96">
        <f>$H55+$J55+$L55+$N55</f>
        <v>0</v>
      </c>
      <c r="Q55" s="95">
        <f>$I55+$K55+$M55+$O55</f>
        <v>0</v>
      </c>
      <c r="R55" s="98">
        <f>IF($L55=0,0,(($N55-$L55)/$L55)*100)</f>
        <v>0</v>
      </c>
      <c r="S55" s="99">
        <f>IF($M55=0,0,(($O55-$M55)/$M55)*100)</f>
        <v>0</v>
      </c>
      <c r="T55" s="98">
        <f>IF($E55=0,0,($P55/$E55)*100)</f>
        <v>0</v>
      </c>
      <c r="U55" s="97">
        <f>IF($E55=0,0,($Q55/$E55)*100)</f>
        <v>0</v>
      </c>
      <c r="V55" s="96"/>
      <c r="W55" s="95"/>
    </row>
    <row r="56" spans="1:23" ht="12.75" customHeight="1">
      <c r="A56" s="116" t="s">
        <v>57</v>
      </c>
      <c r="B56" s="100">
        <v>0</v>
      </c>
      <c r="C56" s="100">
        <v>0</v>
      </c>
      <c r="D56" s="100"/>
      <c r="E56" s="100">
        <f>$B56+$C56+$D56</f>
        <v>0</v>
      </c>
      <c r="F56" s="96">
        <v>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159453000</v>
      </c>
      <c r="C57" s="100">
        <v>0</v>
      </c>
      <c r="D57" s="100"/>
      <c r="E57" s="100">
        <f>$B57+$C57+$D57</f>
        <v>159453000</v>
      </c>
      <c r="F57" s="96">
        <v>159453000</v>
      </c>
      <c r="G57" s="95">
        <v>159453000</v>
      </c>
      <c r="H57" s="96">
        <v>0</v>
      </c>
      <c r="I57" s="95">
        <v>0</v>
      </c>
      <c r="J57" s="96">
        <v>0</v>
      </c>
      <c r="K57" s="95">
        <v>0</v>
      </c>
      <c r="L57" s="96">
        <v>0</v>
      </c>
      <c r="M57" s="95">
        <v>0</v>
      </c>
      <c r="N57" s="96">
        <v>32643000</v>
      </c>
      <c r="O57" s="95">
        <v>31086516</v>
      </c>
      <c r="P57" s="96">
        <f>$H57+$J57+$L57+$N57</f>
        <v>32643000</v>
      </c>
      <c r="Q57" s="95">
        <f>$I57+$K57+$M57+$O57</f>
        <v>31086516</v>
      </c>
      <c r="R57" s="98">
        <f>IF($L57=0,0,(($N57-$L57)/$L57)*100)</f>
        <v>0</v>
      </c>
      <c r="S57" s="99">
        <f>IF($M57=0,0,(($O57-$M57)/$M57)*100)</f>
        <v>0</v>
      </c>
      <c r="T57" s="98">
        <f>IF($E57=0,0,($P57/$E57)*100)</f>
        <v>20.47186318225433</v>
      </c>
      <c r="U57" s="97">
        <f>IF($E57=0,0,($Q57/$E57)*100)</f>
        <v>19.495723504731803</v>
      </c>
      <c r="V57" s="96"/>
      <c r="W57" s="95"/>
    </row>
    <row r="58" spans="1:23" ht="12.75" customHeight="1">
      <c r="A58" s="115" t="s">
        <v>53</v>
      </c>
      <c r="B58" s="114">
        <f>SUM(B55:B57)</f>
        <v>159453000</v>
      </c>
      <c r="C58" s="114">
        <f>SUM(C55:C57)</f>
        <v>0</v>
      </c>
      <c r="D58" s="114"/>
      <c r="E58" s="114">
        <f>$B58+$C58+$D58</f>
        <v>159453000</v>
      </c>
      <c r="F58" s="110">
        <f aca="true" t="shared" si="24" ref="F58:O58">SUM(F55:F57)</f>
        <v>159453000</v>
      </c>
      <c r="G58" s="109">
        <f t="shared" si="24"/>
        <v>159453000</v>
      </c>
      <c r="H58" s="110">
        <f t="shared" si="24"/>
        <v>0</v>
      </c>
      <c r="I58" s="109">
        <f t="shared" si="24"/>
        <v>0</v>
      </c>
      <c r="J58" s="110">
        <f t="shared" si="24"/>
        <v>0</v>
      </c>
      <c r="K58" s="109">
        <f t="shared" si="24"/>
        <v>0</v>
      </c>
      <c r="L58" s="110">
        <f t="shared" si="24"/>
        <v>0</v>
      </c>
      <c r="M58" s="109">
        <f t="shared" si="24"/>
        <v>0</v>
      </c>
      <c r="N58" s="110">
        <f t="shared" si="24"/>
        <v>32643000</v>
      </c>
      <c r="O58" s="109">
        <f t="shared" si="24"/>
        <v>31086516</v>
      </c>
      <c r="P58" s="110">
        <f>$H58+$J58+$L58+$N58</f>
        <v>32643000</v>
      </c>
      <c r="Q58" s="109">
        <f>$I58+$K58+$M58+$O58</f>
        <v>31086516</v>
      </c>
      <c r="R58" s="112">
        <f>IF($L58=0,0,(($N58-$L58)/$L58)*100)</f>
        <v>0</v>
      </c>
      <c r="S58" s="113">
        <f>IF($M58=0,0,(($O58-$M58)/$M58)*100)</f>
        <v>0</v>
      </c>
      <c r="T58" s="112">
        <f>IF((+$E55+$E57)=0,0,(P58/(+$E55+$E57))*100)</f>
        <v>20.47186318225433</v>
      </c>
      <c r="U58" s="111">
        <f>IF((+$E55+$E57)=0,0,(Q58/(+$E55+$E57))*100)</f>
        <v>19.495723504731803</v>
      </c>
      <c r="V58" s="110">
        <f>SUM(V55:V57)</f>
        <v>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3552092000</v>
      </c>
      <c r="C59" s="85">
        <f>SUM(C9:C14,C17:C20,C23:C26,C29,C32:C36,C39:C46,C49:C52,C55:C57)</f>
        <v>-55817000</v>
      </c>
      <c r="D59" s="85"/>
      <c r="E59" s="85">
        <f>$B59+$C59+$D59</f>
        <v>3496275000</v>
      </c>
      <c r="F59" s="81">
        <f aca="true" t="shared" si="25" ref="F59:O59">SUM(F9:F14,F17:F20,F23:F26,F29,F32:F36,F39:F46,F49:F52,F55:F57)</f>
        <v>3561275000</v>
      </c>
      <c r="G59" s="80">
        <f t="shared" si="25"/>
        <v>3055514000</v>
      </c>
      <c r="H59" s="81">
        <f t="shared" si="25"/>
        <v>607958000</v>
      </c>
      <c r="I59" s="80">
        <f t="shared" si="25"/>
        <v>550254324</v>
      </c>
      <c r="J59" s="81">
        <f t="shared" si="25"/>
        <v>601125000</v>
      </c>
      <c r="K59" s="80">
        <f t="shared" si="25"/>
        <v>737209339</v>
      </c>
      <c r="L59" s="81">
        <f t="shared" si="25"/>
        <v>279542000</v>
      </c>
      <c r="M59" s="80">
        <f t="shared" si="25"/>
        <v>552512547</v>
      </c>
      <c r="N59" s="81">
        <f t="shared" si="25"/>
        <v>1197888000</v>
      </c>
      <c r="O59" s="80">
        <f t="shared" si="25"/>
        <v>1279856084</v>
      </c>
      <c r="P59" s="81">
        <f>$H59+$J59+$L59+$N59</f>
        <v>2686513000</v>
      </c>
      <c r="Q59" s="80">
        <f>$I59+$K59+$M59+$O59</f>
        <v>3119832294</v>
      </c>
      <c r="R59" s="83">
        <f>IF($L59=0,0,(($N59-$L59)/$L59)*100)</f>
        <v>328.5180759957359</v>
      </c>
      <c r="S59" s="84">
        <f>IF($M59=0,0,(($O59-$M59)/$M59)*100)</f>
        <v>131.64289950504963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111.72790010788043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129.74897605087764</v>
      </c>
      <c r="V59" s="81">
        <f>SUM(V9:V14,V17:V20,V23:V26,V29,V32:V36,V39:V46,V49:V52,V55:V57)</f>
        <v>489130000</v>
      </c>
      <c r="W59" s="80">
        <f>SUM(W9:W14,W17:W20,W23:W26,W29,W32:W36,W39:W46,W49:W52,W55:W57)</f>
        <v>82535296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453318000</v>
      </c>
      <c r="C61" s="100">
        <v>-7891000</v>
      </c>
      <c r="D61" s="100"/>
      <c r="E61" s="100">
        <f>$B61+$C61+$D61</f>
        <v>445427000</v>
      </c>
      <c r="F61" s="96">
        <v>445427000</v>
      </c>
      <c r="G61" s="95">
        <v>445427000</v>
      </c>
      <c r="H61" s="96">
        <v>79525000</v>
      </c>
      <c r="I61" s="95">
        <v>78182627</v>
      </c>
      <c r="J61" s="96">
        <v>110381000</v>
      </c>
      <c r="K61" s="95">
        <v>144166606</v>
      </c>
      <c r="L61" s="96">
        <v>105182000</v>
      </c>
      <c r="M61" s="95">
        <v>94021755</v>
      </c>
      <c r="N61" s="96">
        <v>131405000</v>
      </c>
      <c r="O61" s="95">
        <v>134230470</v>
      </c>
      <c r="P61" s="96">
        <f>$H61+$J61+$L61+$N61</f>
        <v>426493000</v>
      </c>
      <c r="Q61" s="95">
        <f>$I61+$K61+$M61+$O61</f>
        <v>450601458</v>
      </c>
      <c r="R61" s="98">
        <f>IF($L61=0,0,(($N61-$L61)/$L61)*100)</f>
        <v>24.931071856401285</v>
      </c>
      <c r="S61" s="99">
        <f>IF($M61=0,0,(($O61-$M61)/$M61)*100)</f>
        <v>42.765331278915184</v>
      </c>
      <c r="T61" s="98">
        <f>IF($E61=0,0,($P61/$E61)*100)</f>
        <v>95.74924735141785</v>
      </c>
      <c r="U61" s="97">
        <f>IF($E61=0,0,($Q61/$E61)*100)</f>
        <v>101.16168485520636</v>
      </c>
      <c r="V61" s="96">
        <v>33178000</v>
      </c>
      <c r="W61" s="95">
        <v>2884706</v>
      </c>
    </row>
    <row r="62" spans="1:23" ht="12.75" customHeight="1">
      <c r="A62" s="93" t="s">
        <v>53</v>
      </c>
      <c r="B62" s="92">
        <f>B61</f>
        <v>453318000</v>
      </c>
      <c r="C62" s="92">
        <f>C61</f>
        <v>-7891000</v>
      </c>
      <c r="D62" s="92"/>
      <c r="E62" s="92">
        <f>$B62+$C62+$D62</f>
        <v>445427000</v>
      </c>
      <c r="F62" s="88">
        <f aca="true" t="shared" si="26" ref="F62:O62">F61</f>
        <v>445427000</v>
      </c>
      <c r="G62" s="87">
        <f t="shared" si="26"/>
        <v>445427000</v>
      </c>
      <c r="H62" s="88">
        <f t="shared" si="26"/>
        <v>79525000</v>
      </c>
      <c r="I62" s="87">
        <f t="shared" si="26"/>
        <v>78182627</v>
      </c>
      <c r="J62" s="88">
        <f t="shared" si="26"/>
        <v>110381000</v>
      </c>
      <c r="K62" s="87">
        <f t="shared" si="26"/>
        <v>144166606</v>
      </c>
      <c r="L62" s="88">
        <f t="shared" si="26"/>
        <v>105182000</v>
      </c>
      <c r="M62" s="87">
        <f t="shared" si="26"/>
        <v>94021755</v>
      </c>
      <c r="N62" s="88">
        <f t="shared" si="26"/>
        <v>131405000</v>
      </c>
      <c r="O62" s="87">
        <f t="shared" si="26"/>
        <v>134230470</v>
      </c>
      <c r="P62" s="88">
        <f>$H62+$J62+$L62+$N62</f>
        <v>426493000</v>
      </c>
      <c r="Q62" s="87">
        <f>$I62+$K62+$M62+$O62</f>
        <v>450601458</v>
      </c>
      <c r="R62" s="90">
        <f>IF($L62=0,0,(($N62-$L62)/$L62)*100)</f>
        <v>24.931071856401285</v>
      </c>
      <c r="S62" s="91">
        <f>IF($M62=0,0,(($O62-$M62)/$M62)*100)</f>
        <v>42.765331278915184</v>
      </c>
      <c r="T62" s="90">
        <f>IF($E62=0,0,($P62/$E62)*100)</f>
        <v>95.74924735141785</v>
      </c>
      <c r="U62" s="89">
        <f>IF($E62=0,0,($Q62/$E62)*100)</f>
        <v>101.16168485520636</v>
      </c>
      <c r="V62" s="88">
        <f>V61</f>
        <v>33178000</v>
      </c>
      <c r="W62" s="87">
        <f>W61</f>
        <v>2884706</v>
      </c>
    </row>
    <row r="63" spans="1:23" ht="12.75" customHeight="1">
      <c r="A63" s="86" t="s">
        <v>7</v>
      </c>
      <c r="B63" s="85">
        <f>B61</f>
        <v>453318000</v>
      </c>
      <c r="C63" s="85">
        <f>C61</f>
        <v>-7891000</v>
      </c>
      <c r="D63" s="85"/>
      <c r="E63" s="85">
        <f>$B63+$C63+$D63</f>
        <v>445427000</v>
      </c>
      <c r="F63" s="81">
        <f aca="true" t="shared" si="27" ref="F63:O63">F61</f>
        <v>445427000</v>
      </c>
      <c r="G63" s="80">
        <f t="shared" si="27"/>
        <v>445427000</v>
      </c>
      <c r="H63" s="81">
        <f t="shared" si="27"/>
        <v>79525000</v>
      </c>
      <c r="I63" s="80">
        <f t="shared" si="27"/>
        <v>78182627</v>
      </c>
      <c r="J63" s="81">
        <f t="shared" si="27"/>
        <v>110381000</v>
      </c>
      <c r="K63" s="80">
        <f t="shared" si="27"/>
        <v>144166606</v>
      </c>
      <c r="L63" s="81">
        <f t="shared" si="27"/>
        <v>105182000</v>
      </c>
      <c r="M63" s="80">
        <f t="shared" si="27"/>
        <v>94021755</v>
      </c>
      <c r="N63" s="81">
        <f t="shared" si="27"/>
        <v>131405000</v>
      </c>
      <c r="O63" s="80">
        <f t="shared" si="27"/>
        <v>134230470</v>
      </c>
      <c r="P63" s="81">
        <f>$H63+$J63+$L63+$N63</f>
        <v>426493000</v>
      </c>
      <c r="Q63" s="80">
        <f>$I63+$K63+$M63+$O63</f>
        <v>450601458</v>
      </c>
      <c r="R63" s="83">
        <f>IF($L63=0,0,(($N63-$L63)/$L63)*100)</f>
        <v>24.931071856401285</v>
      </c>
      <c r="S63" s="84">
        <f>IF($M63=0,0,(($O63-$M63)/$M63)*100)</f>
        <v>42.765331278915184</v>
      </c>
      <c r="T63" s="83">
        <f>IF($E63=0,0,($P63/$E63)*100)</f>
        <v>95.74924735141785</v>
      </c>
      <c r="U63" s="82">
        <f>IF($E63=0,0,($Q63/$E63)*100)</f>
        <v>101.16168485520636</v>
      </c>
      <c r="V63" s="81">
        <f>V61</f>
        <v>33178000</v>
      </c>
      <c r="W63" s="80">
        <f>W61</f>
        <v>2884706</v>
      </c>
    </row>
    <row r="64" spans="1:23" ht="12.75" customHeight="1" thickBot="1">
      <c r="A64" s="86" t="s">
        <v>52</v>
      </c>
      <c r="B64" s="85">
        <f>SUM(B9:B14,B17:B20,B23:B26,B29,B32:B36,B39:B46,B49:B52,B55:B57,B61)</f>
        <v>4005410000</v>
      </c>
      <c r="C64" s="85">
        <f>SUM(C9:C14,C17:C20,C23:C26,C29,C32:C36,C39:C46,C49:C52,C55:C57,C61)</f>
        <v>-63708000</v>
      </c>
      <c r="D64" s="85"/>
      <c r="E64" s="85">
        <f>$B64+$C64+$D64</f>
        <v>3941702000</v>
      </c>
      <c r="F64" s="81">
        <f aca="true" t="shared" si="28" ref="F64:O64">SUM(F9:F14,F17:F20,F23:F26,F29,F32:F36,F39:F46,F49:F52,F55:F57,F61)</f>
        <v>4006702000</v>
      </c>
      <c r="G64" s="80">
        <f t="shared" si="28"/>
        <v>3500941000</v>
      </c>
      <c r="H64" s="81">
        <f t="shared" si="28"/>
        <v>687483000</v>
      </c>
      <c r="I64" s="80">
        <f t="shared" si="28"/>
        <v>628436951</v>
      </c>
      <c r="J64" s="81">
        <f t="shared" si="28"/>
        <v>711506000</v>
      </c>
      <c r="K64" s="80">
        <f t="shared" si="28"/>
        <v>881375945</v>
      </c>
      <c r="L64" s="81">
        <f t="shared" si="28"/>
        <v>384724000</v>
      </c>
      <c r="M64" s="80">
        <f t="shared" si="28"/>
        <v>646534302</v>
      </c>
      <c r="N64" s="81">
        <f t="shared" si="28"/>
        <v>1329293000</v>
      </c>
      <c r="O64" s="80">
        <f t="shared" si="28"/>
        <v>1414086554</v>
      </c>
      <c r="P64" s="81">
        <f>$H64+$J64+$L64+$N64</f>
        <v>3113006000</v>
      </c>
      <c r="Q64" s="80">
        <f>$I64+$K64+$M64+$O64</f>
        <v>3570433752</v>
      </c>
      <c r="R64" s="83">
        <f>IF($L64=0,0,(($N64-$L64)/$L64)*100)</f>
        <v>245.51860554579386</v>
      </c>
      <c r="S64" s="84">
        <f>IF($M64=0,0,(($O64-$M64)/$M64)*100)</f>
        <v>118.71794731163389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109.2305419656056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125.28097079904461</v>
      </c>
      <c r="V64" s="81">
        <f>SUM(V9:V14,V17:V20,V23:V26,V29,V32:V36,V39:V46,V49:V52,V55:V57,V61)</f>
        <v>522308000</v>
      </c>
      <c r="W64" s="80">
        <f>SUM(W9:W14,W17:W20,W23:W26,W29,W32:W36,W39:W46,W49:W52,W55:W57,W61)</f>
        <v>85420002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1027439000</v>
      </c>
      <c r="C77" s="34">
        <f t="shared" si="30"/>
        <v>-3248000</v>
      </c>
      <c r="D77" s="34">
        <f t="shared" si="30"/>
        <v>0</v>
      </c>
      <c r="E77" s="34">
        <f t="shared" si="30"/>
        <v>1024191000</v>
      </c>
      <c r="F77" s="34">
        <f t="shared" si="30"/>
        <v>0</v>
      </c>
      <c r="G77" s="34">
        <f t="shared" si="30"/>
        <v>0</v>
      </c>
      <c r="H77" s="34">
        <f t="shared" si="30"/>
        <v>336258000</v>
      </c>
      <c r="I77" s="34">
        <f t="shared" si="30"/>
        <v>0</v>
      </c>
      <c r="J77" s="34">
        <f t="shared" si="30"/>
        <v>431103000</v>
      </c>
      <c r="K77" s="34">
        <f t="shared" si="30"/>
        <v>0</v>
      </c>
      <c r="L77" s="34">
        <f t="shared" si="30"/>
        <v>279867000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1047228000</v>
      </c>
      <c r="Q77" s="38">
        <f t="shared" si="30"/>
        <v>0</v>
      </c>
      <c r="R77" s="37">
        <f t="shared" si="30"/>
        <v>-600</v>
      </c>
      <c r="S77" s="37">
        <f t="shared" si="30"/>
        <v>0</v>
      </c>
      <c r="T77" s="36">
        <f>IF(SUM($E78:$E86)=0,0,(P77/SUM($E78:$E86))*100)</f>
        <v>102.24928748641611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647041000</v>
      </c>
      <c r="C79" s="27">
        <v>0</v>
      </c>
      <c r="D79" s="27"/>
      <c r="E79" s="27">
        <f t="shared" si="31"/>
        <v>647041000</v>
      </c>
      <c r="F79" s="27">
        <v>0</v>
      </c>
      <c r="G79" s="27">
        <v>0</v>
      </c>
      <c r="H79" s="27">
        <v>128594000</v>
      </c>
      <c r="I79" s="27">
        <v>0</v>
      </c>
      <c r="J79" s="27">
        <v>334205000</v>
      </c>
      <c r="K79" s="27">
        <v>0</v>
      </c>
      <c r="L79" s="27">
        <v>209243000</v>
      </c>
      <c r="M79" s="27">
        <v>0</v>
      </c>
      <c r="N79" s="27">
        <v>0</v>
      </c>
      <c r="O79" s="27">
        <v>0</v>
      </c>
      <c r="P79" s="30">
        <f t="shared" si="32"/>
        <v>672042000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103.86389734189952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1800000</v>
      </c>
      <c r="C81" s="27">
        <v>-495000</v>
      </c>
      <c r="D81" s="27"/>
      <c r="E81" s="27">
        <f t="shared" si="31"/>
        <v>1305000</v>
      </c>
      <c r="F81" s="27">
        <v>0</v>
      </c>
      <c r="G81" s="27">
        <v>0</v>
      </c>
      <c r="H81" s="27">
        <v>528000</v>
      </c>
      <c r="I81" s="27">
        <v>0</v>
      </c>
      <c r="J81" s="27">
        <v>159000</v>
      </c>
      <c r="K81" s="27">
        <v>0</v>
      </c>
      <c r="L81" s="27">
        <v>569000</v>
      </c>
      <c r="M81" s="27">
        <v>0</v>
      </c>
      <c r="N81" s="27">
        <v>0</v>
      </c>
      <c r="O81" s="27">
        <v>0</v>
      </c>
      <c r="P81" s="30">
        <f t="shared" si="32"/>
        <v>1256000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96.24521072796935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8694000</v>
      </c>
      <c r="C82" s="27">
        <v>5457000</v>
      </c>
      <c r="D82" s="27"/>
      <c r="E82" s="27">
        <f t="shared" si="31"/>
        <v>14151000</v>
      </c>
      <c r="F82" s="27">
        <v>0</v>
      </c>
      <c r="G82" s="27">
        <v>0</v>
      </c>
      <c r="H82" s="27">
        <v>5236000</v>
      </c>
      <c r="I82" s="27">
        <v>0</v>
      </c>
      <c r="J82" s="27">
        <v>5093000</v>
      </c>
      <c r="K82" s="27">
        <v>0</v>
      </c>
      <c r="L82" s="27">
        <v>1905000</v>
      </c>
      <c r="M82" s="27">
        <v>0</v>
      </c>
      <c r="N82" s="27">
        <v>0</v>
      </c>
      <c r="O82" s="27">
        <v>0</v>
      </c>
      <c r="P82" s="30">
        <f t="shared" si="32"/>
        <v>12234000</v>
      </c>
      <c r="Q82" s="30">
        <f t="shared" si="33"/>
        <v>0</v>
      </c>
      <c r="R82" s="29">
        <f t="shared" si="34"/>
        <v>-100</v>
      </c>
      <c r="S82" s="28">
        <f t="shared" si="35"/>
        <v>0</v>
      </c>
      <c r="T82" s="29">
        <f t="shared" si="36"/>
        <v>86.45325418698326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55228000</v>
      </c>
      <c r="C83" s="27">
        <v>790000</v>
      </c>
      <c r="D83" s="27"/>
      <c r="E83" s="27">
        <f t="shared" si="31"/>
        <v>56018000</v>
      </c>
      <c r="F83" s="27">
        <v>0</v>
      </c>
      <c r="G83" s="27">
        <v>0</v>
      </c>
      <c r="H83" s="27">
        <v>32336000</v>
      </c>
      <c r="I83" s="27">
        <v>0</v>
      </c>
      <c r="J83" s="27">
        <v>15968000</v>
      </c>
      <c r="K83" s="27">
        <v>0</v>
      </c>
      <c r="L83" s="27">
        <v>7362000</v>
      </c>
      <c r="M83" s="27">
        <v>0</v>
      </c>
      <c r="N83" s="27">
        <v>0</v>
      </c>
      <c r="O83" s="27">
        <v>0</v>
      </c>
      <c r="P83" s="30">
        <f t="shared" si="32"/>
        <v>55666000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99.37163054732407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314676000</v>
      </c>
      <c r="C84" s="27">
        <v>-9000000</v>
      </c>
      <c r="D84" s="27"/>
      <c r="E84" s="27">
        <f t="shared" si="31"/>
        <v>305676000</v>
      </c>
      <c r="F84" s="27">
        <v>0</v>
      </c>
      <c r="G84" s="27">
        <v>0</v>
      </c>
      <c r="H84" s="27">
        <v>169519000</v>
      </c>
      <c r="I84" s="27">
        <v>0</v>
      </c>
      <c r="J84" s="27">
        <v>75667000</v>
      </c>
      <c r="K84" s="27">
        <v>0</v>
      </c>
      <c r="L84" s="27">
        <v>60462000</v>
      </c>
      <c r="M84" s="27">
        <v>0</v>
      </c>
      <c r="N84" s="27">
        <v>0</v>
      </c>
      <c r="O84" s="27">
        <v>0</v>
      </c>
      <c r="P84" s="30">
        <f t="shared" si="32"/>
        <v>305648000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99.99083997435193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0</v>
      </c>
      <c r="C86" s="22">
        <v>0</v>
      </c>
      <c r="D86" s="22"/>
      <c r="E86" s="22">
        <f t="shared" si="31"/>
        <v>0</v>
      </c>
      <c r="F86" s="22">
        <v>0</v>
      </c>
      <c r="G86" s="22">
        <v>0</v>
      </c>
      <c r="H86" s="22">
        <v>45000</v>
      </c>
      <c r="I86" s="22">
        <v>0</v>
      </c>
      <c r="J86" s="22">
        <v>11000</v>
      </c>
      <c r="K86" s="22">
        <v>0</v>
      </c>
      <c r="L86" s="22">
        <v>326000</v>
      </c>
      <c r="M86" s="22">
        <v>0</v>
      </c>
      <c r="N86" s="22">
        <v>0</v>
      </c>
      <c r="O86" s="22">
        <v>0</v>
      </c>
      <c r="P86" s="25">
        <f t="shared" si="32"/>
        <v>382000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0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1027439000</v>
      </c>
      <c r="C104" s="10">
        <f t="shared" si="44"/>
        <v>-3248000</v>
      </c>
      <c r="D104" s="10">
        <f t="shared" si="44"/>
        <v>0</v>
      </c>
      <c r="E104" s="10">
        <f t="shared" si="44"/>
        <v>1024191000</v>
      </c>
      <c r="F104" s="10">
        <f t="shared" si="44"/>
        <v>0</v>
      </c>
      <c r="G104" s="10">
        <f t="shared" si="44"/>
        <v>0</v>
      </c>
      <c r="H104" s="10">
        <f t="shared" si="44"/>
        <v>336258000</v>
      </c>
      <c r="I104" s="10">
        <f t="shared" si="44"/>
        <v>0</v>
      </c>
      <c r="J104" s="10">
        <f t="shared" si="44"/>
        <v>431103000</v>
      </c>
      <c r="K104" s="10">
        <f t="shared" si="44"/>
        <v>0</v>
      </c>
      <c r="L104" s="10">
        <f t="shared" si="44"/>
        <v>279867000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1047228000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1.022492874864161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1027439000</v>
      </c>
      <c r="C105" s="6">
        <f aca="true" t="shared" si="45" ref="C105:Q105">C77</f>
        <v>-3248000</v>
      </c>
      <c r="D105" s="6">
        <f t="shared" si="45"/>
        <v>0</v>
      </c>
      <c r="E105" s="6">
        <f t="shared" si="45"/>
        <v>1024191000</v>
      </c>
      <c r="F105" s="6">
        <f t="shared" si="45"/>
        <v>0</v>
      </c>
      <c r="G105" s="6">
        <f t="shared" si="45"/>
        <v>0</v>
      </c>
      <c r="H105" s="6">
        <f t="shared" si="45"/>
        <v>336258000</v>
      </c>
      <c r="I105" s="6">
        <f t="shared" si="45"/>
        <v>0</v>
      </c>
      <c r="J105" s="6">
        <f t="shared" si="45"/>
        <v>431103000</v>
      </c>
      <c r="K105" s="6">
        <f t="shared" si="45"/>
        <v>0</v>
      </c>
      <c r="L105" s="6">
        <f t="shared" si="45"/>
        <v>279867000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1047228000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1.022492874864161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101600000</v>
      </c>
      <c r="C10" s="100">
        <v>0</v>
      </c>
      <c r="D10" s="100"/>
      <c r="E10" s="100">
        <f aca="true" t="shared" si="0" ref="E10:E15">$B10+$C10+$D10</f>
        <v>101600000</v>
      </c>
      <c r="F10" s="96">
        <v>101600000</v>
      </c>
      <c r="G10" s="95">
        <v>101600000</v>
      </c>
      <c r="H10" s="96">
        <v>22609000</v>
      </c>
      <c r="I10" s="95">
        <v>24227043</v>
      </c>
      <c r="J10" s="96">
        <v>25655000</v>
      </c>
      <c r="K10" s="95">
        <v>27441009</v>
      </c>
      <c r="L10" s="96">
        <v>22406000</v>
      </c>
      <c r="M10" s="95">
        <v>24632647</v>
      </c>
      <c r="N10" s="96">
        <v>25212000</v>
      </c>
      <c r="O10" s="95">
        <v>29453216</v>
      </c>
      <c r="P10" s="96">
        <f aca="true" t="shared" si="1" ref="P10:P15">$H10+$J10+$L10+$N10</f>
        <v>95882000</v>
      </c>
      <c r="Q10" s="95">
        <f aca="true" t="shared" si="2" ref="Q10:Q15">$I10+$K10+$M10+$O10</f>
        <v>105753915</v>
      </c>
      <c r="R10" s="98">
        <f aca="true" t="shared" si="3" ref="R10:R15">IF($L10=0,0,(($N10-$L10)/$L10)*100)</f>
        <v>12.523431223779344</v>
      </c>
      <c r="S10" s="99">
        <f aca="true" t="shared" si="4" ref="S10:S15">IF($M10=0,0,(($O10-$M10)/$M10)*100)</f>
        <v>19.56983754121106</v>
      </c>
      <c r="T10" s="98">
        <f>IF($E10=0,0,($P10/$E10)*100)</f>
        <v>94.37204724409449</v>
      </c>
      <c r="U10" s="97">
        <f>IF($E10=0,0,($Q10/$E10)*100)</f>
        <v>104.08849901574804</v>
      </c>
      <c r="V10" s="96">
        <v>869000</v>
      </c>
      <c r="W10" s="95">
        <v>475790</v>
      </c>
    </row>
    <row r="11" spans="1:23" ht="12.75" customHeight="1">
      <c r="A11" s="116" t="s">
        <v>93</v>
      </c>
      <c r="B11" s="100">
        <v>34925000</v>
      </c>
      <c r="C11" s="100">
        <v>0</v>
      </c>
      <c r="D11" s="100"/>
      <c r="E11" s="100">
        <f t="shared" si="0"/>
        <v>34925000</v>
      </c>
      <c r="F11" s="96">
        <v>34925000</v>
      </c>
      <c r="G11" s="95">
        <v>34925000</v>
      </c>
      <c r="H11" s="96">
        <v>16985000</v>
      </c>
      <c r="I11" s="95">
        <v>13262731</v>
      </c>
      <c r="J11" s="96">
        <v>10914000</v>
      </c>
      <c r="K11" s="95">
        <v>6287074</v>
      </c>
      <c r="L11" s="96">
        <v>4348000</v>
      </c>
      <c r="M11" s="95">
        <v>10702818</v>
      </c>
      <c r="N11" s="96">
        <v>2678000</v>
      </c>
      <c r="O11" s="95">
        <v>4754616</v>
      </c>
      <c r="P11" s="96">
        <f t="shared" si="1"/>
        <v>34925000</v>
      </c>
      <c r="Q11" s="95">
        <f t="shared" si="2"/>
        <v>35007239</v>
      </c>
      <c r="R11" s="98">
        <f t="shared" si="3"/>
        <v>-38.40846366145354</v>
      </c>
      <c r="S11" s="99">
        <f t="shared" si="4"/>
        <v>-55.57603614300458</v>
      </c>
      <c r="T11" s="98">
        <f>IF($E11=0,0,($P11/$E11)*100)</f>
        <v>100</v>
      </c>
      <c r="U11" s="97">
        <f>IF($E11=0,0,($Q11/$E11)*100)</f>
        <v>100.23547315676448</v>
      </c>
      <c r="V11" s="96"/>
      <c r="W11" s="95"/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139658000</v>
      </c>
      <c r="C13" s="100">
        <v>31025000</v>
      </c>
      <c r="D13" s="100"/>
      <c r="E13" s="100">
        <f t="shared" si="0"/>
        <v>170683000</v>
      </c>
      <c r="F13" s="96">
        <v>170683000</v>
      </c>
      <c r="G13" s="95">
        <v>170683000</v>
      </c>
      <c r="H13" s="96">
        <v>27229000</v>
      </c>
      <c r="I13" s="95">
        <v>20471308</v>
      </c>
      <c r="J13" s="96">
        <v>11362000</v>
      </c>
      <c r="K13" s="95">
        <v>30386801</v>
      </c>
      <c r="L13" s="96">
        <v>49066000</v>
      </c>
      <c r="M13" s="95">
        <v>22891788</v>
      </c>
      <c r="N13" s="96">
        <v>15578000</v>
      </c>
      <c r="O13" s="95">
        <v>26923519</v>
      </c>
      <c r="P13" s="96">
        <f t="shared" si="1"/>
        <v>103235000</v>
      </c>
      <c r="Q13" s="95">
        <f t="shared" si="2"/>
        <v>100673416</v>
      </c>
      <c r="R13" s="98">
        <f t="shared" si="3"/>
        <v>-68.2509273223821</v>
      </c>
      <c r="S13" s="99">
        <f t="shared" si="4"/>
        <v>17.612127982314007</v>
      </c>
      <c r="T13" s="98">
        <f>IF($E13=0,0,($P13/$E13)*100)</f>
        <v>60.48346935547184</v>
      </c>
      <c r="U13" s="97">
        <f>IF($E13=0,0,($Q13/$E13)*100)</f>
        <v>58.98268486023799</v>
      </c>
      <c r="V13" s="96">
        <v>22565000</v>
      </c>
      <c r="W13" s="95">
        <v>10173400</v>
      </c>
    </row>
    <row r="14" spans="1:23" ht="12.75" customHeight="1">
      <c r="A14" s="116" t="s">
        <v>91</v>
      </c>
      <c r="B14" s="100">
        <v>11187000</v>
      </c>
      <c r="C14" s="100">
        <v>209000</v>
      </c>
      <c r="D14" s="100"/>
      <c r="E14" s="100">
        <f t="shared" si="0"/>
        <v>11396000</v>
      </c>
      <c r="F14" s="96">
        <v>11396000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287370000</v>
      </c>
      <c r="C15" s="114">
        <f>SUM(C9:C14)</f>
        <v>31234000</v>
      </c>
      <c r="D15" s="114"/>
      <c r="E15" s="114">
        <f t="shared" si="0"/>
        <v>318604000</v>
      </c>
      <c r="F15" s="110">
        <f aca="true" t="shared" si="5" ref="F15:O15">SUM(F9:F14)</f>
        <v>318604000</v>
      </c>
      <c r="G15" s="109">
        <f t="shared" si="5"/>
        <v>307208000</v>
      </c>
      <c r="H15" s="110">
        <f t="shared" si="5"/>
        <v>66823000</v>
      </c>
      <c r="I15" s="109">
        <f t="shared" si="5"/>
        <v>57961082</v>
      </c>
      <c r="J15" s="110">
        <f t="shared" si="5"/>
        <v>47931000</v>
      </c>
      <c r="K15" s="109">
        <f t="shared" si="5"/>
        <v>64114884</v>
      </c>
      <c r="L15" s="110">
        <f t="shared" si="5"/>
        <v>75820000</v>
      </c>
      <c r="M15" s="109">
        <f t="shared" si="5"/>
        <v>58227253</v>
      </c>
      <c r="N15" s="110">
        <f t="shared" si="5"/>
        <v>43468000</v>
      </c>
      <c r="O15" s="109">
        <f t="shared" si="5"/>
        <v>61131351</v>
      </c>
      <c r="P15" s="110">
        <f t="shared" si="1"/>
        <v>234042000</v>
      </c>
      <c r="Q15" s="109">
        <f t="shared" si="2"/>
        <v>241434570</v>
      </c>
      <c r="R15" s="112">
        <f t="shared" si="3"/>
        <v>-42.66948034819309</v>
      </c>
      <c r="S15" s="113">
        <f t="shared" si="4"/>
        <v>4.9875236257496125</v>
      </c>
      <c r="T15" s="112">
        <f>IF(SUM($E9:$E13)=0,0,(P15/SUM($E9:$E13))*100)</f>
        <v>76.18356292804876</v>
      </c>
      <c r="U15" s="111">
        <f>IF(SUM($E9:$E13)=0,0,(Q15/SUM($E9:$E13))*100)</f>
        <v>78.5899358089633</v>
      </c>
      <c r="V15" s="110">
        <f>SUM(V9:V14)</f>
        <v>23434000</v>
      </c>
      <c r="W15" s="109">
        <f>SUM(W9:W14)</f>
        <v>10649190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56032000</v>
      </c>
      <c r="C17" s="100">
        <v>0</v>
      </c>
      <c r="D17" s="100"/>
      <c r="E17" s="100">
        <f>$B17+$C17+$D17</f>
        <v>56032000</v>
      </c>
      <c r="F17" s="96">
        <v>56032000</v>
      </c>
      <c r="G17" s="95">
        <v>56032000</v>
      </c>
      <c r="H17" s="96">
        <v>1316000</v>
      </c>
      <c r="I17" s="95">
        <v>7848823</v>
      </c>
      <c r="J17" s="96">
        <v>7384000</v>
      </c>
      <c r="K17" s="95">
        <v>13635182</v>
      </c>
      <c r="L17" s="96">
        <v>5368000</v>
      </c>
      <c r="M17" s="95">
        <v>13435153</v>
      </c>
      <c r="N17" s="96">
        <v>4962000</v>
      </c>
      <c r="O17" s="95">
        <v>21118064</v>
      </c>
      <c r="P17" s="96">
        <f>$H17+$J17+$L17+$N17</f>
        <v>19030000</v>
      </c>
      <c r="Q17" s="95">
        <f>$I17+$K17+$M17+$O17</f>
        <v>56037222</v>
      </c>
      <c r="R17" s="98">
        <f>IF($L17=0,0,(($N17-$L17)/$L17)*100)</f>
        <v>-7.56333830104322</v>
      </c>
      <c r="S17" s="99">
        <f>IF($M17=0,0,(($O17-$M17)/$M17)*100)</f>
        <v>57.18513961098917</v>
      </c>
      <c r="T17" s="98">
        <f>IF($E17=0,0,($P17/$E17)*100)</f>
        <v>33.96273557966876</v>
      </c>
      <c r="U17" s="97">
        <f>IF($E17=0,0,($Q17/$E17)*100)</f>
        <v>100.00931967447173</v>
      </c>
      <c r="V17" s="96">
        <v>1623000</v>
      </c>
      <c r="W17" s="95">
        <v>482001</v>
      </c>
    </row>
    <row r="18" spans="1:23" ht="12.75" customHeight="1">
      <c r="A18" s="116" t="s">
        <v>89</v>
      </c>
      <c r="B18" s="100">
        <v>0</v>
      </c>
      <c r="C18" s="100">
        <v>24665000</v>
      </c>
      <c r="D18" s="100"/>
      <c r="E18" s="100">
        <f>$B18+$C18+$D18</f>
        <v>24665000</v>
      </c>
      <c r="F18" s="96">
        <v>24665000</v>
      </c>
      <c r="G18" s="95">
        <v>24665000</v>
      </c>
      <c r="H18" s="96">
        <v>0</v>
      </c>
      <c r="I18" s="95">
        <v>0</v>
      </c>
      <c r="J18" s="96">
        <v>0</v>
      </c>
      <c r="K18" s="95">
        <v>0</v>
      </c>
      <c r="L18" s="96">
        <v>0</v>
      </c>
      <c r="M18" s="95">
        <v>0</v>
      </c>
      <c r="N18" s="96">
        <v>4715000</v>
      </c>
      <c r="O18" s="95">
        <v>3781106</v>
      </c>
      <c r="P18" s="96">
        <f>$H18+$J18+$L18+$N18</f>
        <v>4715000</v>
      </c>
      <c r="Q18" s="95">
        <f>$I18+$K18+$M18+$O18</f>
        <v>3781106</v>
      </c>
      <c r="R18" s="98">
        <f>IF($L18=0,0,(($N18-$L18)/$L18)*100)</f>
        <v>0</v>
      </c>
      <c r="S18" s="99">
        <f>IF($M18=0,0,(($O18-$M18)/$M18)*100)</f>
        <v>0</v>
      </c>
      <c r="T18" s="98">
        <f>IF($E18=0,0,($P18/$E18)*100)</f>
        <v>19.11615649706061</v>
      </c>
      <c r="U18" s="97">
        <f>IF($E18=0,0,($Q18/$E18)*100)</f>
        <v>15.329843908372187</v>
      </c>
      <c r="V18" s="96">
        <v>549000</v>
      </c>
      <c r="W18" s="95"/>
    </row>
    <row r="19" spans="1:23" ht="12.75" customHeight="1">
      <c r="A19" s="116" t="s">
        <v>88</v>
      </c>
      <c r="B19" s="100">
        <v>159000</v>
      </c>
      <c r="C19" s="100">
        <v>54218000</v>
      </c>
      <c r="D19" s="100"/>
      <c r="E19" s="100">
        <f>$B19+$C19+$D19</f>
        <v>54377000</v>
      </c>
      <c r="F19" s="96">
        <v>54377000</v>
      </c>
      <c r="G19" s="95">
        <v>54377000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0</v>
      </c>
      <c r="P19" s="96">
        <f>$H19+$J19+$L19+$N19</f>
        <v>0</v>
      </c>
      <c r="Q19" s="95">
        <f>$I19+$K19+$M19+$O19</f>
        <v>0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0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56191000</v>
      </c>
      <c r="C21" s="114">
        <f>SUM(C17:C20)</f>
        <v>78883000</v>
      </c>
      <c r="D21" s="114"/>
      <c r="E21" s="114">
        <f>$B21+$C21+$D21</f>
        <v>135074000</v>
      </c>
      <c r="F21" s="110">
        <f aca="true" t="shared" si="6" ref="F21:O21">SUM(F17:F20)</f>
        <v>135074000</v>
      </c>
      <c r="G21" s="109">
        <f t="shared" si="6"/>
        <v>135074000</v>
      </c>
      <c r="H21" s="110">
        <f t="shared" si="6"/>
        <v>1316000</v>
      </c>
      <c r="I21" s="109">
        <f t="shared" si="6"/>
        <v>7848823</v>
      </c>
      <c r="J21" s="110">
        <f t="shared" si="6"/>
        <v>7384000</v>
      </c>
      <c r="K21" s="109">
        <f t="shared" si="6"/>
        <v>13635182</v>
      </c>
      <c r="L21" s="110">
        <f t="shared" si="6"/>
        <v>5368000</v>
      </c>
      <c r="M21" s="109">
        <f t="shared" si="6"/>
        <v>13435153</v>
      </c>
      <c r="N21" s="110">
        <f t="shared" si="6"/>
        <v>9677000</v>
      </c>
      <c r="O21" s="109">
        <f t="shared" si="6"/>
        <v>24899170</v>
      </c>
      <c r="P21" s="110">
        <f>$H21+$J21+$L21+$N21</f>
        <v>23745000</v>
      </c>
      <c r="Q21" s="109">
        <f>$I21+$K21+$M21+$O21</f>
        <v>59818328</v>
      </c>
      <c r="R21" s="112">
        <f>IF($L21=0,0,(($N21-$L21)/$L21)*100)</f>
        <v>80.27198211624442</v>
      </c>
      <c r="S21" s="113">
        <f>IF($M21=0,0,(($O21-$M21)/$M21)*100)</f>
        <v>85.32851840243279</v>
      </c>
      <c r="T21" s="112">
        <f>IF($E21=0,0,($P21/$E21)*100)</f>
        <v>17.579252853991147</v>
      </c>
      <c r="U21" s="111">
        <f>IF($E21=0,0,($Q21/$E21)*100)</f>
        <v>44.28559752432</v>
      </c>
      <c r="V21" s="110">
        <f>SUM(V17:V20)</f>
        <v>2172000</v>
      </c>
      <c r="W21" s="109">
        <f>SUM(W17:W20)</f>
        <v>482001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754751000</v>
      </c>
      <c r="C23" s="100">
        <v>0</v>
      </c>
      <c r="D23" s="100"/>
      <c r="E23" s="100">
        <f>$B23+$C23+$D23</f>
        <v>754751000</v>
      </c>
      <c r="F23" s="96">
        <v>754751000</v>
      </c>
      <c r="G23" s="95">
        <v>754751000</v>
      </c>
      <c r="H23" s="96">
        <v>18237000</v>
      </c>
      <c r="I23" s="95">
        <v>4396325</v>
      </c>
      <c r="J23" s="96">
        <v>6025000</v>
      </c>
      <c r="K23" s="95">
        <v>22795971</v>
      </c>
      <c r="L23" s="96">
        <v>14804000</v>
      </c>
      <c r="M23" s="95">
        <v>135364985</v>
      </c>
      <c r="N23" s="96">
        <v>363931000</v>
      </c>
      <c r="O23" s="95">
        <v>134236847</v>
      </c>
      <c r="P23" s="96">
        <f>$H23+$J23+$L23+$N23</f>
        <v>402997000</v>
      </c>
      <c r="Q23" s="95">
        <f>$I23+$K23+$M23+$O23</f>
        <v>296794128</v>
      </c>
      <c r="R23" s="98">
        <f>IF($L23=0,0,(($N23-$L23)/$L23)*100)</f>
        <v>2358.3288300459335</v>
      </c>
      <c r="S23" s="99">
        <f>IF($M23=0,0,(($O23-$M23)/$M23)*100)</f>
        <v>-0.8334045912981116</v>
      </c>
      <c r="T23" s="98">
        <f>IF($E23=0,0,($P23/$E23)*100)</f>
        <v>53.39469573408978</v>
      </c>
      <c r="U23" s="97">
        <f>IF($E23=0,0,($Q23/$E23)*100)</f>
        <v>39.32344945551579</v>
      </c>
      <c r="V23" s="96">
        <v>554743000</v>
      </c>
      <c r="W23" s="95">
        <v>554743000</v>
      </c>
    </row>
    <row r="24" spans="1:23" ht="12.75" customHeight="1">
      <c r="A24" s="116" t="s">
        <v>84</v>
      </c>
      <c r="B24" s="100">
        <v>120820000</v>
      </c>
      <c r="C24" s="100">
        <v>0</v>
      </c>
      <c r="D24" s="100"/>
      <c r="E24" s="100">
        <f>$B24+$C24+$D24</f>
        <v>120820000</v>
      </c>
      <c r="F24" s="96">
        <v>120820000</v>
      </c>
      <c r="G24" s="95">
        <v>120820000</v>
      </c>
      <c r="H24" s="96">
        <v>7785000</v>
      </c>
      <c r="I24" s="95">
        <v>7784563</v>
      </c>
      <c r="J24" s="96">
        <v>7928000</v>
      </c>
      <c r="K24" s="95">
        <v>8794077</v>
      </c>
      <c r="L24" s="96">
        <v>7678000</v>
      </c>
      <c r="M24" s="95">
        <v>11590495</v>
      </c>
      <c r="N24" s="96">
        <v>12719000</v>
      </c>
      <c r="O24" s="95">
        <v>7941379</v>
      </c>
      <c r="P24" s="96">
        <f>$H24+$J24+$L24+$N24</f>
        <v>36110000</v>
      </c>
      <c r="Q24" s="95">
        <f>$I24+$K24+$M24+$O24</f>
        <v>36110514</v>
      </c>
      <c r="R24" s="98">
        <f>IF($L24=0,0,(($N24-$L24)/$L24)*100)</f>
        <v>65.65511852044803</v>
      </c>
      <c r="S24" s="99">
        <f>IF($M24=0,0,(($O24-$M24)/$M24)*100)</f>
        <v>-31.483694182172545</v>
      </c>
      <c r="T24" s="98">
        <f>IF($E24=0,0,($P24/$E24)*100)</f>
        <v>29.887435854990898</v>
      </c>
      <c r="U24" s="97">
        <f>IF($E24=0,0,($Q24/$E24)*100)</f>
        <v>29.887861281244827</v>
      </c>
      <c r="V24" s="96"/>
      <c r="W24" s="95"/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22272000</v>
      </c>
      <c r="C26" s="100">
        <v>0</v>
      </c>
      <c r="D26" s="100"/>
      <c r="E26" s="100">
        <f>$B26+$C26+$D26</f>
        <v>22272000</v>
      </c>
      <c r="F26" s="96">
        <v>22272000</v>
      </c>
      <c r="G26" s="95">
        <v>22272000</v>
      </c>
      <c r="H26" s="96">
        <v>913000</v>
      </c>
      <c r="I26" s="95">
        <v>3077501</v>
      </c>
      <c r="J26" s="96">
        <v>7105000</v>
      </c>
      <c r="K26" s="95">
        <v>4902417</v>
      </c>
      <c r="L26" s="96">
        <v>3303100</v>
      </c>
      <c r="M26" s="95">
        <v>4726038</v>
      </c>
      <c r="N26" s="96">
        <v>8165000</v>
      </c>
      <c r="O26" s="95">
        <v>8587400</v>
      </c>
      <c r="P26" s="96">
        <f>$H26+$J26+$L26+$N26</f>
        <v>19486100</v>
      </c>
      <c r="Q26" s="95">
        <f>$I26+$K26+$M26+$O26</f>
        <v>21293356</v>
      </c>
      <c r="R26" s="98">
        <f>IF($L26=0,0,(($N26-$L26)/$L26)*100)</f>
        <v>147.19203172777088</v>
      </c>
      <c r="S26" s="99">
        <f>IF($M26=0,0,(($O26-$M26)/$M26)*100)</f>
        <v>81.70399814813169</v>
      </c>
      <c r="T26" s="98">
        <f>IF($E26=0,0,($P26/$E26)*100)</f>
        <v>87.4914691091954</v>
      </c>
      <c r="U26" s="97">
        <f>IF($E26=0,0,($Q26/$E26)*100)</f>
        <v>95.60594468390805</v>
      </c>
      <c r="V26" s="96">
        <v>1275000</v>
      </c>
      <c r="W26" s="95">
        <v>1275000</v>
      </c>
    </row>
    <row r="27" spans="1:23" ht="12.75" customHeight="1">
      <c r="A27" s="115" t="s">
        <v>53</v>
      </c>
      <c r="B27" s="114">
        <f>SUM(B23:B26)</f>
        <v>897843000</v>
      </c>
      <c r="C27" s="114">
        <f>SUM(C23:C26)</f>
        <v>0</v>
      </c>
      <c r="D27" s="114"/>
      <c r="E27" s="114">
        <f>$B27+$C27+$D27</f>
        <v>897843000</v>
      </c>
      <c r="F27" s="110">
        <f aca="true" t="shared" si="7" ref="F27:O27">SUM(F23:F26)</f>
        <v>897843000</v>
      </c>
      <c r="G27" s="109">
        <f t="shared" si="7"/>
        <v>897843000</v>
      </c>
      <c r="H27" s="110">
        <f t="shared" si="7"/>
        <v>26935000</v>
      </c>
      <c r="I27" s="109">
        <f t="shared" si="7"/>
        <v>15258389</v>
      </c>
      <c r="J27" s="110">
        <f t="shared" si="7"/>
        <v>21058000</v>
      </c>
      <c r="K27" s="109">
        <f t="shared" si="7"/>
        <v>36492465</v>
      </c>
      <c r="L27" s="110">
        <f t="shared" si="7"/>
        <v>25785100</v>
      </c>
      <c r="M27" s="109">
        <f t="shared" si="7"/>
        <v>151681518</v>
      </c>
      <c r="N27" s="110">
        <f t="shared" si="7"/>
        <v>384815000</v>
      </c>
      <c r="O27" s="109">
        <f t="shared" si="7"/>
        <v>150765626</v>
      </c>
      <c r="P27" s="110">
        <f>$H27+$J27+$L27+$N27</f>
        <v>458593100</v>
      </c>
      <c r="Q27" s="109">
        <f>$I27+$K27+$M27+$O27</f>
        <v>354197998</v>
      </c>
      <c r="R27" s="112">
        <f>IF($L27=0,0,(($N27-$L27)/$L27)*100)</f>
        <v>1392.3928935703177</v>
      </c>
      <c r="S27" s="113">
        <f>IF($M27=0,0,(($O27-$M27)/$M27)*100)</f>
        <v>-0.6038257080206699</v>
      </c>
      <c r="T27" s="112">
        <f>IF($E27=0,0,($P27/$E27)*100)</f>
        <v>51.077203920952776</v>
      </c>
      <c r="U27" s="111">
        <f>IF($E27=0,0,($Q27/$E27)*100)</f>
        <v>39.44988132669074</v>
      </c>
      <c r="V27" s="110">
        <f>SUM(V23:V26)</f>
        <v>556018000</v>
      </c>
      <c r="W27" s="109">
        <f>SUM(W23:W26)</f>
        <v>556018000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129712000</v>
      </c>
      <c r="C29" s="100">
        <v>0</v>
      </c>
      <c r="D29" s="100"/>
      <c r="E29" s="100">
        <f>$B29+$C29+$D29</f>
        <v>129712000</v>
      </c>
      <c r="F29" s="96">
        <v>129712000</v>
      </c>
      <c r="G29" s="95">
        <v>129712000</v>
      </c>
      <c r="H29" s="96">
        <v>27903000</v>
      </c>
      <c r="I29" s="95">
        <v>35404821</v>
      </c>
      <c r="J29" s="96">
        <v>40714000</v>
      </c>
      <c r="K29" s="95">
        <v>37527694</v>
      </c>
      <c r="L29" s="96">
        <v>21852000</v>
      </c>
      <c r="M29" s="95">
        <v>16709730</v>
      </c>
      <c r="N29" s="96">
        <v>28057000</v>
      </c>
      <c r="O29" s="95">
        <v>42274128</v>
      </c>
      <c r="P29" s="96">
        <f>$H29+$J29+$L29+$N29</f>
        <v>118526000</v>
      </c>
      <c r="Q29" s="95">
        <f>$I29+$K29+$M29+$O29</f>
        <v>131916373</v>
      </c>
      <c r="R29" s="98">
        <f>IF($L29=0,0,(($N29-$L29)/$L29)*100)</f>
        <v>28.395570199524073</v>
      </c>
      <c r="S29" s="99">
        <f>IF($M29=0,0,(($O29-$M29)/$M29)*100)</f>
        <v>152.99108962263304</v>
      </c>
      <c r="T29" s="98">
        <f>IF($E29=0,0,($P29/$E29)*100)</f>
        <v>91.37627975823362</v>
      </c>
      <c r="U29" s="97">
        <f>IF($E29=0,0,($Q29/$E29)*100)</f>
        <v>101.69943644381398</v>
      </c>
      <c r="V29" s="96">
        <v>9301000</v>
      </c>
      <c r="W29" s="95">
        <v>5972749</v>
      </c>
    </row>
    <row r="30" spans="1:23" ht="12.75" customHeight="1">
      <c r="A30" s="115" t="s">
        <v>53</v>
      </c>
      <c r="B30" s="114">
        <f>B29</f>
        <v>129712000</v>
      </c>
      <c r="C30" s="114">
        <f>C29</f>
        <v>0</v>
      </c>
      <c r="D30" s="114"/>
      <c r="E30" s="114">
        <f>$B30+$C30+$D30</f>
        <v>129712000</v>
      </c>
      <c r="F30" s="110">
        <f aca="true" t="shared" si="8" ref="F30:O30">F29</f>
        <v>129712000</v>
      </c>
      <c r="G30" s="109">
        <f t="shared" si="8"/>
        <v>129712000</v>
      </c>
      <c r="H30" s="110">
        <f t="shared" si="8"/>
        <v>27903000</v>
      </c>
      <c r="I30" s="109">
        <f t="shared" si="8"/>
        <v>35404821</v>
      </c>
      <c r="J30" s="110">
        <f t="shared" si="8"/>
        <v>40714000</v>
      </c>
      <c r="K30" s="109">
        <f t="shared" si="8"/>
        <v>37527694</v>
      </c>
      <c r="L30" s="110">
        <f t="shared" si="8"/>
        <v>21852000</v>
      </c>
      <c r="M30" s="109">
        <f t="shared" si="8"/>
        <v>16709730</v>
      </c>
      <c r="N30" s="110">
        <f t="shared" si="8"/>
        <v>28057000</v>
      </c>
      <c r="O30" s="109">
        <f t="shared" si="8"/>
        <v>42274128</v>
      </c>
      <c r="P30" s="110">
        <f>$H30+$J30+$L30+$N30</f>
        <v>118526000</v>
      </c>
      <c r="Q30" s="109">
        <f>$I30+$K30+$M30+$O30</f>
        <v>131916373</v>
      </c>
      <c r="R30" s="112">
        <f>IF($L30=0,0,(($N30-$L30)/$L30)*100)</f>
        <v>28.395570199524073</v>
      </c>
      <c r="S30" s="113">
        <f>IF($M30=0,0,(($O30-$M30)/$M30)*100)</f>
        <v>152.99108962263304</v>
      </c>
      <c r="T30" s="112">
        <f>IF($E30=0,0,($P30/$E30)*100)</f>
        <v>91.37627975823362</v>
      </c>
      <c r="U30" s="111">
        <f>IF($E30=0,0,($Q30/$E30)*100)</f>
        <v>101.69943644381398</v>
      </c>
      <c r="V30" s="110">
        <f>V29</f>
        <v>9301000</v>
      </c>
      <c r="W30" s="109">
        <f>W29</f>
        <v>5972749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257504000</v>
      </c>
      <c r="C32" s="100">
        <v>5000000</v>
      </c>
      <c r="D32" s="100"/>
      <c r="E32" s="100">
        <f aca="true" t="shared" si="9" ref="E32:E37">$B32+$C32+$D32</f>
        <v>262504000</v>
      </c>
      <c r="F32" s="96">
        <v>262504000</v>
      </c>
      <c r="G32" s="95">
        <v>262921000</v>
      </c>
      <c r="H32" s="96">
        <v>19645000</v>
      </c>
      <c r="I32" s="95">
        <v>57599756</v>
      </c>
      <c r="J32" s="96">
        <v>63141000</v>
      </c>
      <c r="K32" s="95">
        <v>95388177</v>
      </c>
      <c r="L32" s="96">
        <v>34944000</v>
      </c>
      <c r="M32" s="95">
        <v>64543898</v>
      </c>
      <c r="N32" s="96">
        <v>19266000</v>
      </c>
      <c r="O32" s="95">
        <v>71516252</v>
      </c>
      <c r="P32" s="96">
        <f aca="true" t="shared" si="10" ref="P32:P37">$H32+$J32+$L32+$N32</f>
        <v>136996000</v>
      </c>
      <c r="Q32" s="95">
        <f aca="true" t="shared" si="11" ref="Q32:Q37">$I32+$K32+$M32+$O32</f>
        <v>289048083</v>
      </c>
      <c r="R32" s="98">
        <f aca="true" t="shared" si="12" ref="R32:R37">IF($L32=0,0,(($N32-$L32)/$L32)*100)</f>
        <v>-44.86607142857143</v>
      </c>
      <c r="S32" s="99">
        <f aca="true" t="shared" si="13" ref="S32:S37">IF($M32=0,0,(($O32-$M32)/$M32)*100)</f>
        <v>10.802499099140247</v>
      </c>
      <c r="T32" s="98">
        <f>IF($E32=0,0,($P32/$E32)*100)</f>
        <v>52.18815713284369</v>
      </c>
      <c r="U32" s="97">
        <f>IF($E32=0,0,($Q32/$E32)*100)</f>
        <v>110.11187753329472</v>
      </c>
      <c r="V32" s="96">
        <v>144786000</v>
      </c>
      <c r="W32" s="95">
        <v>94525026</v>
      </c>
    </row>
    <row r="33" spans="1:23" ht="12.75" customHeight="1">
      <c r="A33" s="116" t="s">
        <v>77</v>
      </c>
      <c r="B33" s="100">
        <v>666962000</v>
      </c>
      <c r="C33" s="100">
        <v>0</v>
      </c>
      <c r="D33" s="100"/>
      <c r="E33" s="100">
        <f t="shared" si="9"/>
        <v>666962000</v>
      </c>
      <c r="F33" s="96">
        <v>666962000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17415000</v>
      </c>
      <c r="C35" s="100">
        <v>-5000000</v>
      </c>
      <c r="D35" s="100"/>
      <c r="E35" s="100">
        <f t="shared" si="9"/>
        <v>12415000</v>
      </c>
      <c r="F35" s="96">
        <v>12415000</v>
      </c>
      <c r="G35" s="95">
        <v>12415000</v>
      </c>
      <c r="H35" s="96">
        <v>0</v>
      </c>
      <c r="I35" s="95">
        <v>291447</v>
      </c>
      <c r="J35" s="96">
        <v>0</v>
      </c>
      <c r="K35" s="95">
        <v>2215559</v>
      </c>
      <c r="L35" s="96">
        <v>0</v>
      </c>
      <c r="M35" s="95">
        <v>1278982</v>
      </c>
      <c r="N35" s="96">
        <v>8718000</v>
      </c>
      <c r="O35" s="95">
        <v>2219947</v>
      </c>
      <c r="P35" s="96">
        <f t="shared" si="10"/>
        <v>8718000</v>
      </c>
      <c r="Q35" s="95">
        <f t="shared" si="11"/>
        <v>6005935</v>
      </c>
      <c r="R35" s="98">
        <f t="shared" si="12"/>
        <v>0</v>
      </c>
      <c r="S35" s="99">
        <f t="shared" si="13"/>
        <v>73.57140288135408</v>
      </c>
      <c r="T35" s="98">
        <f>IF($E35=0,0,($P35/$E35)*100)</f>
        <v>70.22150624244865</v>
      </c>
      <c r="U35" s="97">
        <f>IF($E35=0,0,($Q35/$E35)*100)</f>
        <v>48.376439790575915</v>
      </c>
      <c r="V35" s="96">
        <v>17601000</v>
      </c>
      <c r="W35" s="95">
        <v>9036015</v>
      </c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941881000</v>
      </c>
      <c r="C37" s="114">
        <f>SUM(C32:C36)</f>
        <v>0</v>
      </c>
      <c r="D37" s="114"/>
      <c r="E37" s="114">
        <f t="shared" si="9"/>
        <v>941881000</v>
      </c>
      <c r="F37" s="110">
        <f aca="true" t="shared" si="14" ref="F37:O37">SUM(F32:F36)</f>
        <v>941881000</v>
      </c>
      <c r="G37" s="109">
        <f t="shared" si="14"/>
        <v>275336000</v>
      </c>
      <c r="H37" s="110">
        <f t="shared" si="14"/>
        <v>19645000</v>
      </c>
      <c r="I37" s="109">
        <f t="shared" si="14"/>
        <v>57891203</v>
      </c>
      <c r="J37" s="110">
        <f t="shared" si="14"/>
        <v>63141000</v>
      </c>
      <c r="K37" s="109">
        <f t="shared" si="14"/>
        <v>97603736</v>
      </c>
      <c r="L37" s="110">
        <f t="shared" si="14"/>
        <v>34944000</v>
      </c>
      <c r="M37" s="109">
        <f t="shared" si="14"/>
        <v>65822880</v>
      </c>
      <c r="N37" s="110">
        <f t="shared" si="14"/>
        <v>27984000</v>
      </c>
      <c r="O37" s="109">
        <f t="shared" si="14"/>
        <v>73736199</v>
      </c>
      <c r="P37" s="110">
        <f t="shared" si="10"/>
        <v>145714000</v>
      </c>
      <c r="Q37" s="109">
        <f t="shared" si="11"/>
        <v>295054018</v>
      </c>
      <c r="R37" s="112">
        <f t="shared" si="12"/>
        <v>-19.917582417582416</v>
      </c>
      <c r="S37" s="113">
        <f t="shared" si="13"/>
        <v>12.022140325673991</v>
      </c>
      <c r="T37" s="112">
        <f>IF((+$E32+$E35)=0,0,(P37/(+$E32+$E35))*100)</f>
        <v>53.00252074247324</v>
      </c>
      <c r="U37" s="111">
        <f>IF((+$E32+$E35)=0,0,(Q37/(+$E32+$E35))*100)</f>
        <v>107.323981972872</v>
      </c>
      <c r="V37" s="110">
        <f>SUM(V32:V36)</f>
        <v>162387000</v>
      </c>
      <c r="W37" s="109">
        <f>SUM(W32:W36)</f>
        <v>103561041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959200000</v>
      </c>
      <c r="C40" s="100">
        <v>0</v>
      </c>
      <c r="D40" s="100"/>
      <c r="E40" s="100">
        <f t="shared" si="15"/>
        <v>959200000</v>
      </c>
      <c r="F40" s="96">
        <v>959200000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35000000</v>
      </c>
      <c r="C41" s="100">
        <v>0</v>
      </c>
      <c r="D41" s="100"/>
      <c r="E41" s="100">
        <f t="shared" si="15"/>
        <v>35000000</v>
      </c>
      <c r="F41" s="96">
        <v>35000000</v>
      </c>
      <c r="G41" s="95">
        <v>35000000</v>
      </c>
      <c r="H41" s="96">
        <v>2527000</v>
      </c>
      <c r="I41" s="95">
        <v>1969323</v>
      </c>
      <c r="J41" s="96">
        <v>13418000</v>
      </c>
      <c r="K41" s="95">
        <v>11024043</v>
      </c>
      <c r="L41" s="96">
        <v>9817000</v>
      </c>
      <c r="M41" s="95">
        <v>7954776</v>
      </c>
      <c r="N41" s="96">
        <v>3989000</v>
      </c>
      <c r="O41" s="95">
        <v>17669617</v>
      </c>
      <c r="P41" s="96">
        <f t="shared" si="16"/>
        <v>29751000</v>
      </c>
      <c r="Q41" s="95">
        <f t="shared" si="17"/>
        <v>38617759</v>
      </c>
      <c r="R41" s="98">
        <f t="shared" si="18"/>
        <v>-59.3664052154426</v>
      </c>
      <c r="S41" s="99">
        <f t="shared" si="19"/>
        <v>122.12589015705784</v>
      </c>
      <c r="T41" s="98">
        <f t="shared" si="20"/>
        <v>85.00285714285715</v>
      </c>
      <c r="U41" s="97">
        <f t="shared" si="21"/>
        <v>110.33645428571428</v>
      </c>
      <c r="V41" s="96">
        <v>12508000</v>
      </c>
      <c r="W41" s="95">
        <v>5464126</v>
      </c>
    </row>
    <row r="42" spans="1:23" ht="12.75" customHeight="1">
      <c r="A42" s="116" t="s">
        <v>69</v>
      </c>
      <c r="B42" s="100">
        <v>3000000</v>
      </c>
      <c r="C42" s="100">
        <v>0</v>
      </c>
      <c r="D42" s="100"/>
      <c r="E42" s="100">
        <f t="shared" si="15"/>
        <v>3000000</v>
      </c>
      <c r="F42" s="96">
        <v>3000000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263622000</v>
      </c>
      <c r="C44" s="100">
        <v>0</v>
      </c>
      <c r="D44" s="100"/>
      <c r="E44" s="100">
        <f t="shared" si="15"/>
        <v>263622000</v>
      </c>
      <c r="F44" s="96">
        <v>263622000</v>
      </c>
      <c r="G44" s="95">
        <v>263622000</v>
      </c>
      <c r="H44" s="96">
        <v>3487000</v>
      </c>
      <c r="I44" s="95">
        <v>34219097</v>
      </c>
      <c r="J44" s="96">
        <v>9111000</v>
      </c>
      <c r="K44" s="95">
        <v>70275948</v>
      </c>
      <c r="L44" s="96">
        <v>19158000</v>
      </c>
      <c r="M44" s="95">
        <v>50471915</v>
      </c>
      <c r="N44" s="96">
        <v>169783000</v>
      </c>
      <c r="O44" s="95">
        <v>92809575</v>
      </c>
      <c r="P44" s="96">
        <f t="shared" si="16"/>
        <v>201539000</v>
      </c>
      <c r="Q44" s="95">
        <f t="shared" si="17"/>
        <v>247776535</v>
      </c>
      <c r="R44" s="98">
        <f t="shared" si="18"/>
        <v>786.2250756863974</v>
      </c>
      <c r="S44" s="99">
        <f t="shared" si="19"/>
        <v>83.88360140486051</v>
      </c>
      <c r="T44" s="98">
        <f t="shared" si="20"/>
        <v>76.44999279271077</v>
      </c>
      <c r="U44" s="97">
        <f t="shared" si="21"/>
        <v>93.98932372867212</v>
      </c>
      <c r="V44" s="96">
        <v>57074000</v>
      </c>
      <c r="W44" s="95">
        <v>14664000</v>
      </c>
    </row>
    <row r="45" spans="1:23" ht="12.75" customHeight="1">
      <c r="A45" s="116" t="s">
        <v>66</v>
      </c>
      <c r="B45" s="100">
        <v>47020000</v>
      </c>
      <c r="C45" s="100">
        <v>26865000</v>
      </c>
      <c r="D45" s="100"/>
      <c r="E45" s="100">
        <f t="shared" si="15"/>
        <v>73885000</v>
      </c>
      <c r="F45" s="96">
        <v>47020000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1307842000</v>
      </c>
      <c r="C47" s="114">
        <f>SUM(C39:C46)</f>
        <v>26865000</v>
      </c>
      <c r="D47" s="114"/>
      <c r="E47" s="114">
        <f t="shared" si="15"/>
        <v>1334707000</v>
      </c>
      <c r="F47" s="110">
        <f aca="true" t="shared" si="22" ref="F47:O47">SUM(F39:F46)</f>
        <v>1307842000</v>
      </c>
      <c r="G47" s="109">
        <f t="shared" si="22"/>
        <v>298622000</v>
      </c>
      <c r="H47" s="110">
        <f t="shared" si="22"/>
        <v>6014000</v>
      </c>
      <c r="I47" s="109">
        <f t="shared" si="22"/>
        <v>36188420</v>
      </c>
      <c r="J47" s="110">
        <f t="shared" si="22"/>
        <v>22529000</v>
      </c>
      <c r="K47" s="109">
        <f t="shared" si="22"/>
        <v>81299991</v>
      </c>
      <c r="L47" s="110">
        <f t="shared" si="22"/>
        <v>28975000</v>
      </c>
      <c r="M47" s="109">
        <f t="shared" si="22"/>
        <v>58426691</v>
      </c>
      <c r="N47" s="110">
        <f t="shared" si="22"/>
        <v>173772000</v>
      </c>
      <c r="O47" s="109">
        <f t="shared" si="22"/>
        <v>110479192</v>
      </c>
      <c r="P47" s="110">
        <f t="shared" si="16"/>
        <v>231290000</v>
      </c>
      <c r="Q47" s="109">
        <f t="shared" si="17"/>
        <v>286394294</v>
      </c>
      <c r="R47" s="112">
        <f t="shared" si="18"/>
        <v>499.7308024158758</v>
      </c>
      <c r="S47" s="113">
        <f t="shared" si="19"/>
        <v>89.09027725016979</v>
      </c>
      <c r="T47" s="112">
        <f>IF((+$E41+$E43+$E43)=0,0,(P47/(+$E41+$E43+$E44))*100)</f>
        <v>77.45243150203267</v>
      </c>
      <c r="U47" s="111">
        <f>IF((+$E41+$E43+$E44)=0,0,(Q47/(+$E41+$E43+$E44))*100)</f>
        <v>95.90528963036883</v>
      </c>
      <c r="V47" s="110">
        <f>SUM(V39:V46)</f>
        <v>69582000</v>
      </c>
      <c r="W47" s="109">
        <f>SUM(W39:W46)</f>
        <v>20128126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21124000</v>
      </c>
      <c r="C55" s="100">
        <v>0</v>
      </c>
      <c r="D55" s="100"/>
      <c r="E55" s="100">
        <f>$B55+$C55+$D55</f>
        <v>21124000</v>
      </c>
      <c r="F55" s="96">
        <v>21124000</v>
      </c>
      <c r="G55" s="95">
        <v>21124000</v>
      </c>
      <c r="H55" s="96">
        <v>1033000</v>
      </c>
      <c r="I55" s="95">
        <v>0</v>
      </c>
      <c r="J55" s="96">
        <v>3467000</v>
      </c>
      <c r="K55" s="95">
        <v>2216699</v>
      </c>
      <c r="L55" s="96">
        <v>0</v>
      </c>
      <c r="M55" s="95">
        <v>2764889</v>
      </c>
      <c r="N55" s="96">
        <v>8500000</v>
      </c>
      <c r="O55" s="95">
        <v>17716611</v>
      </c>
      <c r="P55" s="96">
        <f>$H55+$J55+$L55+$N55</f>
        <v>13000000</v>
      </c>
      <c r="Q55" s="95">
        <f>$I55+$K55+$M55+$O55</f>
        <v>22698199</v>
      </c>
      <c r="R55" s="98">
        <f>IF($L55=0,0,(($N55-$L55)/$L55)*100)</f>
        <v>0</v>
      </c>
      <c r="S55" s="99">
        <f>IF($M55=0,0,(($O55-$M55)/$M55)*100)</f>
        <v>540.7711484981857</v>
      </c>
      <c r="T55" s="98">
        <f>IF($E55=0,0,($P55/$E55)*100)</f>
        <v>61.54137473963265</v>
      </c>
      <c r="U55" s="97">
        <f>IF($E55=0,0,($Q55/$E55)*100)</f>
        <v>107.4521823518273</v>
      </c>
      <c r="V55" s="96">
        <v>20000000</v>
      </c>
      <c r="W55" s="95">
        <v>8000000</v>
      </c>
    </row>
    <row r="56" spans="1:23" ht="12.75" customHeight="1">
      <c r="A56" s="116" t="s">
        <v>57</v>
      </c>
      <c r="B56" s="100">
        <v>21000000</v>
      </c>
      <c r="C56" s="100">
        <v>0</v>
      </c>
      <c r="D56" s="100"/>
      <c r="E56" s="100">
        <f>$B56+$C56+$D56</f>
        <v>21000000</v>
      </c>
      <c r="F56" s="96">
        <v>21000000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52469000</v>
      </c>
      <c r="C57" s="100">
        <v>0</v>
      </c>
      <c r="D57" s="100"/>
      <c r="E57" s="100">
        <f>$B57+$C57+$D57</f>
        <v>52469000</v>
      </c>
      <c r="F57" s="96">
        <v>52469000</v>
      </c>
      <c r="G57" s="95">
        <v>52469000</v>
      </c>
      <c r="H57" s="96">
        <v>0</v>
      </c>
      <c r="I57" s="95">
        <v>1539279</v>
      </c>
      <c r="J57" s="96">
        <v>0</v>
      </c>
      <c r="K57" s="95">
        <v>1478118</v>
      </c>
      <c r="L57" s="96">
        <v>4496000</v>
      </c>
      <c r="M57" s="95">
        <v>1478118</v>
      </c>
      <c r="N57" s="96">
        <v>10592000</v>
      </c>
      <c r="O57" s="95">
        <v>9330493</v>
      </c>
      <c r="P57" s="96">
        <f>$H57+$J57+$L57+$N57</f>
        <v>15088000</v>
      </c>
      <c r="Q57" s="95">
        <f>$I57+$K57+$M57+$O57</f>
        <v>13826008</v>
      </c>
      <c r="R57" s="98">
        <f>IF($L57=0,0,(($N57-$L57)/$L57)*100)</f>
        <v>135.58718861209965</v>
      </c>
      <c r="S57" s="99">
        <f>IF($M57=0,0,(($O57-$M57)/$M57)*100)</f>
        <v>531.241416449837</v>
      </c>
      <c r="T57" s="98">
        <f>IF($E57=0,0,($P57/$E57)*100)</f>
        <v>28.756027368541424</v>
      </c>
      <c r="U57" s="97">
        <f>IF($E57=0,0,($Q57/$E57)*100)</f>
        <v>26.3508128609274</v>
      </c>
      <c r="V57" s="96"/>
      <c r="W57" s="95"/>
    </row>
    <row r="58" spans="1:23" ht="12.75" customHeight="1">
      <c r="A58" s="115" t="s">
        <v>53</v>
      </c>
      <c r="B58" s="114">
        <f>SUM(B55:B57)</f>
        <v>94593000</v>
      </c>
      <c r="C58" s="114">
        <f>SUM(C55:C57)</f>
        <v>0</v>
      </c>
      <c r="D58" s="114"/>
      <c r="E58" s="114">
        <f>$B58+$C58+$D58</f>
        <v>94593000</v>
      </c>
      <c r="F58" s="110">
        <f aca="true" t="shared" si="24" ref="F58:O58">SUM(F55:F57)</f>
        <v>94593000</v>
      </c>
      <c r="G58" s="109">
        <f t="shared" si="24"/>
        <v>73593000</v>
      </c>
      <c r="H58" s="110">
        <f t="shared" si="24"/>
        <v>1033000</v>
      </c>
      <c r="I58" s="109">
        <f t="shared" si="24"/>
        <v>1539279</v>
      </c>
      <c r="J58" s="110">
        <f t="shared" si="24"/>
        <v>3467000</v>
      </c>
      <c r="K58" s="109">
        <f t="shared" si="24"/>
        <v>3694817</v>
      </c>
      <c r="L58" s="110">
        <f t="shared" si="24"/>
        <v>4496000</v>
      </c>
      <c r="M58" s="109">
        <f t="shared" si="24"/>
        <v>4243007</v>
      </c>
      <c r="N58" s="110">
        <f t="shared" si="24"/>
        <v>19092000</v>
      </c>
      <c r="O58" s="109">
        <f t="shared" si="24"/>
        <v>27047104</v>
      </c>
      <c r="P58" s="110">
        <f>$H58+$J58+$L58+$N58</f>
        <v>28088000</v>
      </c>
      <c r="Q58" s="109">
        <f>$I58+$K58+$M58+$O58</f>
        <v>36524207</v>
      </c>
      <c r="R58" s="112">
        <f>IF($L58=0,0,(($N58-$L58)/$L58)*100)</f>
        <v>324.644128113879</v>
      </c>
      <c r="S58" s="113">
        <f>IF($M58=0,0,(($O58-$M58)/$M58)*100)</f>
        <v>537.4513169551689</v>
      </c>
      <c r="T58" s="112">
        <f>IF((+$E55+$E57)=0,0,(P58/(+$E55+$E57))*100)</f>
        <v>38.16667346079111</v>
      </c>
      <c r="U58" s="111">
        <f>IF((+$E55+$E57)=0,0,(Q58/(+$E55+$E57))*100)</f>
        <v>49.63000149470738</v>
      </c>
      <c r="V58" s="110">
        <f>SUM(V55:V57)</f>
        <v>20000000</v>
      </c>
      <c r="W58" s="109">
        <f>SUM(W55:W57)</f>
        <v>8000000</v>
      </c>
    </row>
    <row r="59" spans="1:23" ht="12.75" customHeight="1">
      <c r="A59" s="86" t="s">
        <v>7</v>
      </c>
      <c r="B59" s="85">
        <f>SUM(B9:B14,B17:B20,B23:B26,B29,B32:B36,B39:B46,B49:B52,B55:B57)</f>
        <v>3715432000</v>
      </c>
      <c r="C59" s="85">
        <f>SUM(C9:C14,C17:C20,C23:C26,C29,C32:C36,C39:C46,C49:C52,C55:C57)</f>
        <v>136982000</v>
      </c>
      <c r="D59" s="85"/>
      <c r="E59" s="85">
        <f>$B59+$C59+$D59</f>
        <v>3852414000</v>
      </c>
      <c r="F59" s="81">
        <f aca="true" t="shared" si="25" ref="F59:O59">SUM(F9:F14,F17:F20,F23:F26,F29,F32:F36,F39:F46,F49:F52,F55:F57)</f>
        <v>3825549000</v>
      </c>
      <c r="G59" s="80">
        <f t="shared" si="25"/>
        <v>2117388000</v>
      </c>
      <c r="H59" s="81">
        <f t="shared" si="25"/>
        <v>149669000</v>
      </c>
      <c r="I59" s="80">
        <f t="shared" si="25"/>
        <v>212092017</v>
      </c>
      <c r="J59" s="81">
        <f t="shared" si="25"/>
        <v>206224000</v>
      </c>
      <c r="K59" s="80">
        <f t="shared" si="25"/>
        <v>334368769</v>
      </c>
      <c r="L59" s="81">
        <f t="shared" si="25"/>
        <v>197240100</v>
      </c>
      <c r="M59" s="80">
        <f t="shared" si="25"/>
        <v>368546232</v>
      </c>
      <c r="N59" s="81">
        <f t="shared" si="25"/>
        <v>686865000</v>
      </c>
      <c r="O59" s="80">
        <f t="shared" si="25"/>
        <v>490332770</v>
      </c>
      <c r="P59" s="81">
        <f>$H59+$J59+$L59+$N59</f>
        <v>1239998100</v>
      </c>
      <c r="Q59" s="80">
        <f>$I59+$K59+$M59+$O59</f>
        <v>1405339788</v>
      </c>
      <c r="R59" s="83">
        <f>IF($L59=0,0,(($N59-$L59)/$L59)*100)</f>
        <v>248.23801042485783</v>
      </c>
      <c r="S59" s="84">
        <f>IF($M59=0,0,(($O59-$M59)/$M59)*100)</f>
        <v>33.04511820378617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60.624605511665116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68.70830709929886</v>
      </c>
      <c r="V59" s="81">
        <f>SUM(V9:V14,V17:V20,V23:V26,V29,V32:V36,V39:V46,V49:V52,V55:V57)</f>
        <v>842894000</v>
      </c>
      <c r="W59" s="80">
        <f>SUM(W9:W14,W17:W20,W23:W26,W29,W32:W36,W39:W46,W49:W52,W55:W57)</f>
        <v>704811107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3207141000</v>
      </c>
      <c r="C61" s="100">
        <v>63249000</v>
      </c>
      <c r="D61" s="100"/>
      <c r="E61" s="100">
        <f>$B61+$C61+$D61</f>
        <v>3270390000</v>
      </c>
      <c r="F61" s="96">
        <v>3270390000</v>
      </c>
      <c r="G61" s="95">
        <v>3270420000</v>
      </c>
      <c r="H61" s="96">
        <v>615688000</v>
      </c>
      <c r="I61" s="95">
        <v>811010854</v>
      </c>
      <c r="J61" s="96">
        <v>738113000</v>
      </c>
      <c r="K61" s="95">
        <v>839938386</v>
      </c>
      <c r="L61" s="96">
        <v>719856000</v>
      </c>
      <c r="M61" s="95">
        <v>668496169</v>
      </c>
      <c r="N61" s="96">
        <v>1058448000</v>
      </c>
      <c r="O61" s="95">
        <v>1041590742</v>
      </c>
      <c r="P61" s="96">
        <f>$H61+$J61+$L61+$N61</f>
        <v>3132105000</v>
      </c>
      <c r="Q61" s="95">
        <f>$I61+$K61+$M61+$O61</f>
        <v>3361036151</v>
      </c>
      <c r="R61" s="98">
        <f>IF($L61=0,0,(($N61-$L61)/$L61)*100)</f>
        <v>47.03607388144296</v>
      </c>
      <c r="S61" s="99">
        <f>IF($M61=0,0,(($O61-$M61)/$M61)*100)</f>
        <v>55.81102634561246</v>
      </c>
      <c r="T61" s="98">
        <f>IF($E61=0,0,($P61/$E61)*100)</f>
        <v>95.77160522139562</v>
      </c>
      <c r="U61" s="97">
        <f>IF($E61=0,0,($Q61/$E61)*100)</f>
        <v>102.77172297493571</v>
      </c>
      <c r="V61" s="96">
        <v>183701000</v>
      </c>
      <c r="W61" s="95">
        <v>79824840</v>
      </c>
    </row>
    <row r="62" spans="1:23" ht="12.75" customHeight="1">
      <c r="A62" s="93" t="s">
        <v>53</v>
      </c>
      <c r="B62" s="92">
        <f>B61</f>
        <v>3207141000</v>
      </c>
      <c r="C62" s="92">
        <f>C61</f>
        <v>63249000</v>
      </c>
      <c r="D62" s="92"/>
      <c r="E62" s="92">
        <f>$B62+$C62+$D62</f>
        <v>3270390000</v>
      </c>
      <c r="F62" s="88">
        <f aca="true" t="shared" si="26" ref="F62:O62">F61</f>
        <v>3270390000</v>
      </c>
      <c r="G62" s="87">
        <f t="shared" si="26"/>
        <v>3270420000</v>
      </c>
      <c r="H62" s="88">
        <f t="shared" si="26"/>
        <v>615688000</v>
      </c>
      <c r="I62" s="87">
        <f t="shared" si="26"/>
        <v>811010854</v>
      </c>
      <c r="J62" s="88">
        <f t="shared" si="26"/>
        <v>738113000</v>
      </c>
      <c r="K62" s="87">
        <f t="shared" si="26"/>
        <v>839938386</v>
      </c>
      <c r="L62" s="88">
        <f t="shared" si="26"/>
        <v>719856000</v>
      </c>
      <c r="M62" s="87">
        <f t="shared" si="26"/>
        <v>668496169</v>
      </c>
      <c r="N62" s="88">
        <f t="shared" si="26"/>
        <v>1058448000</v>
      </c>
      <c r="O62" s="87">
        <f t="shared" si="26"/>
        <v>1041590742</v>
      </c>
      <c r="P62" s="88">
        <f>$H62+$J62+$L62+$N62</f>
        <v>3132105000</v>
      </c>
      <c r="Q62" s="87">
        <f>$I62+$K62+$M62+$O62</f>
        <v>3361036151</v>
      </c>
      <c r="R62" s="90">
        <f>IF($L62=0,0,(($N62-$L62)/$L62)*100)</f>
        <v>47.03607388144296</v>
      </c>
      <c r="S62" s="91">
        <f>IF($M62=0,0,(($O62-$M62)/$M62)*100)</f>
        <v>55.81102634561246</v>
      </c>
      <c r="T62" s="90">
        <f>IF($E62=0,0,($P62/$E62)*100)</f>
        <v>95.77160522139562</v>
      </c>
      <c r="U62" s="89">
        <f>IF($E62=0,0,($Q62/$E62)*100)</f>
        <v>102.77172297493571</v>
      </c>
      <c r="V62" s="88">
        <f>V61</f>
        <v>183701000</v>
      </c>
      <c r="W62" s="87">
        <f>W61</f>
        <v>79824840</v>
      </c>
    </row>
    <row r="63" spans="1:23" ht="12.75" customHeight="1">
      <c r="A63" s="86" t="s">
        <v>7</v>
      </c>
      <c r="B63" s="85">
        <f>B61</f>
        <v>3207141000</v>
      </c>
      <c r="C63" s="85">
        <f>C61</f>
        <v>63249000</v>
      </c>
      <c r="D63" s="85"/>
      <c r="E63" s="85">
        <f>$B63+$C63+$D63</f>
        <v>3270390000</v>
      </c>
      <c r="F63" s="81">
        <f aca="true" t="shared" si="27" ref="F63:O63">F61</f>
        <v>3270390000</v>
      </c>
      <c r="G63" s="80">
        <f t="shared" si="27"/>
        <v>3270420000</v>
      </c>
      <c r="H63" s="81">
        <f t="shared" si="27"/>
        <v>615688000</v>
      </c>
      <c r="I63" s="80">
        <f t="shared" si="27"/>
        <v>811010854</v>
      </c>
      <c r="J63" s="81">
        <f t="shared" si="27"/>
        <v>738113000</v>
      </c>
      <c r="K63" s="80">
        <f t="shared" si="27"/>
        <v>839938386</v>
      </c>
      <c r="L63" s="81">
        <f t="shared" si="27"/>
        <v>719856000</v>
      </c>
      <c r="M63" s="80">
        <f t="shared" si="27"/>
        <v>668496169</v>
      </c>
      <c r="N63" s="81">
        <f t="shared" si="27"/>
        <v>1058448000</v>
      </c>
      <c r="O63" s="80">
        <f t="shared" si="27"/>
        <v>1041590742</v>
      </c>
      <c r="P63" s="81">
        <f>$H63+$J63+$L63+$N63</f>
        <v>3132105000</v>
      </c>
      <c r="Q63" s="80">
        <f>$I63+$K63+$M63+$O63</f>
        <v>3361036151</v>
      </c>
      <c r="R63" s="83">
        <f>IF($L63=0,0,(($N63-$L63)/$L63)*100)</f>
        <v>47.03607388144296</v>
      </c>
      <c r="S63" s="84">
        <f>IF($M63=0,0,(($O63-$M63)/$M63)*100)</f>
        <v>55.81102634561246</v>
      </c>
      <c r="T63" s="83">
        <f>IF($E63=0,0,($P63/$E63)*100)</f>
        <v>95.77160522139562</v>
      </c>
      <c r="U63" s="82">
        <f>IF($E63=0,0,($Q63/$E63)*100)</f>
        <v>102.77172297493571</v>
      </c>
      <c r="V63" s="81">
        <f>V61</f>
        <v>183701000</v>
      </c>
      <c r="W63" s="80">
        <f>W61</f>
        <v>79824840</v>
      </c>
    </row>
    <row r="64" spans="1:23" ht="12.75" customHeight="1" thickBot="1">
      <c r="A64" s="86" t="s">
        <v>52</v>
      </c>
      <c r="B64" s="85">
        <f>SUM(B9:B14,B17:B20,B23:B26,B29,B32:B36,B39:B46,B49:B52,B55:B57,B61)</f>
        <v>6922573000</v>
      </c>
      <c r="C64" s="85">
        <f>SUM(C9:C14,C17:C20,C23:C26,C29,C32:C36,C39:C46,C49:C52,C55:C57,C61)</f>
        <v>200231000</v>
      </c>
      <c r="D64" s="85"/>
      <c r="E64" s="85">
        <f>$B64+$C64+$D64</f>
        <v>7122804000</v>
      </c>
      <c r="F64" s="81">
        <f aca="true" t="shared" si="28" ref="F64:O64">SUM(F9:F14,F17:F20,F23:F26,F29,F32:F36,F39:F46,F49:F52,F55:F57,F61)</f>
        <v>7095939000</v>
      </c>
      <c r="G64" s="80">
        <f t="shared" si="28"/>
        <v>5387808000</v>
      </c>
      <c r="H64" s="81">
        <f t="shared" si="28"/>
        <v>765357000</v>
      </c>
      <c r="I64" s="80">
        <f t="shared" si="28"/>
        <v>1023102871</v>
      </c>
      <c r="J64" s="81">
        <f t="shared" si="28"/>
        <v>944337000</v>
      </c>
      <c r="K64" s="80">
        <f t="shared" si="28"/>
        <v>1174307155</v>
      </c>
      <c r="L64" s="81">
        <f t="shared" si="28"/>
        <v>917096100</v>
      </c>
      <c r="M64" s="80">
        <f t="shared" si="28"/>
        <v>1037042401</v>
      </c>
      <c r="N64" s="81">
        <f t="shared" si="28"/>
        <v>1745313000</v>
      </c>
      <c r="O64" s="80">
        <f t="shared" si="28"/>
        <v>1531923512</v>
      </c>
      <c r="P64" s="81">
        <f>$H64+$J64+$L64+$N64</f>
        <v>4372103100</v>
      </c>
      <c r="Q64" s="80">
        <f>$I64+$K64+$M64+$O64</f>
        <v>4766375939</v>
      </c>
      <c r="R64" s="83">
        <f>IF($L64=0,0,(($N64-$L64)/$L64)*100)</f>
        <v>90.3086274164725</v>
      </c>
      <c r="S64" s="84">
        <f>IF($M64=0,0,(($O64-$M64)/$M64)*100)</f>
        <v>47.72043173189406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82.24792461512097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89.66497814706116</v>
      </c>
      <c r="V64" s="81">
        <f>SUM(V9:V14,V17:V20,V23:V26,V29,V32:V36,V39:V46,V49:V52,V55:V57,V61)</f>
        <v>1026595000</v>
      </c>
      <c r="W64" s="80">
        <f>SUM(W9:W14,W17:W20,W23:W26,W29,W32:W36,W39:W46,W49:W52,W55:W57,W61)</f>
        <v>784635947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1213301000</v>
      </c>
      <c r="C77" s="34">
        <f t="shared" si="30"/>
        <v>-24547000</v>
      </c>
      <c r="D77" s="34">
        <f t="shared" si="30"/>
        <v>0</v>
      </c>
      <c r="E77" s="34">
        <f t="shared" si="30"/>
        <v>1188754000</v>
      </c>
      <c r="F77" s="34">
        <f t="shared" si="30"/>
        <v>0</v>
      </c>
      <c r="G77" s="34">
        <f t="shared" si="30"/>
        <v>0</v>
      </c>
      <c r="H77" s="34">
        <f t="shared" si="30"/>
        <v>734324000</v>
      </c>
      <c r="I77" s="34">
        <f t="shared" si="30"/>
        <v>0</v>
      </c>
      <c r="J77" s="34">
        <f t="shared" si="30"/>
        <v>274088000</v>
      </c>
      <c r="K77" s="34">
        <f t="shared" si="30"/>
        <v>0</v>
      </c>
      <c r="L77" s="34">
        <f t="shared" si="30"/>
        <v>352465000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1360877000</v>
      </c>
      <c r="Q77" s="38">
        <f t="shared" si="30"/>
        <v>0</v>
      </c>
      <c r="R77" s="37">
        <f t="shared" si="30"/>
        <v>-600</v>
      </c>
      <c r="S77" s="37">
        <f t="shared" si="30"/>
        <v>0</v>
      </c>
      <c r="T77" s="36">
        <f>IF(SUM($E78:$E86)=0,0,(P77/SUM($E78:$E86))*100)</f>
        <v>114.47927830316449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132600000</v>
      </c>
      <c r="C79" s="27">
        <v>0</v>
      </c>
      <c r="D79" s="27"/>
      <c r="E79" s="27">
        <f t="shared" si="31"/>
        <v>132600000</v>
      </c>
      <c r="F79" s="27">
        <v>0</v>
      </c>
      <c r="G79" s="27">
        <v>0</v>
      </c>
      <c r="H79" s="27">
        <v>81367000</v>
      </c>
      <c r="I79" s="27">
        <v>0</v>
      </c>
      <c r="J79" s="27">
        <v>746000</v>
      </c>
      <c r="K79" s="27">
        <v>0</v>
      </c>
      <c r="L79" s="27">
        <v>35292000</v>
      </c>
      <c r="M79" s="27">
        <v>0</v>
      </c>
      <c r="N79" s="27">
        <v>0</v>
      </c>
      <c r="O79" s="27">
        <v>0</v>
      </c>
      <c r="P79" s="30">
        <f t="shared" si="32"/>
        <v>117405000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88.54072398190044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484905000</v>
      </c>
      <c r="C81" s="27">
        <v>14000</v>
      </c>
      <c r="D81" s="27"/>
      <c r="E81" s="27">
        <f t="shared" si="31"/>
        <v>484919000</v>
      </c>
      <c r="F81" s="27">
        <v>0</v>
      </c>
      <c r="G81" s="27">
        <v>0</v>
      </c>
      <c r="H81" s="27">
        <v>420515000</v>
      </c>
      <c r="I81" s="27">
        <v>0</v>
      </c>
      <c r="J81" s="27">
        <v>62840000</v>
      </c>
      <c r="K81" s="27">
        <v>0</v>
      </c>
      <c r="L81" s="27">
        <v>29131000</v>
      </c>
      <c r="M81" s="27">
        <v>0</v>
      </c>
      <c r="N81" s="27">
        <v>0</v>
      </c>
      <c r="O81" s="27">
        <v>0</v>
      </c>
      <c r="P81" s="30">
        <f t="shared" si="32"/>
        <v>512486000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105.68486695716193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0</v>
      </c>
      <c r="C82" s="27">
        <v>0</v>
      </c>
      <c r="D82" s="27"/>
      <c r="E82" s="27">
        <f t="shared" si="31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30">
        <f t="shared" si="32"/>
        <v>0</v>
      </c>
      <c r="Q82" s="30">
        <f t="shared" si="33"/>
        <v>0</v>
      </c>
      <c r="R82" s="29">
        <f t="shared" si="34"/>
        <v>0</v>
      </c>
      <c r="S82" s="28">
        <f t="shared" si="35"/>
        <v>0</v>
      </c>
      <c r="T82" s="29">
        <f t="shared" si="36"/>
        <v>0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323827000</v>
      </c>
      <c r="C83" s="27">
        <v>-78633000</v>
      </c>
      <c r="D83" s="27"/>
      <c r="E83" s="27">
        <f t="shared" si="31"/>
        <v>245194000</v>
      </c>
      <c r="F83" s="27">
        <v>0</v>
      </c>
      <c r="G83" s="27">
        <v>0</v>
      </c>
      <c r="H83" s="27">
        <v>87259000</v>
      </c>
      <c r="I83" s="27">
        <v>0</v>
      </c>
      <c r="J83" s="27">
        <v>19322000</v>
      </c>
      <c r="K83" s="27">
        <v>0</v>
      </c>
      <c r="L83" s="27">
        <v>139280000</v>
      </c>
      <c r="M83" s="27">
        <v>0</v>
      </c>
      <c r="N83" s="27">
        <v>0</v>
      </c>
      <c r="O83" s="27">
        <v>0</v>
      </c>
      <c r="P83" s="30">
        <f t="shared" si="32"/>
        <v>245861000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100.2720294950121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257947000</v>
      </c>
      <c r="C84" s="27">
        <v>35474000</v>
      </c>
      <c r="D84" s="27"/>
      <c r="E84" s="27">
        <f t="shared" si="31"/>
        <v>293421000</v>
      </c>
      <c r="F84" s="27">
        <v>0</v>
      </c>
      <c r="G84" s="27">
        <v>0</v>
      </c>
      <c r="H84" s="27">
        <v>132309000</v>
      </c>
      <c r="I84" s="27">
        <v>0</v>
      </c>
      <c r="J84" s="27">
        <v>178888000</v>
      </c>
      <c r="K84" s="27">
        <v>0</v>
      </c>
      <c r="L84" s="27">
        <v>135589000</v>
      </c>
      <c r="M84" s="27">
        <v>0</v>
      </c>
      <c r="N84" s="27">
        <v>0</v>
      </c>
      <c r="O84" s="27">
        <v>0</v>
      </c>
      <c r="P84" s="30">
        <f t="shared" si="32"/>
        <v>446786000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152.26790175208998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4865000</v>
      </c>
      <c r="M85" s="27">
        <v>0</v>
      </c>
      <c r="N85" s="27">
        <v>0</v>
      </c>
      <c r="O85" s="27">
        <v>0</v>
      </c>
      <c r="P85" s="30">
        <f t="shared" si="32"/>
        <v>4865000</v>
      </c>
      <c r="Q85" s="30">
        <f t="shared" si="33"/>
        <v>0</v>
      </c>
      <c r="R85" s="29">
        <f t="shared" si="34"/>
        <v>-100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14022000</v>
      </c>
      <c r="C86" s="22">
        <v>18598000</v>
      </c>
      <c r="D86" s="22"/>
      <c r="E86" s="22">
        <f t="shared" si="31"/>
        <v>32620000</v>
      </c>
      <c r="F86" s="22">
        <v>0</v>
      </c>
      <c r="G86" s="22">
        <v>0</v>
      </c>
      <c r="H86" s="22">
        <v>12874000</v>
      </c>
      <c r="I86" s="22">
        <v>0</v>
      </c>
      <c r="J86" s="22">
        <v>12292000</v>
      </c>
      <c r="K86" s="22">
        <v>0</v>
      </c>
      <c r="L86" s="22">
        <v>8308000</v>
      </c>
      <c r="M86" s="22">
        <v>0</v>
      </c>
      <c r="N86" s="22">
        <v>0</v>
      </c>
      <c r="O86" s="22">
        <v>0</v>
      </c>
      <c r="P86" s="25">
        <f t="shared" si="32"/>
        <v>33474000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102.61802575107298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1213301000</v>
      </c>
      <c r="C104" s="10">
        <f t="shared" si="44"/>
        <v>-24547000</v>
      </c>
      <c r="D104" s="10">
        <f t="shared" si="44"/>
        <v>0</v>
      </c>
      <c r="E104" s="10">
        <f t="shared" si="44"/>
        <v>1188754000</v>
      </c>
      <c r="F104" s="10">
        <f t="shared" si="44"/>
        <v>0</v>
      </c>
      <c r="G104" s="10">
        <f t="shared" si="44"/>
        <v>0</v>
      </c>
      <c r="H104" s="10">
        <f t="shared" si="44"/>
        <v>734324000</v>
      </c>
      <c r="I104" s="10">
        <f t="shared" si="44"/>
        <v>0</v>
      </c>
      <c r="J104" s="10">
        <f t="shared" si="44"/>
        <v>274088000</v>
      </c>
      <c r="K104" s="10">
        <f t="shared" si="44"/>
        <v>0</v>
      </c>
      <c r="L104" s="10">
        <f t="shared" si="44"/>
        <v>352465000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1360877000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1.144792783031645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1213301000</v>
      </c>
      <c r="C105" s="6">
        <f aca="true" t="shared" si="45" ref="C105:Q105">C77</f>
        <v>-24547000</v>
      </c>
      <c r="D105" s="6">
        <f t="shared" si="45"/>
        <v>0</v>
      </c>
      <c r="E105" s="6">
        <f t="shared" si="45"/>
        <v>1188754000</v>
      </c>
      <c r="F105" s="6">
        <f t="shared" si="45"/>
        <v>0</v>
      </c>
      <c r="G105" s="6">
        <f t="shared" si="45"/>
        <v>0</v>
      </c>
      <c r="H105" s="6">
        <f t="shared" si="45"/>
        <v>734324000</v>
      </c>
      <c r="I105" s="6">
        <f t="shared" si="45"/>
        <v>0</v>
      </c>
      <c r="J105" s="6">
        <f t="shared" si="45"/>
        <v>274088000</v>
      </c>
      <c r="K105" s="6">
        <f t="shared" si="45"/>
        <v>0</v>
      </c>
      <c r="L105" s="6">
        <f t="shared" si="45"/>
        <v>352465000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1360877000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1.144792783031645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47850000</v>
      </c>
      <c r="C10" s="100">
        <v>0</v>
      </c>
      <c r="D10" s="100"/>
      <c r="E10" s="100">
        <f aca="true" t="shared" si="0" ref="E10:E15">$B10+$C10+$D10</f>
        <v>47850000</v>
      </c>
      <c r="F10" s="96">
        <v>47850000</v>
      </c>
      <c r="G10" s="95">
        <v>47850000</v>
      </c>
      <c r="H10" s="96">
        <v>10316000</v>
      </c>
      <c r="I10" s="95">
        <v>9038087</v>
      </c>
      <c r="J10" s="96">
        <v>9915000</v>
      </c>
      <c r="K10" s="95">
        <v>9785814</v>
      </c>
      <c r="L10" s="96">
        <v>10613000</v>
      </c>
      <c r="M10" s="95">
        <v>10255815</v>
      </c>
      <c r="N10" s="96">
        <v>15068000</v>
      </c>
      <c r="O10" s="95">
        <v>12486133</v>
      </c>
      <c r="P10" s="96">
        <f aca="true" t="shared" si="1" ref="P10:P15">$H10+$J10+$L10+$N10</f>
        <v>45912000</v>
      </c>
      <c r="Q10" s="95">
        <f aca="true" t="shared" si="2" ref="Q10:Q15">$I10+$K10+$M10+$O10</f>
        <v>41565849</v>
      </c>
      <c r="R10" s="98">
        <f aca="true" t="shared" si="3" ref="R10:R15">IF($L10=0,0,(($N10-$L10)/$L10)*100)</f>
        <v>41.97682088005277</v>
      </c>
      <c r="S10" s="99">
        <f aca="true" t="shared" si="4" ref="S10:S15">IF($M10=0,0,(($O10-$M10)/$M10)*100)</f>
        <v>21.746862633540093</v>
      </c>
      <c r="T10" s="98">
        <f>IF($E10=0,0,($P10/$E10)*100)</f>
        <v>95.94984326018809</v>
      </c>
      <c r="U10" s="97">
        <f>IF($E10=0,0,($Q10/$E10)*100)</f>
        <v>86.86697805642633</v>
      </c>
      <c r="V10" s="96">
        <v>1306000</v>
      </c>
      <c r="W10" s="95">
        <v>560461</v>
      </c>
    </row>
    <row r="11" spans="1:23" ht="12.75" customHeight="1">
      <c r="A11" s="116" t="s">
        <v>93</v>
      </c>
      <c r="B11" s="100">
        <v>3000000</v>
      </c>
      <c r="C11" s="100">
        <v>0</v>
      </c>
      <c r="D11" s="100"/>
      <c r="E11" s="100">
        <f t="shared" si="0"/>
        <v>3000000</v>
      </c>
      <c r="F11" s="96">
        <v>3000000</v>
      </c>
      <c r="G11" s="95">
        <v>3000000</v>
      </c>
      <c r="H11" s="96">
        <v>1095000</v>
      </c>
      <c r="I11" s="95">
        <v>2000000</v>
      </c>
      <c r="J11" s="96">
        <v>1229000</v>
      </c>
      <c r="K11" s="95">
        <v>0</v>
      </c>
      <c r="L11" s="96">
        <v>676000</v>
      </c>
      <c r="M11" s="95">
        <v>0</v>
      </c>
      <c r="N11" s="96">
        <v>0</v>
      </c>
      <c r="O11" s="95">
        <v>1000000</v>
      </c>
      <c r="P11" s="96">
        <f t="shared" si="1"/>
        <v>3000000</v>
      </c>
      <c r="Q11" s="95">
        <f t="shared" si="2"/>
        <v>3000000</v>
      </c>
      <c r="R11" s="98">
        <f t="shared" si="3"/>
        <v>-100</v>
      </c>
      <c r="S11" s="99">
        <f t="shared" si="4"/>
        <v>0</v>
      </c>
      <c r="T11" s="98">
        <f>IF($E11=0,0,($P11/$E11)*100)</f>
        <v>100</v>
      </c>
      <c r="U11" s="97">
        <f>IF($E11=0,0,($Q11/$E11)*100)</f>
        <v>100</v>
      </c>
      <c r="V11" s="96"/>
      <c r="W11" s="95"/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51951000</v>
      </c>
      <c r="C13" s="100">
        <v>5000000</v>
      </c>
      <c r="D13" s="100"/>
      <c r="E13" s="100">
        <f t="shared" si="0"/>
        <v>56951000</v>
      </c>
      <c r="F13" s="96">
        <v>56951000</v>
      </c>
      <c r="G13" s="95">
        <v>56951000</v>
      </c>
      <c r="H13" s="96">
        <v>11165000</v>
      </c>
      <c r="I13" s="95">
        <v>7856968</v>
      </c>
      <c r="J13" s="96">
        <v>5443000</v>
      </c>
      <c r="K13" s="95">
        <v>6423085</v>
      </c>
      <c r="L13" s="96">
        <v>12239000</v>
      </c>
      <c r="M13" s="95">
        <v>9475537</v>
      </c>
      <c r="N13" s="96">
        <v>13688000</v>
      </c>
      <c r="O13" s="95">
        <v>13317005</v>
      </c>
      <c r="P13" s="96">
        <f t="shared" si="1"/>
        <v>42535000</v>
      </c>
      <c r="Q13" s="95">
        <f t="shared" si="2"/>
        <v>37072595</v>
      </c>
      <c r="R13" s="98">
        <f t="shared" si="3"/>
        <v>11.839202549227878</v>
      </c>
      <c r="S13" s="99">
        <f t="shared" si="4"/>
        <v>40.540900214942965</v>
      </c>
      <c r="T13" s="98">
        <f>IF($E13=0,0,($P13/$E13)*100)</f>
        <v>74.68701164158664</v>
      </c>
      <c r="U13" s="97">
        <f>IF($E13=0,0,($Q13/$E13)*100)</f>
        <v>65.09559972608031</v>
      </c>
      <c r="V13" s="96"/>
      <c r="W13" s="95"/>
    </row>
    <row r="14" spans="1:23" ht="12.75" customHeight="1">
      <c r="A14" s="116" t="s">
        <v>91</v>
      </c>
      <c r="B14" s="100">
        <v>6034000</v>
      </c>
      <c r="C14" s="100">
        <v>704000</v>
      </c>
      <c r="D14" s="100"/>
      <c r="E14" s="100">
        <f t="shared" si="0"/>
        <v>6738000</v>
      </c>
      <c r="F14" s="96">
        <v>6738000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108835000</v>
      </c>
      <c r="C15" s="114">
        <f>SUM(C9:C14)</f>
        <v>5704000</v>
      </c>
      <c r="D15" s="114"/>
      <c r="E15" s="114">
        <f t="shared" si="0"/>
        <v>114539000</v>
      </c>
      <c r="F15" s="110">
        <f aca="true" t="shared" si="5" ref="F15:O15">SUM(F9:F14)</f>
        <v>114539000</v>
      </c>
      <c r="G15" s="109">
        <f t="shared" si="5"/>
        <v>107801000</v>
      </c>
      <c r="H15" s="110">
        <f t="shared" si="5"/>
        <v>22576000</v>
      </c>
      <c r="I15" s="109">
        <f t="shared" si="5"/>
        <v>18895055</v>
      </c>
      <c r="J15" s="110">
        <f t="shared" si="5"/>
        <v>16587000</v>
      </c>
      <c r="K15" s="109">
        <f t="shared" si="5"/>
        <v>16208899</v>
      </c>
      <c r="L15" s="110">
        <f t="shared" si="5"/>
        <v>23528000</v>
      </c>
      <c r="M15" s="109">
        <f t="shared" si="5"/>
        <v>19731352</v>
      </c>
      <c r="N15" s="110">
        <f t="shared" si="5"/>
        <v>28756000</v>
      </c>
      <c r="O15" s="109">
        <f t="shared" si="5"/>
        <v>26803138</v>
      </c>
      <c r="P15" s="110">
        <f t="shared" si="1"/>
        <v>91447000</v>
      </c>
      <c r="Q15" s="109">
        <f t="shared" si="2"/>
        <v>81638444</v>
      </c>
      <c r="R15" s="112">
        <f t="shared" si="3"/>
        <v>22.2203332199932</v>
      </c>
      <c r="S15" s="113">
        <f t="shared" si="4"/>
        <v>35.84035194344513</v>
      </c>
      <c r="T15" s="112">
        <f>IF(SUM($E9:$E13)=0,0,(P15/SUM($E9:$E13))*100)</f>
        <v>84.82945427222381</v>
      </c>
      <c r="U15" s="111">
        <f>IF(SUM($E9:$E13)=0,0,(Q15/SUM($E9:$E13))*100)</f>
        <v>75.73069266518864</v>
      </c>
      <c r="V15" s="110">
        <f>SUM(V9:V14)</f>
        <v>1306000</v>
      </c>
      <c r="W15" s="109">
        <f>SUM(W9:W14)</f>
        <v>560461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28016000</v>
      </c>
      <c r="C17" s="100">
        <v>0</v>
      </c>
      <c r="D17" s="100"/>
      <c r="E17" s="100">
        <f>$B17+$C17+$D17</f>
        <v>28016000</v>
      </c>
      <c r="F17" s="96">
        <v>28016000</v>
      </c>
      <c r="G17" s="95">
        <v>28016000</v>
      </c>
      <c r="H17" s="96">
        <v>1118000</v>
      </c>
      <c r="I17" s="95">
        <v>6421298</v>
      </c>
      <c r="J17" s="96">
        <v>3861000</v>
      </c>
      <c r="K17" s="95">
        <v>5304973</v>
      </c>
      <c r="L17" s="96">
        <v>1729000</v>
      </c>
      <c r="M17" s="95">
        <v>4640171</v>
      </c>
      <c r="N17" s="96">
        <v>4721000</v>
      </c>
      <c r="O17" s="95">
        <v>6592360</v>
      </c>
      <c r="P17" s="96">
        <f>$H17+$J17+$L17+$N17</f>
        <v>11429000</v>
      </c>
      <c r="Q17" s="95">
        <f>$I17+$K17+$M17+$O17</f>
        <v>22958802</v>
      </c>
      <c r="R17" s="98">
        <f>IF($L17=0,0,(($N17-$L17)/$L17)*100)</f>
        <v>173.048004626952</v>
      </c>
      <c r="S17" s="99">
        <f>IF($M17=0,0,(($O17-$M17)/$M17)*100)</f>
        <v>42.07148831368499</v>
      </c>
      <c r="T17" s="98">
        <f>IF($E17=0,0,($P17/$E17)*100)</f>
        <v>40.7945459737293</v>
      </c>
      <c r="U17" s="97">
        <f>IF($E17=0,0,($Q17/$E17)*100)</f>
        <v>81.94889348943461</v>
      </c>
      <c r="V17" s="96">
        <v>3345000</v>
      </c>
      <c r="W17" s="95">
        <v>1249192</v>
      </c>
    </row>
    <row r="18" spans="1:23" ht="12.75" customHeight="1">
      <c r="A18" s="116" t="s">
        <v>89</v>
      </c>
      <c r="B18" s="100">
        <v>292000</v>
      </c>
      <c r="C18" s="100">
        <v>0</v>
      </c>
      <c r="D18" s="100"/>
      <c r="E18" s="100">
        <f>$B18+$C18+$D18</f>
        <v>292000</v>
      </c>
      <c r="F18" s="96">
        <v>292000</v>
      </c>
      <c r="G18" s="95">
        <v>292000</v>
      </c>
      <c r="H18" s="96">
        <v>0</v>
      </c>
      <c r="I18" s="95">
        <v>5356</v>
      </c>
      <c r="J18" s="96">
        <v>0</v>
      </c>
      <c r="K18" s="95">
        <v>0</v>
      </c>
      <c r="L18" s="96">
        <v>0</v>
      </c>
      <c r="M18" s="95">
        <v>544579</v>
      </c>
      <c r="N18" s="96">
        <v>292000</v>
      </c>
      <c r="O18" s="95">
        <v>0</v>
      </c>
      <c r="P18" s="96">
        <f>$H18+$J18+$L18+$N18</f>
        <v>292000</v>
      </c>
      <c r="Q18" s="95">
        <f>$I18+$K18+$M18+$O18</f>
        <v>549935</v>
      </c>
      <c r="R18" s="98">
        <f>IF($L18=0,0,(($N18-$L18)/$L18)*100)</f>
        <v>0</v>
      </c>
      <c r="S18" s="99">
        <f>IF($M18=0,0,(($O18-$M18)/$M18)*100)</f>
        <v>-100</v>
      </c>
      <c r="T18" s="98">
        <f>IF($E18=0,0,($P18/$E18)*100)</f>
        <v>100</v>
      </c>
      <c r="U18" s="97">
        <f>IF($E18=0,0,($Q18/$E18)*100)</f>
        <v>188.33390410958904</v>
      </c>
      <c r="V18" s="96">
        <v>60000</v>
      </c>
      <c r="W18" s="95"/>
    </row>
    <row r="19" spans="1:23" ht="12.75" customHeight="1">
      <c r="A19" s="116" t="s">
        <v>88</v>
      </c>
      <c r="B19" s="100">
        <v>1100000</v>
      </c>
      <c r="C19" s="100">
        <v>4982000</v>
      </c>
      <c r="D19" s="100"/>
      <c r="E19" s="100">
        <f>$B19+$C19+$D19</f>
        <v>6082000</v>
      </c>
      <c r="F19" s="96">
        <v>6082000</v>
      </c>
      <c r="G19" s="95">
        <v>5382000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0</v>
      </c>
      <c r="P19" s="96">
        <f>$H19+$J19+$L19+$N19</f>
        <v>0</v>
      </c>
      <c r="Q19" s="95">
        <f>$I19+$K19+$M19+$O19</f>
        <v>0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0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29408000</v>
      </c>
      <c r="C21" s="114">
        <f>SUM(C17:C20)</f>
        <v>4982000</v>
      </c>
      <c r="D21" s="114"/>
      <c r="E21" s="114">
        <f>$B21+$C21+$D21</f>
        <v>34390000</v>
      </c>
      <c r="F21" s="110">
        <f aca="true" t="shared" si="6" ref="F21:O21">SUM(F17:F20)</f>
        <v>34390000</v>
      </c>
      <c r="G21" s="109">
        <f t="shared" si="6"/>
        <v>33690000</v>
      </c>
      <c r="H21" s="110">
        <f t="shared" si="6"/>
        <v>1118000</v>
      </c>
      <c r="I21" s="109">
        <f t="shared" si="6"/>
        <v>6426654</v>
      </c>
      <c r="J21" s="110">
        <f t="shared" si="6"/>
        <v>3861000</v>
      </c>
      <c r="K21" s="109">
        <f t="shared" si="6"/>
        <v>5304973</v>
      </c>
      <c r="L21" s="110">
        <f t="shared" si="6"/>
        <v>1729000</v>
      </c>
      <c r="M21" s="109">
        <f t="shared" si="6"/>
        <v>5184750</v>
      </c>
      <c r="N21" s="110">
        <f t="shared" si="6"/>
        <v>5013000</v>
      </c>
      <c r="O21" s="109">
        <f t="shared" si="6"/>
        <v>6592360</v>
      </c>
      <c r="P21" s="110">
        <f>$H21+$J21+$L21+$N21</f>
        <v>11721000</v>
      </c>
      <c r="Q21" s="109">
        <f>$I21+$K21+$M21+$O21</f>
        <v>23508737</v>
      </c>
      <c r="R21" s="112">
        <f>IF($L21=0,0,(($N21-$L21)/$L21)*100)</f>
        <v>189.93637941006364</v>
      </c>
      <c r="S21" s="113">
        <f>IF($M21=0,0,(($O21-$M21)/$M21)*100)</f>
        <v>27.149042866097687</v>
      </c>
      <c r="T21" s="112">
        <f>IF($E21=0,0,($P21/$E21)*100)</f>
        <v>34.082582145972665</v>
      </c>
      <c r="U21" s="111">
        <f>IF($E21=0,0,($Q21/$E21)*100)</f>
        <v>68.35922361151498</v>
      </c>
      <c r="V21" s="110">
        <f>SUM(V17:V20)</f>
        <v>3405000</v>
      </c>
      <c r="W21" s="109">
        <f>SUM(W17:W20)</f>
        <v>1249192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200000000</v>
      </c>
      <c r="C23" s="100">
        <v>0</v>
      </c>
      <c r="D23" s="100"/>
      <c r="E23" s="100">
        <f>$B23+$C23+$D23</f>
        <v>200000000</v>
      </c>
      <c r="F23" s="96">
        <v>200000000</v>
      </c>
      <c r="G23" s="95">
        <v>200000000</v>
      </c>
      <c r="H23" s="96">
        <v>0</v>
      </c>
      <c r="I23" s="95">
        <v>13467382</v>
      </c>
      <c r="J23" s="96">
        <v>12390000</v>
      </c>
      <c r="K23" s="95">
        <v>51965378</v>
      </c>
      <c r="L23" s="96">
        <v>14041000</v>
      </c>
      <c r="M23" s="95">
        <v>49193734</v>
      </c>
      <c r="N23" s="96">
        <v>170857000</v>
      </c>
      <c r="O23" s="95">
        <v>169123219</v>
      </c>
      <c r="P23" s="96">
        <f>$H23+$J23+$L23+$N23</f>
        <v>197288000</v>
      </c>
      <c r="Q23" s="95">
        <f>$I23+$K23+$M23+$O23</f>
        <v>283749713</v>
      </c>
      <c r="R23" s="98">
        <f>IF($L23=0,0,(($N23-$L23)/$L23)*100)</f>
        <v>1116.8435296631294</v>
      </c>
      <c r="S23" s="99">
        <f>IF($M23=0,0,(($O23-$M23)/$M23)*100)</f>
        <v>243.79016441402882</v>
      </c>
      <c r="T23" s="98">
        <f>IF($E23=0,0,($P23/$E23)*100)</f>
        <v>98.644</v>
      </c>
      <c r="U23" s="97">
        <f>IF($E23=0,0,($Q23/$E23)*100)</f>
        <v>141.8748565</v>
      </c>
      <c r="V23" s="96">
        <v>111917000</v>
      </c>
      <c r="W23" s="95">
        <v>109620265</v>
      </c>
    </row>
    <row r="24" spans="1:23" ht="12.75" customHeight="1">
      <c r="A24" s="116" t="s">
        <v>84</v>
      </c>
      <c r="B24" s="100">
        <v>0</v>
      </c>
      <c r="C24" s="100">
        <v>0</v>
      </c>
      <c r="D24" s="100"/>
      <c r="E24" s="100">
        <f>$B24+$C24+$D24</f>
        <v>0</v>
      </c>
      <c r="F24" s="96">
        <v>0</v>
      </c>
      <c r="G24" s="95">
        <v>0</v>
      </c>
      <c r="H24" s="96">
        <v>0</v>
      </c>
      <c r="I24" s="95">
        <v>0</v>
      </c>
      <c r="J24" s="96">
        <v>0</v>
      </c>
      <c r="K24" s="95">
        <v>0</v>
      </c>
      <c r="L24" s="96">
        <v>0</v>
      </c>
      <c r="M24" s="95">
        <v>0</v>
      </c>
      <c r="N24" s="96">
        <v>0</v>
      </c>
      <c r="O24" s="95">
        <v>0</v>
      </c>
      <c r="P24" s="96">
        <f>$H24+$J24+$L24+$N24</f>
        <v>0</v>
      </c>
      <c r="Q24" s="95">
        <f>$I24+$K24+$M24+$O24</f>
        <v>0</v>
      </c>
      <c r="R24" s="98">
        <f>IF($L24=0,0,(($N24-$L24)/$L24)*100)</f>
        <v>0</v>
      </c>
      <c r="S24" s="99">
        <f>IF($M24=0,0,(($O24-$M24)/$M24)*100)</f>
        <v>0</v>
      </c>
      <c r="T24" s="98">
        <f>IF($E24=0,0,($P24/$E24)*100)</f>
        <v>0</v>
      </c>
      <c r="U24" s="97">
        <f>IF($E24=0,0,($Q24/$E24)*100)</f>
        <v>0</v>
      </c>
      <c r="V24" s="96"/>
      <c r="W24" s="95"/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9969000</v>
      </c>
      <c r="C26" s="100">
        <v>0</v>
      </c>
      <c r="D26" s="100"/>
      <c r="E26" s="100">
        <f>$B26+$C26+$D26</f>
        <v>9969000</v>
      </c>
      <c r="F26" s="96">
        <v>9969000</v>
      </c>
      <c r="G26" s="95">
        <v>9969000</v>
      </c>
      <c r="H26" s="96">
        <v>0</v>
      </c>
      <c r="I26" s="95">
        <v>1099532</v>
      </c>
      <c r="J26" s="96">
        <v>3232000</v>
      </c>
      <c r="K26" s="95">
        <v>1763847</v>
      </c>
      <c r="L26" s="96">
        <v>1830300</v>
      </c>
      <c r="M26" s="95">
        <v>1801327</v>
      </c>
      <c r="N26" s="96">
        <v>3483000</v>
      </c>
      <c r="O26" s="95">
        <v>5361983</v>
      </c>
      <c r="P26" s="96">
        <f>$H26+$J26+$L26+$N26</f>
        <v>8545300</v>
      </c>
      <c r="Q26" s="95">
        <f>$I26+$K26+$M26+$O26</f>
        <v>10026689</v>
      </c>
      <c r="R26" s="98">
        <f>IF($L26=0,0,(($N26-$L26)/$L26)*100)</f>
        <v>90.29667267661038</v>
      </c>
      <c r="S26" s="99">
        <f>IF($M26=0,0,(($O26-$M26)/$M26)*100)</f>
        <v>197.66849661388522</v>
      </c>
      <c r="T26" s="98">
        <f>IF($E26=0,0,($P26/$E26)*100)</f>
        <v>85.71872805697663</v>
      </c>
      <c r="U26" s="97">
        <f>IF($E26=0,0,($Q26/$E26)*100)</f>
        <v>100.57868392015249</v>
      </c>
      <c r="V26" s="96">
        <v>1113000</v>
      </c>
      <c r="W26" s="95">
        <v>720000</v>
      </c>
    </row>
    <row r="27" spans="1:23" ht="12.75" customHeight="1">
      <c r="A27" s="115" t="s">
        <v>53</v>
      </c>
      <c r="B27" s="114">
        <f>SUM(B23:B26)</f>
        <v>209969000</v>
      </c>
      <c r="C27" s="114">
        <f>SUM(C23:C26)</f>
        <v>0</v>
      </c>
      <c r="D27" s="114"/>
      <c r="E27" s="114">
        <f>$B27+$C27+$D27</f>
        <v>209969000</v>
      </c>
      <c r="F27" s="110">
        <f aca="true" t="shared" si="7" ref="F27:O27">SUM(F23:F26)</f>
        <v>209969000</v>
      </c>
      <c r="G27" s="109">
        <f t="shared" si="7"/>
        <v>209969000</v>
      </c>
      <c r="H27" s="110">
        <f t="shared" si="7"/>
        <v>0</v>
      </c>
      <c r="I27" s="109">
        <f t="shared" si="7"/>
        <v>14566914</v>
      </c>
      <c r="J27" s="110">
        <f t="shared" si="7"/>
        <v>15622000</v>
      </c>
      <c r="K27" s="109">
        <f t="shared" si="7"/>
        <v>53729225</v>
      </c>
      <c r="L27" s="110">
        <f t="shared" si="7"/>
        <v>15871300</v>
      </c>
      <c r="M27" s="109">
        <f t="shared" si="7"/>
        <v>50995061</v>
      </c>
      <c r="N27" s="110">
        <f t="shared" si="7"/>
        <v>174340000</v>
      </c>
      <c r="O27" s="109">
        <f t="shared" si="7"/>
        <v>174485202</v>
      </c>
      <c r="P27" s="110">
        <f>$H27+$J27+$L27+$N27</f>
        <v>205833300</v>
      </c>
      <c r="Q27" s="109">
        <f>$I27+$K27+$M27+$O27</f>
        <v>293776402</v>
      </c>
      <c r="R27" s="112">
        <f>IF($L27=0,0,(($N27-$L27)/$L27)*100)</f>
        <v>998.4607436063837</v>
      </c>
      <c r="S27" s="113">
        <f>IF($M27=0,0,(($O27-$M27)/$M27)*100)</f>
        <v>242.16098300186366</v>
      </c>
      <c r="T27" s="112">
        <f>IF($E27=0,0,($P27/$E27)*100)</f>
        <v>98.0303282865566</v>
      </c>
      <c r="U27" s="111">
        <f>IF($E27=0,0,($Q27/$E27)*100)</f>
        <v>139.91417875972166</v>
      </c>
      <c r="V27" s="110">
        <f>SUM(V23:V26)</f>
        <v>113030000</v>
      </c>
      <c r="W27" s="109">
        <f>SUM(W23:W26)</f>
        <v>110340265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49931000</v>
      </c>
      <c r="C29" s="100">
        <v>0</v>
      </c>
      <c r="D29" s="100"/>
      <c r="E29" s="100">
        <f>$B29+$C29+$D29</f>
        <v>49931000</v>
      </c>
      <c r="F29" s="96">
        <v>49931000</v>
      </c>
      <c r="G29" s="95">
        <v>49931000</v>
      </c>
      <c r="H29" s="96">
        <v>5845000</v>
      </c>
      <c r="I29" s="95">
        <v>9147610</v>
      </c>
      <c r="J29" s="96">
        <v>13531000</v>
      </c>
      <c r="K29" s="95">
        <v>14198933</v>
      </c>
      <c r="L29" s="96">
        <v>10674000</v>
      </c>
      <c r="M29" s="95">
        <v>14998818</v>
      </c>
      <c r="N29" s="96">
        <v>17101000</v>
      </c>
      <c r="O29" s="95">
        <v>11683568</v>
      </c>
      <c r="P29" s="96">
        <f>$H29+$J29+$L29+$N29</f>
        <v>47151000</v>
      </c>
      <c r="Q29" s="95">
        <f>$I29+$K29+$M29+$O29</f>
        <v>50028929</v>
      </c>
      <c r="R29" s="98">
        <f>IF($L29=0,0,(($N29-$L29)/$L29)*100)</f>
        <v>60.21172943601274</v>
      </c>
      <c r="S29" s="99">
        <f>IF($M29=0,0,(($O29-$M29)/$M29)*100)</f>
        <v>-22.10340841524979</v>
      </c>
      <c r="T29" s="98">
        <f>IF($E29=0,0,($P29/$E29)*100)</f>
        <v>94.43231659690373</v>
      </c>
      <c r="U29" s="97">
        <f>IF($E29=0,0,($Q29/$E29)*100)</f>
        <v>100.1961286575474</v>
      </c>
      <c r="V29" s="96">
        <v>107000</v>
      </c>
      <c r="W29" s="95"/>
    </row>
    <row r="30" spans="1:23" ht="12.75" customHeight="1">
      <c r="A30" s="115" t="s">
        <v>53</v>
      </c>
      <c r="B30" s="114">
        <f>B29</f>
        <v>49931000</v>
      </c>
      <c r="C30" s="114">
        <f>C29</f>
        <v>0</v>
      </c>
      <c r="D30" s="114"/>
      <c r="E30" s="114">
        <f>$B30+$C30+$D30</f>
        <v>49931000</v>
      </c>
      <c r="F30" s="110">
        <f aca="true" t="shared" si="8" ref="F30:O30">F29</f>
        <v>49931000</v>
      </c>
      <c r="G30" s="109">
        <f t="shared" si="8"/>
        <v>49931000</v>
      </c>
      <c r="H30" s="110">
        <f t="shared" si="8"/>
        <v>5845000</v>
      </c>
      <c r="I30" s="109">
        <f t="shared" si="8"/>
        <v>9147610</v>
      </c>
      <c r="J30" s="110">
        <f t="shared" si="8"/>
        <v>13531000</v>
      </c>
      <c r="K30" s="109">
        <f t="shared" si="8"/>
        <v>14198933</v>
      </c>
      <c r="L30" s="110">
        <f t="shared" si="8"/>
        <v>10674000</v>
      </c>
      <c r="M30" s="109">
        <f t="shared" si="8"/>
        <v>14998818</v>
      </c>
      <c r="N30" s="110">
        <f t="shared" si="8"/>
        <v>17101000</v>
      </c>
      <c r="O30" s="109">
        <f t="shared" si="8"/>
        <v>11683568</v>
      </c>
      <c r="P30" s="110">
        <f>$H30+$J30+$L30+$N30</f>
        <v>47151000</v>
      </c>
      <c r="Q30" s="109">
        <f>$I30+$K30+$M30+$O30</f>
        <v>50028929</v>
      </c>
      <c r="R30" s="112">
        <f>IF($L30=0,0,(($N30-$L30)/$L30)*100)</f>
        <v>60.21172943601274</v>
      </c>
      <c r="S30" s="113">
        <f>IF($M30=0,0,(($O30-$M30)/$M30)*100)</f>
        <v>-22.10340841524979</v>
      </c>
      <c r="T30" s="112">
        <f>IF($E30=0,0,($P30/$E30)*100)</f>
        <v>94.43231659690373</v>
      </c>
      <c r="U30" s="111">
        <f>IF($E30=0,0,($Q30/$E30)*100)</f>
        <v>100.1961286575474</v>
      </c>
      <c r="V30" s="110">
        <f>V29</f>
        <v>107000</v>
      </c>
      <c r="W30" s="109">
        <f>W29</f>
        <v>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176000000</v>
      </c>
      <c r="C32" s="100">
        <v>0</v>
      </c>
      <c r="D32" s="100"/>
      <c r="E32" s="100">
        <f aca="true" t="shared" si="9" ref="E32:E37">$B32+$C32+$D32</f>
        <v>176000000</v>
      </c>
      <c r="F32" s="96">
        <v>176000000</v>
      </c>
      <c r="G32" s="95">
        <v>176000000</v>
      </c>
      <c r="H32" s="96">
        <v>0</v>
      </c>
      <c r="I32" s="95">
        <v>44667252</v>
      </c>
      <c r="J32" s="96">
        <v>66398000</v>
      </c>
      <c r="K32" s="95">
        <v>82429501</v>
      </c>
      <c r="L32" s="96">
        <v>21968000</v>
      </c>
      <c r="M32" s="95">
        <v>32929608</v>
      </c>
      <c r="N32" s="96">
        <v>83539000</v>
      </c>
      <c r="O32" s="95">
        <v>31262951</v>
      </c>
      <c r="P32" s="96">
        <f aca="true" t="shared" si="10" ref="P32:P37">$H32+$J32+$L32+$N32</f>
        <v>171905000</v>
      </c>
      <c r="Q32" s="95">
        <f aca="true" t="shared" si="11" ref="Q32:Q37">$I32+$K32+$M32+$O32</f>
        <v>191289312</v>
      </c>
      <c r="R32" s="98">
        <f aca="true" t="shared" si="12" ref="R32:R37">IF($L32=0,0,(($N32-$L32)/$L32)*100)</f>
        <v>280.27585579024037</v>
      </c>
      <c r="S32" s="99">
        <f aca="true" t="shared" si="13" ref="S32:S37">IF($M32=0,0,(($O32-$M32)/$M32)*100)</f>
        <v>-5.06127191067686</v>
      </c>
      <c r="T32" s="98">
        <f>IF($E32=0,0,($P32/$E32)*100)</f>
        <v>97.67329545454545</v>
      </c>
      <c r="U32" s="97">
        <f>IF($E32=0,0,($Q32/$E32)*100)</f>
        <v>108.68710909090909</v>
      </c>
      <c r="V32" s="96">
        <v>23540000</v>
      </c>
      <c r="W32" s="95">
        <v>539000</v>
      </c>
    </row>
    <row r="33" spans="1:23" ht="12.75" customHeight="1">
      <c r="A33" s="116" t="s">
        <v>77</v>
      </c>
      <c r="B33" s="100">
        <v>620782000</v>
      </c>
      <c r="C33" s="100">
        <v>0</v>
      </c>
      <c r="D33" s="100"/>
      <c r="E33" s="100">
        <f t="shared" si="9"/>
        <v>620782000</v>
      </c>
      <c r="F33" s="96">
        <v>620782000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16000000</v>
      </c>
      <c r="C35" s="100">
        <v>-4000000</v>
      </c>
      <c r="D35" s="100"/>
      <c r="E35" s="100">
        <f t="shared" si="9"/>
        <v>12000000</v>
      </c>
      <c r="F35" s="96">
        <v>12000000</v>
      </c>
      <c r="G35" s="95">
        <v>12000000</v>
      </c>
      <c r="H35" s="96">
        <v>0</v>
      </c>
      <c r="I35" s="95">
        <v>2914595</v>
      </c>
      <c r="J35" s="96">
        <v>0</v>
      </c>
      <c r="K35" s="95">
        <v>3176620</v>
      </c>
      <c r="L35" s="96">
        <v>3710000</v>
      </c>
      <c r="M35" s="95">
        <v>1918091</v>
      </c>
      <c r="N35" s="96">
        <v>6589000</v>
      </c>
      <c r="O35" s="95">
        <v>4159487</v>
      </c>
      <c r="P35" s="96">
        <f t="shared" si="10"/>
        <v>10299000</v>
      </c>
      <c r="Q35" s="95">
        <f t="shared" si="11"/>
        <v>12168793</v>
      </c>
      <c r="R35" s="98">
        <f t="shared" si="12"/>
        <v>77.6010781671159</v>
      </c>
      <c r="S35" s="99">
        <f t="shared" si="13"/>
        <v>116.85556107609077</v>
      </c>
      <c r="T35" s="98">
        <f>IF($E35=0,0,($P35/$E35)*100)</f>
        <v>85.82499999999999</v>
      </c>
      <c r="U35" s="97">
        <f>IF($E35=0,0,($Q35/$E35)*100)</f>
        <v>101.40660833333332</v>
      </c>
      <c r="V35" s="96">
        <v>7657000</v>
      </c>
      <c r="W35" s="95">
        <v>3414563</v>
      </c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812782000</v>
      </c>
      <c r="C37" s="114">
        <f>SUM(C32:C36)</f>
        <v>-4000000</v>
      </c>
      <c r="D37" s="114"/>
      <c r="E37" s="114">
        <f t="shared" si="9"/>
        <v>808782000</v>
      </c>
      <c r="F37" s="110">
        <f aca="true" t="shared" si="14" ref="F37:O37">SUM(F32:F36)</f>
        <v>808782000</v>
      </c>
      <c r="G37" s="109">
        <f t="shared" si="14"/>
        <v>188000000</v>
      </c>
      <c r="H37" s="110">
        <f t="shared" si="14"/>
        <v>0</v>
      </c>
      <c r="I37" s="109">
        <f t="shared" si="14"/>
        <v>47581847</v>
      </c>
      <c r="J37" s="110">
        <f t="shared" si="14"/>
        <v>66398000</v>
      </c>
      <c r="K37" s="109">
        <f t="shared" si="14"/>
        <v>85606121</v>
      </c>
      <c r="L37" s="110">
        <f t="shared" si="14"/>
        <v>25678000</v>
      </c>
      <c r="M37" s="109">
        <f t="shared" si="14"/>
        <v>34847699</v>
      </c>
      <c r="N37" s="110">
        <f t="shared" si="14"/>
        <v>90128000</v>
      </c>
      <c r="O37" s="109">
        <f t="shared" si="14"/>
        <v>35422438</v>
      </c>
      <c r="P37" s="110">
        <f t="shared" si="10"/>
        <v>182204000</v>
      </c>
      <c r="Q37" s="109">
        <f t="shared" si="11"/>
        <v>203458105</v>
      </c>
      <c r="R37" s="112">
        <f t="shared" si="12"/>
        <v>250.99306799594981</v>
      </c>
      <c r="S37" s="113">
        <f t="shared" si="13"/>
        <v>1.6492882356450564</v>
      </c>
      <c r="T37" s="112">
        <f>IF((+$E32+$E35)=0,0,(P37/(+$E32+$E35))*100)</f>
        <v>96.91702127659575</v>
      </c>
      <c r="U37" s="111">
        <f>IF((+$E32+$E35)=0,0,(Q37/(+$E32+$E35))*100)</f>
        <v>108.22239627659573</v>
      </c>
      <c r="V37" s="110">
        <f>SUM(V32:V36)</f>
        <v>31197000</v>
      </c>
      <c r="W37" s="109">
        <f>SUM(W32:W36)</f>
        <v>3953563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747499000</v>
      </c>
      <c r="C40" s="100">
        <v>-48000000</v>
      </c>
      <c r="D40" s="100"/>
      <c r="E40" s="100">
        <f t="shared" si="15"/>
        <v>699499000</v>
      </c>
      <c r="F40" s="96">
        <v>747499000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146000000</v>
      </c>
      <c r="C41" s="100">
        <v>0</v>
      </c>
      <c r="D41" s="100"/>
      <c r="E41" s="100">
        <f t="shared" si="15"/>
        <v>146000000</v>
      </c>
      <c r="F41" s="96">
        <v>146000000</v>
      </c>
      <c r="G41" s="95">
        <v>146000000</v>
      </c>
      <c r="H41" s="96">
        <v>0</v>
      </c>
      <c r="I41" s="95">
        <v>3760138</v>
      </c>
      <c r="J41" s="96">
        <v>9263000</v>
      </c>
      <c r="K41" s="95">
        <v>18838161</v>
      </c>
      <c r="L41" s="96">
        <v>11589000</v>
      </c>
      <c r="M41" s="95">
        <v>17110009</v>
      </c>
      <c r="N41" s="96">
        <v>93764000</v>
      </c>
      <c r="O41" s="95">
        <v>20632436</v>
      </c>
      <c r="P41" s="96">
        <f t="shared" si="16"/>
        <v>114616000</v>
      </c>
      <c r="Q41" s="95">
        <f t="shared" si="17"/>
        <v>60340744</v>
      </c>
      <c r="R41" s="98">
        <f t="shared" si="18"/>
        <v>709.0775735611355</v>
      </c>
      <c r="S41" s="99">
        <f t="shared" si="19"/>
        <v>20.586938323644365</v>
      </c>
      <c r="T41" s="98">
        <f t="shared" si="20"/>
        <v>78.5041095890411</v>
      </c>
      <c r="U41" s="97">
        <f t="shared" si="21"/>
        <v>41.32927671232876</v>
      </c>
      <c r="V41" s="96">
        <v>29766000</v>
      </c>
      <c r="W41" s="95">
        <v>9186353</v>
      </c>
    </row>
    <row r="42" spans="1:23" ht="12.75" customHeight="1">
      <c r="A42" s="116" t="s">
        <v>69</v>
      </c>
      <c r="B42" s="100">
        <v>122713000</v>
      </c>
      <c r="C42" s="100">
        <v>0</v>
      </c>
      <c r="D42" s="100"/>
      <c r="E42" s="100">
        <f t="shared" si="15"/>
        <v>122713000</v>
      </c>
      <c r="F42" s="96">
        <v>122713000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27379000</v>
      </c>
      <c r="C44" s="100">
        <v>0</v>
      </c>
      <c r="D44" s="100"/>
      <c r="E44" s="100">
        <f t="shared" si="15"/>
        <v>27379000</v>
      </c>
      <c r="F44" s="96">
        <v>27379000</v>
      </c>
      <c r="G44" s="95">
        <v>27379000</v>
      </c>
      <c r="H44" s="96">
        <v>0</v>
      </c>
      <c r="I44" s="95">
        <v>0</v>
      </c>
      <c r="J44" s="96">
        <v>4752000</v>
      </c>
      <c r="K44" s="95">
        <v>2484901</v>
      </c>
      <c r="L44" s="96">
        <v>8680000</v>
      </c>
      <c r="M44" s="95">
        <v>15445530</v>
      </c>
      <c r="N44" s="96">
        <v>13947000</v>
      </c>
      <c r="O44" s="95">
        <v>7999298</v>
      </c>
      <c r="P44" s="96">
        <f t="shared" si="16"/>
        <v>27379000</v>
      </c>
      <c r="Q44" s="95">
        <f t="shared" si="17"/>
        <v>25929729</v>
      </c>
      <c r="R44" s="98">
        <f t="shared" si="18"/>
        <v>60.67972350230415</v>
      </c>
      <c r="S44" s="99">
        <f t="shared" si="19"/>
        <v>-48.20962440265889</v>
      </c>
      <c r="T44" s="98">
        <f t="shared" si="20"/>
        <v>100</v>
      </c>
      <c r="U44" s="97">
        <f t="shared" si="21"/>
        <v>94.70663282077506</v>
      </c>
      <c r="V44" s="96"/>
      <c r="W44" s="95"/>
    </row>
    <row r="45" spans="1:23" ht="12.75" customHeight="1">
      <c r="A45" s="116" t="s">
        <v>66</v>
      </c>
      <c r="B45" s="100">
        <v>205471000</v>
      </c>
      <c r="C45" s="100">
        <v>82000000</v>
      </c>
      <c r="D45" s="100"/>
      <c r="E45" s="100">
        <f t="shared" si="15"/>
        <v>287471000</v>
      </c>
      <c r="F45" s="96">
        <v>205471000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1249062000</v>
      </c>
      <c r="C47" s="114">
        <f>SUM(C39:C46)</f>
        <v>34000000</v>
      </c>
      <c r="D47" s="114"/>
      <c r="E47" s="114">
        <f t="shared" si="15"/>
        <v>1283062000</v>
      </c>
      <c r="F47" s="110">
        <f aca="true" t="shared" si="22" ref="F47:O47">SUM(F39:F46)</f>
        <v>1249062000</v>
      </c>
      <c r="G47" s="109">
        <f t="shared" si="22"/>
        <v>173379000</v>
      </c>
      <c r="H47" s="110">
        <f t="shared" si="22"/>
        <v>0</v>
      </c>
      <c r="I47" s="109">
        <f t="shared" si="22"/>
        <v>3760138</v>
      </c>
      <c r="J47" s="110">
        <f t="shared" si="22"/>
        <v>14015000</v>
      </c>
      <c r="K47" s="109">
        <f t="shared" si="22"/>
        <v>21323062</v>
      </c>
      <c r="L47" s="110">
        <f t="shared" si="22"/>
        <v>20269000</v>
      </c>
      <c r="M47" s="109">
        <f t="shared" si="22"/>
        <v>32555539</v>
      </c>
      <c r="N47" s="110">
        <f t="shared" si="22"/>
        <v>107711000</v>
      </c>
      <c r="O47" s="109">
        <f t="shared" si="22"/>
        <v>28631734</v>
      </c>
      <c r="P47" s="110">
        <f t="shared" si="16"/>
        <v>141995000</v>
      </c>
      <c r="Q47" s="109">
        <f t="shared" si="17"/>
        <v>86270473</v>
      </c>
      <c r="R47" s="112">
        <f t="shared" si="18"/>
        <v>431.40756820760765</v>
      </c>
      <c r="S47" s="113">
        <f t="shared" si="19"/>
        <v>-12.052649473872941</v>
      </c>
      <c r="T47" s="112">
        <f>IF((+$E41+$E43+$E43)=0,0,(P47/(+$E41+$E43+$E44))*100)</f>
        <v>81.89861517254108</v>
      </c>
      <c r="U47" s="111">
        <f>IF((+$E41+$E43+$E44)=0,0,(Q47/(+$E41+$E43+$E44))*100)</f>
        <v>49.758317327934755</v>
      </c>
      <c r="V47" s="110">
        <f>SUM(V39:V46)</f>
        <v>29766000</v>
      </c>
      <c r="W47" s="109">
        <f>SUM(W39:W46)</f>
        <v>9186353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9000000</v>
      </c>
      <c r="C55" s="100">
        <v>0</v>
      </c>
      <c r="D55" s="100"/>
      <c r="E55" s="100">
        <f>$B55+$C55+$D55</f>
        <v>9000000</v>
      </c>
      <c r="F55" s="96">
        <v>9000000</v>
      </c>
      <c r="G55" s="95">
        <v>9000000</v>
      </c>
      <c r="H55" s="96">
        <v>0</v>
      </c>
      <c r="I55" s="95">
        <v>0</v>
      </c>
      <c r="J55" s="96">
        <v>0</v>
      </c>
      <c r="K55" s="95">
        <v>1503357</v>
      </c>
      <c r="L55" s="96">
        <v>0</v>
      </c>
      <c r="M55" s="95">
        <v>1988956</v>
      </c>
      <c r="N55" s="96">
        <v>2913000</v>
      </c>
      <c r="O55" s="95">
        <v>483534</v>
      </c>
      <c r="P55" s="96">
        <f>$H55+$J55+$L55+$N55</f>
        <v>2913000</v>
      </c>
      <c r="Q55" s="95">
        <f>$I55+$K55+$M55+$O55</f>
        <v>3975847</v>
      </c>
      <c r="R55" s="98">
        <f>IF($L55=0,0,(($N55-$L55)/$L55)*100)</f>
        <v>0</v>
      </c>
      <c r="S55" s="99">
        <f>IF($M55=0,0,(($O55-$M55)/$M55)*100)</f>
        <v>-75.68905496149739</v>
      </c>
      <c r="T55" s="98">
        <f>IF($E55=0,0,($P55/$E55)*100)</f>
        <v>32.36666666666667</v>
      </c>
      <c r="U55" s="97">
        <f>IF($E55=0,0,($Q55/$E55)*100)</f>
        <v>44.17607777777778</v>
      </c>
      <c r="V55" s="96">
        <v>3707000</v>
      </c>
      <c r="W55" s="95"/>
    </row>
    <row r="56" spans="1:23" ht="12.75" customHeight="1">
      <c r="A56" s="116" t="s">
        <v>57</v>
      </c>
      <c r="B56" s="100">
        <v>13000000</v>
      </c>
      <c r="C56" s="100">
        <v>0</v>
      </c>
      <c r="D56" s="100"/>
      <c r="E56" s="100">
        <f>$B56+$C56+$D56</f>
        <v>13000000</v>
      </c>
      <c r="F56" s="96">
        <v>13000000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0</v>
      </c>
      <c r="C57" s="100">
        <v>0</v>
      </c>
      <c r="D57" s="100"/>
      <c r="E57" s="100">
        <f>$B57+$C57+$D57</f>
        <v>0</v>
      </c>
      <c r="F57" s="96">
        <v>0</v>
      </c>
      <c r="G57" s="95">
        <v>0</v>
      </c>
      <c r="H57" s="96">
        <v>0</v>
      </c>
      <c r="I57" s="95">
        <v>0</v>
      </c>
      <c r="J57" s="96">
        <v>0</v>
      </c>
      <c r="K57" s="95">
        <v>0</v>
      </c>
      <c r="L57" s="96">
        <v>0</v>
      </c>
      <c r="M57" s="95">
        <v>0</v>
      </c>
      <c r="N57" s="96">
        <v>0</v>
      </c>
      <c r="O57" s="95">
        <v>0</v>
      </c>
      <c r="P57" s="96">
        <f>$H57+$J57+$L57+$N57</f>
        <v>0</v>
      </c>
      <c r="Q57" s="95">
        <f>$I57+$K57+$M57+$O57</f>
        <v>0</v>
      </c>
      <c r="R57" s="98">
        <f>IF($L57=0,0,(($N57-$L57)/$L57)*100)</f>
        <v>0</v>
      </c>
      <c r="S57" s="99">
        <f>IF($M57=0,0,(($O57-$M57)/$M57)*100)</f>
        <v>0</v>
      </c>
      <c r="T57" s="98">
        <f>IF($E57=0,0,($P57/$E57)*100)</f>
        <v>0</v>
      </c>
      <c r="U57" s="97">
        <f>IF($E57=0,0,($Q57/$E57)*100)</f>
        <v>0</v>
      </c>
      <c r="V57" s="96"/>
      <c r="W57" s="95"/>
    </row>
    <row r="58" spans="1:23" ht="12.75" customHeight="1">
      <c r="A58" s="115" t="s">
        <v>53</v>
      </c>
      <c r="B58" s="114">
        <f>SUM(B55:B57)</f>
        <v>22000000</v>
      </c>
      <c r="C58" s="114">
        <f>SUM(C55:C57)</f>
        <v>0</v>
      </c>
      <c r="D58" s="114"/>
      <c r="E58" s="114">
        <f>$B58+$C58+$D58</f>
        <v>22000000</v>
      </c>
      <c r="F58" s="110">
        <f aca="true" t="shared" si="24" ref="F58:O58">SUM(F55:F57)</f>
        <v>22000000</v>
      </c>
      <c r="G58" s="109">
        <f t="shared" si="24"/>
        <v>9000000</v>
      </c>
      <c r="H58" s="110">
        <f t="shared" si="24"/>
        <v>0</v>
      </c>
      <c r="I58" s="109">
        <f t="shared" si="24"/>
        <v>0</v>
      </c>
      <c r="J58" s="110">
        <f t="shared" si="24"/>
        <v>0</v>
      </c>
      <c r="K58" s="109">
        <f t="shared" si="24"/>
        <v>1503357</v>
      </c>
      <c r="L58" s="110">
        <f t="shared" si="24"/>
        <v>0</v>
      </c>
      <c r="M58" s="109">
        <f t="shared" si="24"/>
        <v>1988956</v>
      </c>
      <c r="N58" s="110">
        <f t="shared" si="24"/>
        <v>2913000</v>
      </c>
      <c r="O58" s="109">
        <f t="shared" si="24"/>
        <v>483534</v>
      </c>
      <c r="P58" s="110">
        <f>$H58+$J58+$L58+$N58</f>
        <v>2913000</v>
      </c>
      <c r="Q58" s="109">
        <f>$I58+$K58+$M58+$O58</f>
        <v>3975847</v>
      </c>
      <c r="R58" s="112">
        <f>IF($L58=0,0,(($N58-$L58)/$L58)*100)</f>
        <v>0</v>
      </c>
      <c r="S58" s="113">
        <f>IF($M58=0,0,(($O58-$M58)/$M58)*100)</f>
        <v>-75.68905496149739</v>
      </c>
      <c r="T58" s="112">
        <f>IF((+$E55+$E57)=0,0,(P58/(+$E55+$E57))*100)</f>
        <v>32.36666666666667</v>
      </c>
      <c r="U58" s="111">
        <f>IF((+$E55+$E57)=0,0,(Q58/(+$E55+$E57))*100)</f>
        <v>44.17607777777778</v>
      </c>
      <c r="V58" s="110">
        <f>SUM(V55:V57)</f>
        <v>3707000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2481987000</v>
      </c>
      <c r="C59" s="85">
        <f>SUM(C9:C14,C17:C20,C23:C26,C29,C32:C36,C39:C46,C49:C52,C55:C57)</f>
        <v>40686000</v>
      </c>
      <c r="D59" s="85"/>
      <c r="E59" s="85">
        <f>$B59+$C59+$D59</f>
        <v>2522673000</v>
      </c>
      <c r="F59" s="81">
        <f aca="true" t="shared" si="25" ref="F59:O59">SUM(F9:F14,F17:F20,F23:F26,F29,F32:F36,F39:F46,F49:F52,F55:F57)</f>
        <v>2488673000</v>
      </c>
      <c r="G59" s="80">
        <f t="shared" si="25"/>
        <v>771770000</v>
      </c>
      <c r="H59" s="81">
        <f t="shared" si="25"/>
        <v>29539000</v>
      </c>
      <c r="I59" s="80">
        <f t="shared" si="25"/>
        <v>100378218</v>
      </c>
      <c r="J59" s="81">
        <f t="shared" si="25"/>
        <v>130014000</v>
      </c>
      <c r="K59" s="80">
        <f t="shared" si="25"/>
        <v>197874570</v>
      </c>
      <c r="L59" s="81">
        <f t="shared" si="25"/>
        <v>97749300</v>
      </c>
      <c r="M59" s="80">
        <f t="shared" si="25"/>
        <v>160302175</v>
      </c>
      <c r="N59" s="81">
        <f t="shared" si="25"/>
        <v>425962000</v>
      </c>
      <c r="O59" s="80">
        <f t="shared" si="25"/>
        <v>284101974</v>
      </c>
      <c r="P59" s="81">
        <f>$H59+$J59+$L59+$N59</f>
        <v>683264300</v>
      </c>
      <c r="Q59" s="80">
        <f>$I59+$K59+$M59+$O59</f>
        <v>742656937</v>
      </c>
      <c r="R59" s="83">
        <f>IF($L59=0,0,(($N59-$L59)/$L59)*100)</f>
        <v>335.76987252082625</v>
      </c>
      <c r="S59" s="84">
        <f>IF($M59=0,0,(($O59-$M59)/$M59)*100)</f>
        <v>77.22902013026336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64.48024770466448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70.08518264066687</v>
      </c>
      <c r="V59" s="81">
        <f>SUM(V9:V14,V17:V20,V23:V26,V29,V32:V36,V39:V46,V49:V52,V55:V57)</f>
        <v>182518000</v>
      </c>
      <c r="W59" s="80">
        <f>SUM(W9:W14,W17:W20,W23:W26,W29,W32:W36,W39:W46,W49:W52,W55:W57)</f>
        <v>125289834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3064058000</v>
      </c>
      <c r="C61" s="100">
        <v>-315652000</v>
      </c>
      <c r="D61" s="100"/>
      <c r="E61" s="100">
        <f>$B61+$C61+$D61</f>
        <v>2748406000</v>
      </c>
      <c r="F61" s="96">
        <v>2748406000</v>
      </c>
      <c r="G61" s="95">
        <v>2748406000</v>
      </c>
      <c r="H61" s="96">
        <v>327176000</v>
      </c>
      <c r="I61" s="95">
        <v>291625904</v>
      </c>
      <c r="J61" s="96">
        <v>446670000</v>
      </c>
      <c r="K61" s="95">
        <v>490379606</v>
      </c>
      <c r="L61" s="96">
        <v>520918000</v>
      </c>
      <c r="M61" s="95">
        <v>569747058</v>
      </c>
      <c r="N61" s="96">
        <v>696281000</v>
      </c>
      <c r="O61" s="95">
        <v>780741702</v>
      </c>
      <c r="P61" s="96">
        <f>$H61+$J61+$L61+$N61</f>
        <v>1991045000</v>
      </c>
      <c r="Q61" s="95">
        <f>$I61+$K61+$M61+$O61</f>
        <v>2132494270</v>
      </c>
      <c r="R61" s="98">
        <f>IF($L61=0,0,(($N61-$L61)/$L61)*100)</f>
        <v>33.66422354382072</v>
      </c>
      <c r="S61" s="99">
        <f>IF($M61=0,0,(($O61-$M61)/$M61)*100)</f>
        <v>37.0330379134665</v>
      </c>
      <c r="T61" s="98">
        <f>IF($E61=0,0,($P61/$E61)*100)</f>
        <v>72.44362732434728</v>
      </c>
      <c r="U61" s="97">
        <f>IF($E61=0,0,($Q61/$E61)*100)</f>
        <v>77.5902202949637</v>
      </c>
      <c r="V61" s="96">
        <v>572836000</v>
      </c>
      <c r="W61" s="95">
        <v>220176978</v>
      </c>
    </row>
    <row r="62" spans="1:23" ht="12.75" customHeight="1">
      <c r="A62" s="93" t="s">
        <v>53</v>
      </c>
      <c r="B62" s="92">
        <f>B61</f>
        <v>3064058000</v>
      </c>
      <c r="C62" s="92">
        <f>C61</f>
        <v>-315652000</v>
      </c>
      <c r="D62" s="92"/>
      <c r="E62" s="92">
        <f>$B62+$C62+$D62</f>
        <v>2748406000</v>
      </c>
      <c r="F62" s="88">
        <f aca="true" t="shared" si="26" ref="F62:O62">F61</f>
        <v>2748406000</v>
      </c>
      <c r="G62" s="87">
        <f t="shared" si="26"/>
        <v>2748406000</v>
      </c>
      <c r="H62" s="88">
        <f t="shared" si="26"/>
        <v>327176000</v>
      </c>
      <c r="I62" s="87">
        <f t="shared" si="26"/>
        <v>291625904</v>
      </c>
      <c r="J62" s="88">
        <f t="shared" si="26"/>
        <v>446670000</v>
      </c>
      <c r="K62" s="87">
        <f t="shared" si="26"/>
        <v>490379606</v>
      </c>
      <c r="L62" s="88">
        <f t="shared" si="26"/>
        <v>520918000</v>
      </c>
      <c r="M62" s="87">
        <f t="shared" si="26"/>
        <v>569747058</v>
      </c>
      <c r="N62" s="88">
        <f t="shared" si="26"/>
        <v>696281000</v>
      </c>
      <c r="O62" s="87">
        <f t="shared" si="26"/>
        <v>780741702</v>
      </c>
      <c r="P62" s="88">
        <f>$H62+$J62+$L62+$N62</f>
        <v>1991045000</v>
      </c>
      <c r="Q62" s="87">
        <f>$I62+$K62+$M62+$O62</f>
        <v>2132494270</v>
      </c>
      <c r="R62" s="90">
        <f>IF($L62=0,0,(($N62-$L62)/$L62)*100)</f>
        <v>33.66422354382072</v>
      </c>
      <c r="S62" s="91">
        <f>IF($M62=0,0,(($O62-$M62)/$M62)*100)</f>
        <v>37.0330379134665</v>
      </c>
      <c r="T62" s="90">
        <f>IF($E62=0,0,($P62/$E62)*100)</f>
        <v>72.44362732434728</v>
      </c>
      <c r="U62" s="89">
        <f>IF($E62=0,0,($Q62/$E62)*100)</f>
        <v>77.5902202949637</v>
      </c>
      <c r="V62" s="88">
        <f>V61</f>
        <v>572836000</v>
      </c>
      <c r="W62" s="87">
        <f>W61</f>
        <v>220176978</v>
      </c>
    </row>
    <row r="63" spans="1:23" ht="12.75" customHeight="1">
      <c r="A63" s="86" t="s">
        <v>7</v>
      </c>
      <c r="B63" s="85">
        <f>B61</f>
        <v>3064058000</v>
      </c>
      <c r="C63" s="85">
        <f>C61</f>
        <v>-315652000</v>
      </c>
      <c r="D63" s="85"/>
      <c r="E63" s="85">
        <f>$B63+$C63+$D63</f>
        <v>2748406000</v>
      </c>
      <c r="F63" s="81">
        <f aca="true" t="shared" si="27" ref="F63:O63">F61</f>
        <v>2748406000</v>
      </c>
      <c r="G63" s="80">
        <f t="shared" si="27"/>
        <v>2748406000</v>
      </c>
      <c r="H63" s="81">
        <f t="shared" si="27"/>
        <v>327176000</v>
      </c>
      <c r="I63" s="80">
        <f t="shared" si="27"/>
        <v>291625904</v>
      </c>
      <c r="J63" s="81">
        <f t="shared" si="27"/>
        <v>446670000</v>
      </c>
      <c r="K63" s="80">
        <f t="shared" si="27"/>
        <v>490379606</v>
      </c>
      <c r="L63" s="81">
        <f t="shared" si="27"/>
        <v>520918000</v>
      </c>
      <c r="M63" s="80">
        <f t="shared" si="27"/>
        <v>569747058</v>
      </c>
      <c r="N63" s="81">
        <f t="shared" si="27"/>
        <v>696281000</v>
      </c>
      <c r="O63" s="80">
        <f t="shared" si="27"/>
        <v>780741702</v>
      </c>
      <c r="P63" s="81">
        <f>$H63+$J63+$L63+$N63</f>
        <v>1991045000</v>
      </c>
      <c r="Q63" s="80">
        <f>$I63+$K63+$M63+$O63</f>
        <v>2132494270</v>
      </c>
      <c r="R63" s="83">
        <f>IF($L63=0,0,(($N63-$L63)/$L63)*100)</f>
        <v>33.66422354382072</v>
      </c>
      <c r="S63" s="84">
        <f>IF($M63=0,0,(($O63-$M63)/$M63)*100)</f>
        <v>37.0330379134665</v>
      </c>
      <c r="T63" s="83">
        <f>IF($E63=0,0,($P63/$E63)*100)</f>
        <v>72.44362732434728</v>
      </c>
      <c r="U63" s="82">
        <f>IF($E63=0,0,($Q63/$E63)*100)</f>
        <v>77.5902202949637</v>
      </c>
      <c r="V63" s="81">
        <f>V61</f>
        <v>572836000</v>
      </c>
      <c r="W63" s="80">
        <f>W61</f>
        <v>220176978</v>
      </c>
    </row>
    <row r="64" spans="1:23" ht="12.75" customHeight="1" thickBot="1">
      <c r="A64" s="86" t="s">
        <v>52</v>
      </c>
      <c r="B64" s="85">
        <f>SUM(B9:B14,B17:B20,B23:B26,B29,B32:B36,B39:B46,B49:B52,B55:B57,B61)</f>
        <v>5546045000</v>
      </c>
      <c r="C64" s="85">
        <f>SUM(C9:C14,C17:C20,C23:C26,C29,C32:C36,C39:C46,C49:C52,C55:C57,C61)</f>
        <v>-274966000</v>
      </c>
      <c r="D64" s="85"/>
      <c r="E64" s="85">
        <f>$B64+$C64+$D64</f>
        <v>5271079000</v>
      </c>
      <c r="F64" s="81">
        <f aca="true" t="shared" si="28" ref="F64:O64">SUM(F9:F14,F17:F20,F23:F26,F29,F32:F36,F39:F46,F49:F52,F55:F57,F61)</f>
        <v>5237079000</v>
      </c>
      <c r="G64" s="80">
        <f t="shared" si="28"/>
        <v>3520176000</v>
      </c>
      <c r="H64" s="81">
        <f t="shared" si="28"/>
        <v>356715000</v>
      </c>
      <c r="I64" s="80">
        <f t="shared" si="28"/>
        <v>392004122</v>
      </c>
      <c r="J64" s="81">
        <f t="shared" si="28"/>
        <v>576684000</v>
      </c>
      <c r="K64" s="80">
        <f t="shared" si="28"/>
        <v>688254176</v>
      </c>
      <c r="L64" s="81">
        <f t="shared" si="28"/>
        <v>618667300</v>
      </c>
      <c r="M64" s="80">
        <f t="shared" si="28"/>
        <v>730049233</v>
      </c>
      <c r="N64" s="81">
        <f t="shared" si="28"/>
        <v>1122243000</v>
      </c>
      <c r="O64" s="80">
        <f t="shared" si="28"/>
        <v>1064843676</v>
      </c>
      <c r="P64" s="81">
        <f>$H64+$J64+$L64+$N64</f>
        <v>2674309300</v>
      </c>
      <c r="Q64" s="80">
        <f>$I64+$K64+$M64+$O64</f>
        <v>2875151207</v>
      </c>
      <c r="R64" s="83">
        <f>IF($L64=0,0,(($N64-$L64)/$L64)*100)</f>
        <v>81.39685094072371</v>
      </c>
      <c r="S64" s="84">
        <f>IF($M64=0,0,(($O64-$M64)/$M64)*100)</f>
        <v>45.859159610951885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70.22769629115125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75.50182985802464</v>
      </c>
      <c r="V64" s="81">
        <f>SUM(V9:V14,V17:V20,V23:V26,V29,V32:V36,V39:V46,V49:V52,V55:V57,V61)</f>
        <v>755354000</v>
      </c>
      <c r="W64" s="80">
        <f>SUM(W9:W14,W17:W20,W23:W26,W29,W32:W36,W39:W46,W49:W52,W55:W57,W61)</f>
        <v>345466812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73037000</v>
      </c>
      <c r="C77" s="34">
        <f t="shared" si="30"/>
        <v>43704000</v>
      </c>
      <c r="D77" s="34">
        <f t="shared" si="30"/>
        <v>0</v>
      </c>
      <c r="E77" s="34">
        <f t="shared" si="30"/>
        <v>116741000</v>
      </c>
      <c r="F77" s="34">
        <f t="shared" si="30"/>
        <v>0</v>
      </c>
      <c r="G77" s="34">
        <f t="shared" si="30"/>
        <v>0</v>
      </c>
      <c r="H77" s="34">
        <f t="shared" si="30"/>
        <v>37090000</v>
      </c>
      <c r="I77" s="34">
        <f t="shared" si="30"/>
        <v>0</v>
      </c>
      <c r="J77" s="34">
        <f t="shared" si="30"/>
        <v>31129000</v>
      </c>
      <c r="K77" s="34">
        <f t="shared" si="30"/>
        <v>0</v>
      </c>
      <c r="L77" s="34">
        <f t="shared" si="30"/>
        <v>43602000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111821000</v>
      </c>
      <c r="Q77" s="38">
        <f t="shared" si="30"/>
        <v>0</v>
      </c>
      <c r="R77" s="37">
        <f t="shared" si="30"/>
        <v>-700</v>
      </c>
      <c r="S77" s="37">
        <f t="shared" si="30"/>
        <v>0</v>
      </c>
      <c r="T77" s="36">
        <f>IF(SUM($E78:$E86)=0,0,(P77/SUM($E78:$E86))*100)</f>
        <v>95.78554235444274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380000</v>
      </c>
      <c r="C78" s="32">
        <v>0</v>
      </c>
      <c r="D78" s="32"/>
      <c r="E78" s="32">
        <f aca="true" t="shared" si="31" ref="E78:E86">$B78+$C78+$D78</f>
        <v>380000</v>
      </c>
      <c r="F78" s="32">
        <v>0</v>
      </c>
      <c r="G78" s="32">
        <v>0</v>
      </c>
      <c r="H78" s="32">
        <v>98000</v>
      </c>
      <c r="I78" s="32">
        <v>0</v>
      </c>
      <c r="J78" s="32">
        <v>68000</v>
      </c>
      <c r="K78" s="32">
        <v>0</v>
      </c>
      <c r="L78" s="32">
        <v>67000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233000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-100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61.31578947368421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22673000</v>
      </c>
      <c r="C79" s="27">
        <v>-16536000</v>
      </c>
      <c r="D79" s="27"/>
      <c r="E79" s="27">
        <f t="shared" si="31"/>
        <v>6137000</v>
      </c>
      <c r="F79" s="27">
        <v>0</v>
      </c>
      <c r="G79" s="27">
        <v>0</v>
      </c>
      <c r="H79" s="27">
        <v>154000</v>
      </c>
      <c r="I79" s="27">
        <v>0</v>
      </c>
      <c r="J79" s="27">
        <v>3798000</v>
      </c>
      <c r="K79" s="27">
        <v>0</v>
      </c>
      <c r="L79" s="27">
        <v>2326000</v>
      </c>
      <c r="M79" s="27">
        <v>0</v>
      </c>
      <c r="N79" s="27">
        <v>0</v>
      </c>
      <c r="O79" s="27">
        <v>0</v>
      </c>
      <c r="P79" s="30">
        <f t="shared" si="32"/>
        <v>6278000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102.29753951442073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44468000</v>
      </c>
      <c r="C81" s="27">
        <v>60534000</v>
      </c>
      <c r="D81" s="27"/>
      <c r="E81" s="27">
        <f t="shared" si="31"/>
        <v>105002000</v>
      </c>
      <c r="F81" s="27">
        <v>0</v>
      </c>
      <c r="G81" s="27">
        <v>0</v>
      </c>
      <c r="H81" s="27">
        <v>34524000</v>
      </c>
      <c r="I81" s="27">
        <v>0</v>
      </c>
      <c r="J81" s="27">
        <v>25982000</v>
      </c>
      <c r="K81" s="27">
        <v>0</v>
      </c>
      <c r="L81" s="27">
        <v>39907000</v>
      </c>
      <c r="M81" s="27">
        <v>0</v>
      </c>
      <c r="N81" s="27">
        <v>0</v>
      </c>
      <c r="O81" s="27">
        <v>0</v>
      </c>
      <c r="P81" s="30">
        <f t="shared" si="32"/>
        <v>100413000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95.62960705510372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376000</v>
      </c>
      <c r="C82" s="27">
        <v>-50000</v>
      </c>
      <c r="D82" s="27"/>
      <c r="E82" s="27">
        <f t="shared" si="31"/>
        <v>326000</v>
      </c>
      <c r="F82" s="27">
        <v>0</v>
      </c>
      <c r="G82" s="27">
        <v>0</v>
      </c>
      <c r="H82" s="27">
        <v>114000</v>
      </c>
      <c r="I82" s="27">
        <v>0</v>
      </c>
      <c r="J82" s="27">
        <v>71000</v>
      </c>
      <c r="K82" s="27">
        <v>0</v>
      </c>
      <c r="L82" s="27">
        <v>40000</v>
      </c>
      <c r="M82" s="27">
        <v>0</v>
      </c>
      <c r="N82" s="27">
        <v>0</v>
      </c>
      <c r="O82" s="27">
        <v>0</v>
      </c>
      <c r="P82" s="30">
        <f t="shared" si="32"/>
        <v>225000</v>
      </c>
      <c r="Q82" s="30">
        <f t="shared" si="33"/>
        <v>0</v>
      </c>
      <c r="R82" s="29">
        <f t="shared" si="34"/>
        <v>-100</v>
      </c>
      <c r="S82" s="28">
        <f t="shared" si="35"/>
        <v>0</v>
      </c>
      <c r="T82" s="29">
        <f t="shared" si="36"/>
        <v>69.01840490797547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0</v>
      </c>
      <c r="C83" s="27">
        <v>0</v>
      </c>
      <c r="D83" s="27"/>
      <c r="E83" s="27">
        <f t="shared" si="31"/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30">
        <f t="shared" si="32"/>
        <v>0</v>
      </c>
      <c r="Q83" s="30">
        <f t="shared" si="33"/>
        <v>0</v>
      </c>
      <c r="R83" s="29">
        <f t="shared" si="34"/>
        <v>0</v>
      </c>
      <c r="S83" s="28">
        <f t="shared" si="35"/>
        <v>0</v>
      </c>
      <c r="T83" s="29">
        <f t="shared" si="36"/>
        <v>0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1169000</v>
      </c>
      <c r="C84" s="27">
        <v>971000</v>
      </c>
      <c r="D84" s="27"/>
      <c r="E84" s="27">
        <f t="shared" si="31"/>
        <v>2140000</v>
      </c>
      <c r="F84" s="27">
        <v>0</v>
      </c>
      <c r="G84" s="27">
        <v>0</v>
      </c>
      <c r="H84" s="27">
        <v>1025000</v>
      </c>
      <c r="I84" s="27">
        <v>0</v>
      </c>
      <c r="J84" s="27">
        <v>595000</v>
      </c>
      <c r="K84" s="27">
        <v>0</v>
      </c>
      <c r="L84" s="27">
        <v>341000</v>
      </c>
      <c r="M84" s="27">
        <v>0</v>
      </c>
      <c r="N84" s="27">
        <v>0</v>
      </c>
      <c r="O84" s="27">
        <v>0</v>
      </c>
      <c r="P84" s="30">
        <f t="shared" si="32"/>
        <v>1961000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91.6355140186916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878000</v>
      </c>
      <c r="C85" s="27">
        <v>-415000</v>
      </c>
      <c r="D85" s="27"/>
      <c r="E85" s="27">
        <f t="shared" si="31"/>
        <v>463000</v>
      </c>
      <c r="F85" s="27">
        <v>0</v>
      </c>
      <c r="G85" s="27">
        <v>0</v>
      </c>
      <c r="H85" s="27">
        <v>138000</v>
      </c>
      <c r="I85" s="27">
        <v>0</v>
      </c>
      <c r="J85" s="27">
        <v>77000</v>
      </c>
      <c r="K85" s="27">
        <v>0</v>
      </c>
      <c r="L85" s="27">
        <v>381000</v>
      </c>
      <c r="M85" s="27">
        <v>0</v>
      </c>
      <c r="N85" s="27">
        <v>0</v>
      </c>
      <c r="O85" s="27">
        <v>0</v>
      </c>
      <c r="P85" s="30">
        <f t="shared" si="32"/>
        <v>596000</v>
      </c>
      <c r="Q85" s="30">
        <f t="shared" si="33"/>
        <v>0</v>
      </c>
      <c r="R85" s="29">
        <f t="shared" si="34"/>
        <v>-100</v>
      </c>
      <c r="S85" s="28">
        <f t="shared" si="35"/>
        <v>0</v>
      </c>
      <c r="T85" s="29">
        <f t="shared" si="36"/>
        <v>128.72570194384448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3093000</v>
      </c>
      <c r="C86" s="22">
        <v>-800000</v>
      </c>
      <c r="D86" s="22"/>
      <c r="E86" s="22">
        <f t="shared" si="31"/>
        <v>2293000</v>
      </c>
      <c r="F86" s="22">
        <v>0</v>
      </c>
      <c r="G86" s="22">
        <v>0</v>
      </c>
      <c r="H86" s="22">
        <v>1037000</v>
      </c>
      <c r="I86" s="22">
        <v>0</v>
      </c>
      <c r="J86" s="22">
        <v>538000</v>
      </c>
      <c r="K86" s="22">
        <v>0</v>
      </c>
      <c r="L86" s="22">
        <v>540000</v>
      </c>
      <c r="M86" s="22">
        <v>0</v>
      </c>
      <c r="N86" s="22">
        <v>0</v>
      </c>
      <c r="O86" s="22">
        <v>0</v>
      </c>
      <c r="P86" s="25">
        <f t="shared" si="32"/>
        <v>2115000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92.23724378543393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73037000</v>
      </c>
      <c r="C104" s="10">
        <f t="shared" si="44"/>
        <v>43704000</v>
      </c>
      <c r="D104" s="10">
        <f t="shared" si="44"/>
        <v>0</v>
      </c>
      <c r="E104" s="10">
        <f t="shared" si="44"/>
        <v>116741000</v>
      </c>
      <c r="F104" s="10">
        <f t="shared" si="44"/>
        <v>0</v>
      </c>
      <c r="G104" s="10">
        <f t="shared" si="44"/>
        <v>0</v>
      </c>
      <c r="H104" s="10">
        <f t="shared" si="44"/>
        <v>37090000</v>
      </c>
      <c r="I104" s="10">
        <f t="shared" si="44"/>
        <v>0</v>
      </c>
      <c r="J104" s="10">
        <f t="shared" si="44"/>
        <v>31129000</v>
      </c>
      <c r="K104" s="10">
        <f t="shared" si="44"/>
        <v>0</v>
      </c>
      <c r="L104" s="10">
        <f t="shared" si="44"/>
        <v>43602000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111821000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0.9578554235444274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73037000</v>
      </c>
      <c r="C105" s="6">
        <f aca="true" t="shared" si="45" ref="C105:Q105">C77</f>
        <v>43704000</v>
      </c>
      <c r="D105" s="6">
        <f t="shared" si="45"/>
        <v>0</v>
      </c>
      <c r="E105" s="6">
        <f t="shared" si="45"/>
        <v>116741000</v>
      </c>
      <c r="F105" s="6">
        <f t="shared" si="45"/>
        <v>0</v>
      </c>
      <c r="G105" s="6">
        <f t="shared" si="45"/>
        <v>0</v>
      </c>
      <c r="H105" s="6">
        <f t="shared" si="45"/>
        <v>37090000</v>
      </c>
      <c r="I105" s="6">
        <f t="shared" si="45"/>
        <v>0</v>
      </c>
      <c r="J105" s="6">
        <f t="shared" si="45"/>
        <v>31129000</v>
      </c>
      <c r="K105" s="6">
        <f t="shared" si="45"/>
        <v>0</v>
      </c>
      <c r="L105" s="6">
        <f t="shared" si="45"/>
        <v>43602000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111821000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0.9578554235444274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33200000</v>
      </c>
      <c r="C10" s="100">
        <v>0</v>
      </c>
      <c r="D10" s="100"/>
      <c r="E10" s="100">
        <f aca="true" t="shared" si="0" ref="E10:E15">$B10+$C10+$D10</f>
        <v>33200000</v>
      </c>
      <c r="F10" s="96">
        <v>33200000</v>
      </c>
      <c r="G10" s="95">
        <v>33200000</v>
      </c>
      <c r="H10" s="96">
        <v>5695000</v>
      </c>
      <c r="I10" s="95">
        <v>6220161</v>
      </c>
      <c r="J10" s="96">
        <v>9569000</v>
      </c>
      <c r="K10" s="95">
        <v>8607627</v>
      </c>
      <c r="L10" s="96">
        <v>6857000</v>
      </c>
      <c r="M10" s="95">
        <v>8497194</v>
      </c>
      <c r="N10" s="96">
        <v>9241000</v>
      </c>
      <c r="O10" s="95">
        <v>9317430</v>
      </c>
      <c r="P10" s="96">
        <f aca="true" t="shared" si="1" ref="P10:P15">$H10+$J10+$L10+$N10</f>
        <v>31362000</v>
      </c>
      <c r="Q10" s="95">
        <f aca="true" t="shared" si="2" ref="Q10:Q15">$I10+$K10+$M10+$O10</f>
        <v>32642412</v>
      </c>
      <c r="R10" s="98">
        <f aca="true" t="shared" si="3" ref="R10:R15">IF($L10=0,0,(($N10-$L10)/$L10)*100)</f>
        <v>34.76739098731223</v>
      </c>
      <c r="S10" s="99">
        <f aca="true" t="shared" si="4" ref="S10:S15">IF($M10=0,0,(($O10-$M10)/$M10)*100)</f>
        <v>9.653021927003197</v>
      </c>
      <c r="T10" s="98">
        <f>IF($E10=0,0,($P10/$E10)*100)</f>
        <v>94.46385542168674</v>
      </c>
      <c r="U10" s="97">
        <f>IF($E10=0,0,($Q10/$E10)*100)</f>
        <v>98.32051807228915</v>
      </c>
      <c r="V10" s="96">
        <v>251000</v>
      </c>
      <c r="W10" s="95">
        <v>71100</v>
      </c>
    </row>
    <row r="11" spans="1:23" ht="12.75" customHeight="1">
      <c r="A11" s="116" t="s">
        <v>93</v>
      </c>
      <c r="B11" s="100">
        <v>29000000</v>
      </c>
      <c r="C11" s="100">
        <v>0</v>
      </c>
      <c r="D11" s="100"/>
      <c r="E11" s="100">
        <f t="shared" si="0"/>
        <v>29000000</v>
      </c>
      <c r="F11" s="96">
        <v>29000000</v>
      </c>
      <c r="G11" s="95">
        <v>29000000</v>
      </c>
      <c r="H11" s="96">
        <v>8765000</v>
      </c>
      <c r="I11" s="95">
        <v>191540</v>
      </c>
      <c r="J11" s="96">
        <v>5619000</v>
      </c>
      <c r="K11" s="95">
        <v>9410207</v>
      </c>
      <c r="L11" s="96">
        <v>4953000</v>
      </c>
      <c r="M11" s="95">
        <v>15506841</v>
      </c>
      <c r="N11" s="96">
        <v>6653000</v>
      </c>
      <c r="O11" s="95">
        <v>916978</v>
      </c>
      <c r="P11" s="96">
        <f t="shared" si="1"/>
        <v>25990000</v>
      </c>
      <c r="Q11" s="95">
        <f t="shared" si="2"/>
        <v>26025566</v>
      </c>
      <c r="R11" s="98">
        <f t="shared" si="3"/>
        <v>34.322632747829594</v>
      </c>
      <c r="S11" s="99">
        <f t="shared" si="4"/>
        <v>-94.08662280086575</v>
      </c>
      <c r="T11" s="98">
        <f>IF($E11=0,0,($P11/$E11)*100)</f>
        <v>89.62068965517241</v>
      </c>
      <c r="U11" s="97">
        <f>IF($E11=0,0,($Q11/$E11)*100)</f>
        <v>89.74333103448275</v>
      </c>
      <c r="V11" s="96">
        <v>199000</v>
      </c>
      <c r="W11" s="95"/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5000000</v>
      </c>
      <c r="C13" s="100">
        <v>5000000</v>
      </c>
      <c r="D13" s="100"/>
      <c r="E13" s="100">
        <f t="shared" si="0"/>
        <v>10000000</v>
      </c>
      <c r="F13" s="96">
        <v>10000000</v>
      </c>
      <c r="G13" s="95">
        <v>10000000</v>
      </c>
      <c r="H13" s="96">
        <v>0</v>
      </c>
      <c r="I13" s="95">
        <v>0</v>
      </c>
      <c r="J13" s="96">
        <v>0</v>
      </c>
      <c r="K13" s="95">
        <v>4608035</v>
      </c>
      <c r="L13" s="96">
        <v>4933000</v>
      </c>
      <c r="M13" s="95">
        <v>325094</v>
      </c>
      <c r="N13" s="96">
        <v>5067000</v>
      </c>
      <c r="O13" s="95">
        <v>2435520</v>
      </c>
      <c r="P13" s="96">
        <f t="shared" si="1"/>
        <v>10000000</v>
      </c>
      <c r="Q13" s="95">
        <f t="shared" si="2"/>
        <v>7368649</v>
      </c>
      <c r="R13" s="98">
        <f t="shared" si="3"/>
        <v>2.71639975674032</v>
      </c>
      <c r="S13" s="99">
        <f t="shared" si="4"/>
        <v>649.1740850338672</v>
      </c>
      <c r="T13" s="98">
        <f>IF($E13=0,0,($P13/$E13)*100)</f>
        <v>100</v>
      </c>
      <c r="U13" s="97">
        <f>IF($E13=0,0,($Q13/$E13)*100)</f>
        <v>73.68649</v>
      </c>
      <c r="V13" s="96"/>
      <c r="W13" s="95"/>
    </row>
    <row r="14" spans="1:23" ht="12.75" customHeight="1">
      <c r="A14" s="116" t="s">
        <v>91</v>
      </c>
      <c r="B14" s="100">
        <v>4920000</v>
      </c>
      <c r="C14" s="100">
        <v>-1757000</v>
      </c>
      <c r="D14" s="100"/>
      <c r="E14" s="100">
        <f t="shared" si="0"/>
        <v>3163000</v>
      </c>
      <c r="F14" s="96">
        <v>3163000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72120000</v>
      </c>
      <c r="C15" s="114">
        <f>SUM(C9:C14)</f>
        <v>3243000</v>
      </c>
      <c r="D15" s="114"/>
      <c r="E15" s="114">
        <f t="shared" si="0"/>
        <v>75363000</v>
      </c>
      <c r="F15" s="110">
        <f aca="true" t="shared" si="5" ref="F15:O15">SUM(F9:F14)</f>
        <v>75363000</v>
      </c>
      <c r="G15" s="109">
        <f t="shared" si="5"/>
        <v>72200000</v>
      </c>
      <c r="H15" s="110">
        <f t="shared" si="5"/>
        <v>14460000</v>
      </c>
      <c r="I15" s="109">
        <f t="shared" si="5"/>
        <v>6411701</v>
      </c>
      <c r="J15" s="110">
        <f t="shared" si="5"/>
        <v>15188000</v>
      </c>
      <c r="K15" s="109">
        <f t="shared" si="5"/>
        <v>22625869</v>
      </c>
      <c r="L15" s="110">
        <f t="shared" si="5"/>
        <v>16743000</v>
      </c>
      <c r="M15" s="109">
        <f t="shared" si="5"/>
        <v>24329129</v>
      </c>
      <c r="N15" s="110">
        <f t="shared" si="5"/>
        <v>20961000</v>
      </c>
      <c r="O15" s="109">
        <f t="shared" si="5"/>
        <v>12669928</v>
      </c>
      <c r="P15" s="110">
        <f t="shared" si="1"/>
        <v>67352000</v>
      </c>
      <c r="Q15" s="109">
        <f t="shared" si="2"/>
        <v>66036627</v>
      </c>
      <c r="R15" s="112">
        <f t="shared" si="3"/>
        <v>25.192617810428235</v>
      </c>
      <c r="S15" s="113">
        <f t="shared" si="4"/>
        <v>-47.922804799136046</v>
      </c>
      <c r="T15" s="112">
        <f>IF(SUM($E9:$E13)=0,0,(P15/SUM($E9:$E13))*100)</f>
        <v>93.28531855955679</v>
      </c>
      <c r="U15" s="111">
        <f>IF(SUM($E9:$E13)=0,0,(Q15/SUM($E9:$E13))*100)</f>
        <v>91.46347229916898</v>
      </c>
      <c r="V15" s="110">
        <f>SUM(V9:V14)</f>
        <v>450000</v>
      </c>
      <c r="W15" s="109">
        <f>SUM(W9:W14)</f>
        <v>71100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19614000</v>
      </c>
      <c r="C17" s="100">
        <v>0</v>
      </c>
      <c r="D17" s="100"/>
      <c r="E17" s="100">
        <f>$B17+$C17+$D17</f>
        <v>19614000</v>
      </c>
      <c r="F17" s="96">
        <v>19614000</v>
      </c>
      <c r="G17" s="95">
        <v>19614000</v>
      </c>
      <c r="H17" s="96">
        <v>408000</v>
      </c>
      <c r="I17" s="95">
        <v>2313052</v>
      </c>
      <c r="J17" s="96">
        <v>1996000</v>
      </c>
      <c r="K17" s="95">
        <v>3201364</v>
      </c>
      <c r="L17" s="96">
        <v>1880000</v>
      </c>
      <c r="M17" s="95">
        <v>3288660</v>
      </c>
      <c r="N17" s="96">
        <v>2356000</v>
      </c>
      <c r="O17" s="95">
        <v>9503341</v>
      </c>
      <c r="P17" s="96">
        <f>$H17+$J17+$L17+$N17</f>
        <v>6640000</v>
      </c>
      <c r="Q17" s="95">
        <f>$I17+$K17+$M17+$O17</f>
        <v>18306417</v>
      </c>
      <c r="R17" s="98">
        <f>IF($L17=0,0,(($N17-$L17)/$L17)*100)</f>
        <v>25.319148936170212</v>
      </c>
      <c r="S17" s="99">
        <f>IF($M17=0,0,(($O17-$M17)/$M17)*100)</f>
        <v>188.97304677284973</v>
      </c>
      <c r="T17" s="98">
        <f>IF($E17=0,0,($P17/$E17)*100)</f>
        <v>33.853370041806876</v>
      </c>
      <c r="U17" s="97">
        <f>IF($E17=0,0,($Q17/$E17)*100)</f>
        <v>93.33342000611809</v>
      </c>
      <c r="V17" s="96">
        <v>1087000</v>
      </c>
      <c r="W17" s="95">
        <v>197000</v>
      </c>
    </row>
    <row r="18" spans="1:23" ht="12.75" customHeight="1">
      <c r="A18" s="116" t="s">
        <v>89</v>
      </c>
      <c r="B18" s="100">
        <v>10575000</v>
      </c>
      <c r="C18" s="100">
        <v>0</v>
      </c>
      <c r="D18" s="100"/>
      <c r="E18" s="100">
        <f>$B18+$C18+$D18</f>
        <v>10575000</v>
      </c>
      <c r="F18" s="96">
        <v>10575000</v>
      </c>
      <c r="G18" s="95">
        <v>10575000</v>
      </c>
      <c r="H18" s="96">
        <v>0</v>
      </c>
      <c r="I18" s="95">
        <v>0</v>
      </c>
      <c r="J18" s="96">
        <v>0</v>
      </c>
      <c r="K18" s="95">
        <v>4089086</v>
      </c>
      <c r="L18" s="96">
        <v>0</v>
      </c>
      <c r="M18" s="95">
        <v>253973</v>
      </c>
      <c r="N18" s="96">
        <v>10517000</v>
      </c>
      <c r="O18" s="95">
        <v>12339324</v>
      </c>
      <c r="P18" s="96">
        <f>$H18+$J18+$L18+$N18</f>
        <v>10517000</v>
      </c>
      <c r="Q18" s="95">
        <f>$I18+$K18+$M18+$O18</f>
        <v>16682383</v>
      </c>
      <c r="R18" s="98">
        <f>IF($L18=0,0,(($N18-$L18)/$L18)*100)</f>
        <v>0</v>
      </c>
      <c r="S18" s="99">
        <f>IF($M18=0,0,(($O18-$M18)/$M18)*100)</f>
        <v>4758.518031444287</v>
      </c>
      <c r="T18" s="98">
        <f>IF($E18=0,0,($P18/$E18)*100)</f>
        <v>99.451536643026</v>
      </c>
      <c r="U18" s="97">
        <f>IF($E18=0,0,($Q18/$E18)*100)</f>
        <v>157.7530307328605</v>
      </c>
      <c r="V18" s="96"/>
      <c r="W18" s="95"/>
    </row>
    <row r="19" spans="1:23" ht="12.75" customHeight="1">
      <c r="A19" s="116" t="s">
        <v>88</v>
      </c>
      <c r="B19" s="100">
        <v>0</v>
      </c>
      <c r="C19" s="100">
        <v>36147000</v>
      </c>
      <c r="D19" s="100"/>
      <c r="E19" s="100">
        <f>$B19+$C19+$D19</f>
        <v>36147000</v>
      </c>
      <c r="F19" s="96">
        <v>36147000</v>
      </c>
      <c r="G19" s="95">
        <v>36147000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0</v>
      </c>
      <c r="P19" s="96">
        <f>$H19+$J19+$L19+$N19</f>
        <v>0</v>
      </c>
      <c r="Q19" s="95">
        <f>$I19+$K19+$M19+$O19</f>
        <v>0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0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30189000</v>
      </c>
      <c r="C21" s="114">
        <f>SUM(C17:C20)</f>
        <v>36147000</v>
      </c>
      <c r="D21" s="114"/>
      <c r="E21" s="114">
        <f>$B21+$C21+$D21</f>
        <v>66336000</v>
      </c>
      <c r="F21" s="110">
        <f aca="true" t="shared" si="6" ref="F21:O21">SUM(F17:F20)</f>
        <v>66336000</v>
      </c>
      <c r="G21" s="109">
        <f t="shared" si="6"/>
        <v>66336000</v>
      </c>
      <c r="H21" s="110">
        <f t="shared" si="6"/>
        <v>408000</v>
      </c>
      <c r="I21" s="109">
        <f t="shared" si="6"/>
        <v>2313052</v>
      </c>
      <c r="J21" s="110">
        <f t="shared" si="6"/>
        <v>1996000</v>
      </c>
      <c r="K21" s="109">
        <f t="shared" si="6"/>
        <v>7290450</v>
      </c>
      <c r="L21" s="110">
        <f t="shared" si="6"/>
        <v>1880000</v>
      </c>
      <c r="M21" s="109">
        <f t="shared" si="6"/>
        <v>3542633</v>
      </c>
      <c r="N21" s="110">
        <f t="shared" si="6"/>
        <v>12873000</v>
      </c>
      <c r="O21" s="109">
        <f t="shared" si="6"/>
        <v>21842665</v>
      </c>
      <c r="P21" s="110">
        <f>$H21+$J21+$L21+$N21</f>
        <v>17157000</v>
      </c>
      <c r="Q21" s="109">
        <f>$I21+$K21+$M21+$O21</f>
        <v>34988800</v>
      </c>
      <c r="R21" s="112">
        <f>IF($L21=0,0,(($N21-$L21)/$L21)*100)</f>
        <v>584.7340425531914</v>
      </c>
      <c r="S21" s="113">
        <f>IF($M21=0,0,(($O21-$M21)/$M21)*100)</f>
        <v>516.5658424115622</v>
      </c>
      <c r="T21" s="112">
        <f>IF($E21=0,0,($P21/$E21)*100)</f>
        <v>25.863784370477568</v>
      </c>
      <c r="U21" s="111">
        <f>IF($E21=0,0,($Q21/$E21)*100)</f>
        <v>52.74481427882296</v>
      </c>
      <c r="V21" s="110">
        <f>SUM(V17:V20)</f>
        <v>1087000</v>
      </c>
      <c r="W21" s="109">
        <f>SUM(W17:W20)</f>
        <v>197000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195191000</v>
      </c>
      <c r="C23" s="100">
        <v>0</v>
      </c>
      <c r="D23" s="100"/>
      <c r="E23" s="100">
        <f>$B23+$C23+$D23</f>
        <v>195191000</v>
      </c>
      <c r="F23" s="96">
        <v>195191000</v>
      </c>
      <c r="G23" s="95">
        <v>195191000</v>
      </c>
      <c r="H23" s="96">
        <v>21085000</v>
      </c>
      <c r="I23" s="95">
        <v>11688965</v>
      </c>
      <c r="J23" s="96">
        <v>20482000</v>
      </c>
      <c r="K23" s="95">
        <v>34783539</v>
      </c>
      <c r="L23" s="96">
        <v>15261000</v>
      </c>
      <c r="M23" s="95">
        <v>33294219</v>
      </c>
      <c r="N23" s="96">
        <v>96976000</v>
      </c>
      <c r="O23" s="95">
        <v>93717791</v>
      </c>
      <c r="P23" s="96">
        <f>$H23+$J23+$L23+$N23</f>
        <v>153804000</v>
      </c>
      <c r="Q23" s="95">
        <f>$I23+$K23+$M23+$O23</f>
        <v>173484514</v>
      </c>
      <c r="R23" s="98">
        <f>IF($L23=0,0,(($N23-$L23)/$L23)*100)</f>
        <v>535.4498394600615</v>
      </c>
      <c r="S23" s="99">
        <f>IF($M23=0,0,(($O23-$M23)/$M23)*100)</f>
        <v>181.48367438803717</v>
      </c>
      <c r="T23" s="98">
        <f>IF($E23=0,0,($P23/$E23)*100)</f>
        <v>78.79666582987946</v>
      </c>
      <c r="U23" s="97">
        <f>IF($E23=0,0,($Q23/$E23)*100)</f>
        <v>88.87936124104083</v>
      </c>
      <c r="V23" s="96">
        <v>41177000</v>
      </c>
      <c r="W23" s="95">
        <v>19685477</v>
      </c>
    </row>
    <row r="24" spans="1:23" ht="12.75" customHeight="1">
      <c r="A24" s="116" t="s">
        <v>84</v>
      </c>
      <c r="B24" s="100">
        <v>0</v>
      </c>
      <c r="C24" s="100">
        <v>0</v>
      </c>
      <c r="D24" s="100"/>
      <c r="E24" s="100">
        <f>$B24+$C24+$D24</f>
        <v>0</v>
      </c>
      <c r="F24" s="96">
        <v>0</v>
      </c>
      <c r="G24" s="95">
        <v>0</v>
      </c>
      <c r="H24" s="96">
        <v>0</v>
      </c>
      <c r="I24" s="95">
        <v>0</v>
      </c>
      <c r="J24" s="96">
        <v>0</v>
      </c>
      <c r="K24" s="95">
        <v>0</v>
      </c>
      <c r="L24" s="96">
        <v>0</v>
      </c>
      <c r="M24" s="95">
        <v>0</v>
      </c>
      <c r="N24" s="96">
        <v>0</v>
      </c>
      <c r="O24" s="95">
        <v>0</v>
      </c>
      <c r="P24" s="96">
        <f>$H24+$J24+$L24+$N24</f>
        <v>0</v>
      </c>
      <c r="Q24" s="95">
        <f>$I24+$K24+$M24+$O24</f>
        <v>0</v>
      </c>
      <c r="R24" s="98">
        <f>IF($L24=0,0,(($N24-$L24)/$L24)*100)</f>
        <v>0</v>
      </c>
      <c r="S24" s="99">
        <f>IF($M24=0,0,(($O24-$M24)/$M24)*100)</f>
        <v>0</v>
      </c>
      <c r="T24" s="98">
        <f>IF($E24=0,0,($P24/$E24)*100)</f>
        <v>0</v>
      </c>
      <c r="U24" s="97">
        <f>IF($E24=0,0,($Q24/$E24)*100)</f>
        <v>0</v>
      </c>
      <c r="V24" s="96"/>
      <c r="W24" s="95"/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5856000</v>
      </c>
      <c r="C26" s="100">
        <v>0</v>
      </c>
      <c r="D26" s="100"/>
      <c r="E26" s="100">
        <f>$B26+$C26+$D26</f>
        <v>5856000</v>
      </c>
      <c r="F26" s="96">
        <v>5856000</v>
      </c>
      <c r="G26" s="95">
        <v>5856000</v>
      </c>
      <c r="H26" s="96">
        <v>395000</v>
      </c>
      <c r="I26" s="95">
        <v>127863</v>
      </c>
      <c r="J26" s="96">
        <v>1503000</v>
      </c>
      <c r="K26" s="95">
        <v>1625557</v>
      </c>
      <c r="L26" s="96">
        <v>1165000</v>
      </c>
      <c r="M26" s="95">
        <v>2114333</v>
      </c>
      <c r="N26" s="96">
        <v>2791000</v>
      </c>
      <c r="O26" s="95">
        <v>2454004</v>
      </c>
      <c r="P26" s="96">
        <f>$H26+$J26+$L26+$N26</f>
        <v>5854000</v>
      </c>
      <c r="Q26" s="95">
        <f>$I26+$K26+$M26+$O26</f>
        <v>6321757</v>
      </c>
      <c r="R26" s="98">
        <f>IF($L26=0,0,(($N26-$L26)/$L26)*100)</f>
        <v>139.57081545064378</v>
      </c>
      <c r="S26" s="99">
        <f>IF($M26=0,0,(($O26-$M26)/$M26)*100)</f>
        <v>16.06516097511603</v>
      </c>
      <c r="T26" s="98">
        <f>IF($E26=0,0,($P26/$E26)*100)</f>
        <v>99.96584699453553</v>
      </c>
      <c r="U26" s="97">
        <f>IF($E26=0,0,($Q26/$E26)*100)</f>
        <v>107.95350068306011</v>
      </c>
      <c r="V26" s="96"/>
      <c r="W26" s="95"/>
    </row>
    <row r="27" spans="1:23" ht="12.75" customHeight="1">
      <c r="A27" s="115" t="s">
        <v>53</v>
      </c>
      <c r="B27" s="114">
        <f>SUM(B23:B26)</f>
        <v>201047000</v>
      </c>
      <c r="C27" s="114">
        <f>SUM(C23:C26)</f>
        <v>0</v>
      </c>
      <c r="D27" s="114"/>
      <c r="E27" s="114">
        <f>$B27+$C27+$D27</f>
        <v>201047000</v>
      </c>
      <c r="F27" s="110">
        <f aca="true" t="shared" si="7" ref="F27:O27">SUM(F23:F26)</f>
        <v>201047000</v>
      </c>
      <c r="G27" s="109">
        <f t="shared" si="7"/>
        <v>201047000</v>
      </c>
      <c r="H27" s="110">
        <f t="shared" si="7"/>
        <v>21480000</v>
      </c>
      <c r="I27" s="109">
        <f t="shared" si="7"/>
        <v>11816828</v>
      </c>
      <c r="J27" s="110">
        <f t="shared" si="7"/>
        <v>21985000</v>
      </c>
      <c r="K27" s="109">
        <f t="shared" si="7"/>
        <v>36409096</v>
      </c>
      <c r="L27" s="110">
        <f t="shared" si="7"/>
        <v>16426000</v>
      </c>
      <c r="M27" s="109">
        <f t="shared" si="7"/>
        <v>35408552</v>
      </c>
      <c r="N27" s="110">
        <f t="shared" si="7"/>
        <v>99767000</v>
      </c>
      <c r="O27" s="109">
        <f t="shared" si="7"/>
        <v>96171795</v>
      </c>
      <c r="P27" s="110">
        <f>$H27+$J27+$L27+$N27</f>
        <v>159658000</v>
      </c>
      <c r="Q27" s="109">
        <f>$I27+$K27+$M27+$O27</f>
        <v>179806271</v>
      </c>
      <c r="R27" s="112">
        <f>IF($L27=0,0,(($N27-$L27)/$L27)*100)</f>
        <v>507.3724582978206</v>
      </c>
      <c r="S27" s="113">
        <f>IF($M27=0,0,(($O27-$M27)/$M27)*100)</f>
        <v>171.60612215941504</v>
      </c>
      <c r="T27" s="112">
        <f>IF($E27=0,0,($P27/$E27)*100)</f>
        <v>79.4132715235741</v>
      </c>
      <c r="U27" s="111">
        <f>IF($E27=0,0,($Q27/$E27)*100)</f>
        <v>89.4349435704089</v>
      </c>
      <c r="V27" s="110">
        <f>SUM(V23:V26)</f>
        <v>41177000</v>
      </c>
      <c r="W27" s="109">
        <f>SUM(W23:W26)</f>
        <v>19685477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54506000</v>
      </c>
      <c r="C29" s="100">
        <v>0</v>
      </c>
      <c r="D29" s="100"/>
      <c r="E29" s="100">
        <f>$B29+$C29+$D29</f>
        <v>54506000</v>
      </c>
      <c r="F29" s="96">
        <v>54506000</v>
      </c>
      <c r="G29" s="95">
        <v>54506000</v>
      </c>
      <c r="H29" s="96">
        <v>5676000</v>
      </c>
      <c r="I29" s="95">
        <v>8620647</v>
      </c>
      <c r="J29" s="96">
        <v>16295000</v>
      </c>
      <c r="K29" s="95">
        <v>16580499</v>
      </c>
      <c r="L29" s="96">
        <v>10847000</v>
      </c>
      <c r="M29" s="95">
        <v>15001348</v>
      </c>
      <c r="N29" s="96">
        <v>16584000</v>
      </c>
      <c r="O29" s="95">
        <v>10969674</v>
      </c>
      <c r="P29" s="96">
        <f>$H29+$J29+$L29+$N29</f>
        <v>49402000</v>
      </c>
      <c r="Q29" s="95">
        <f>$I29+$K29+$M29+$O29</f>
        <v>51172168</v>
      </c>
      <c r="R29" s="98">
        <f>IF($L29=0,0,(($N29-$L29)/$L29)*100)</f>
        <v>52.89020005531483</v>
      </c>
      <c r="S29" s="99">
        <f>IF($M29=0,0,(($O29-$M29)/$M29)*100)</f>
        <v>-26.87541146302319</v>
      </c>
      <c r="T29" s="98">
        <f>IF($E29=0,0,($P29/$E29)*100)</f>
        <v>90.63589329615088</v>
      </c>
      <c r="U29" s="97">
        <f>IF($E29=0,0,($Q29/$E29)*100)</f>
        <v>93.88355043481451</v>
      </c>
      <c r="V29" s="96">
        <v>1237000</v>
      </c>
      <c r="W29" s="95">
        <v>1094000</v>
      </c>
    </row>
    <row r="30" spans="1:23" ht="12.75" customHeight="1">
      <c r="A30" s="115" t="s">
        <v>53</v>
      </c>
      <c r="B30" s="114">
        <f>B29</f>
        <v>54506000</v>
      </c>
      <c r="C30" s="114">
        <f>C29</f>
        <v>0</v>
      </c>
      <c r="D30" s="114"/>
      <c r="E30" s="114">
        <f>$B30+$C30+$D30</f>
        <v>54506000</v>
      </c>
      <c r="F30" s="110">
        <f aca="true" t="shared" si="8" ref="F30:O30">F29</f>
        <v>54506000</v>
      </c>
      <c r="G30" s="109">
        <f t="shared" si="8"/>
        <v>54506000</v>
      </c>
      <c r="H30" s="110">
        <f t="shared" si="8"/>
        <v>5676000</v>
      </c>
      <c r="I30" s="109">
        <f t="shared" si="8"/>
        <v>8620647</v>
      </c>
      <c r="J30" s="110">
        <f t="shared" si="8"/>
        <v>16295000</v>
      </c>
      <c r="K30" s="109">
        <f t="shared" si="8"/>
        <v>16580499</v>
      </c>
      <c r="L30" s="110">
        <f t="shared" si="8"/>
        <v>10847000</v>
      </c>
      <c r="M30" s="109">
        <f t="shared" si="8"/>
        <v>15001348</v>
      </c>
      <c r="N30" s="110">
        <f t="shared" si="8"/>
        <v>16584000</v>
      </c>
      <c r="O30" s="109">
        <f t="shared" si="8"/>
        <v>10969674</v>
      </c>
      <c r="P30" s="110">
        <f>$H30+$J30+$L30+$N30</f>
        <v>49402000</v>
      </c>
      <c r="Q30" s="109">
        <f>$I30+$K30+$M30+$O30</f>
        <v>51172168</v>
      </c>
      <c r="R30" s="112">
        <f>IF($L30=0,0,(($N30-$L30)/$L30)*100)</f>
        <v>52.89020005531483</v>
      </c>
      <c r="S30" s="113">
        <f>IF($M30=0,0,(($O30-$M30)/$M30)*100)</f>
        <v>-26.87541146302319</v>
      </c>
      <c r="T30" s="112">
        <f>IF($E30=0,0,($P30/$E30)*100)</f>
        <v>90.63589329615088</v>
      </c>
      <c r="U30" s="111">
        <f>IF($E30=0,0,($Q30/$E30)*100)</f>
        <v>93.88355043481451</v>
      </c>
      <c r="V30" s="110">
        <f>V29</f>
        <v>1237000</v>
      </c>
      <c r="W30" s="109">
        <f>W29</f>
        <v>1094000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65200000</v>
      </c>
      <c r="C32" s="100">
        <v>-2700000</v>
      </c>
      <c r="D32" s="100"/>
      <c r="E32" s="100">
        <f aca="true" t="shared" si="9" ref="E32:E37">$B32+$C32+$D32</f>
        <v>62500000</v>
      </c>
      <c r="F32" s="96">
        <v>62500000</v>
      </c>
      <c r="G32" s="95">
        <v>62500000</v>
      </c>
      <c r="H32" s="96">
        <v>161000</v>
      </c>
      <c r="I32" s="95">
        <v>7273732</v>
      </c>
      <c r="J32" s="96">
        <v>13214000</v>
      </c>
      <c r="K32" s="95">
        <v>12110347</v>
      </c>
      <c r="L32" s="96">
        <v>16598000</v>
      </c>
      <c r="M32" s="95">
        <v>3701592</v>
      </c>
      <c r="N32" s="96">
        <v>21309000</v>
      </c>
      <c r="O32" s="95">
        <v>27377217</v>
      </c>
      <c r="P32" s="96">
        <f aca="true" t="shared" si="10" ref="P32:P37">$H32+$J32+$L32+$N32</f>
        <v>51282000</v>
      </c>
      <c r="Q32" s="95">
        <f aca="true" t="shared" si="11" ref="Q32:Q37">$I32+$K32+$M32+$O32</f>
        <v>50462888</v>
      </c>
      <c r="R32" s="98">
        <f aca="true" t="shared" si="12" ref="R32:R37">IF($L32=0,0,(($N32-$L32)/$L32)*100)</f>
        <v>28.382937703337753</v>
      </c>
      <c r="S32" s="99">
        <f aca="true" t="shared" si="13" ref="S32:S37">IF($M32=0,0,(($O32-$M32)/$M32)*100)</f>
        <v>639.6065530722997</v>
      </c>
      <c r="T32" s="98">
        <f>IF($E32=0,0,($P32/$E32)*100)</f>
        <v>82.05120000000001</v>
      </c>
      <c r="U32" s="97">
        <f>IF($E32=0,0,($Q32/$E32)*100)</f>
        <v>80.7406208</v>
      </c>
      <c r="V32" s="96">
        <v>6015000</v>
      </c>
      <c r="W32" s="95">
        <v>5174135</v>
      </c>
    </row>
    <row r="33" spans="1:23" ht="12.75" customHeight="1">
      <c r="A33" s="116" t="s">
        <v>77</v>
      </c>
      <c r="B33" s="100">
        <v>296752000</v>
      </c>
      <c r="C33" s="100">
        <v>0</v>
      </c>
      <c r="D33" s="100"/>
      <c r="E33" s="100">
        <f t="shared" si="9"/>
        <v>296752000</v>
      </c>
      <c r="F33" s="96">
        <v>296752000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0</v>
      </c>
      <c r="C35" s="100">
        <v>0</v>
      </c>
      <c r="D35" s="100"/>
      <c r="E35" s="100">
        <f t="shared" si="9"/>
        <v>0</v>
      </c>
      <c r="F35" s="96">
        <v>0</v>
      </c>
      <c r="G35" s="95">
        <v>0</v>
      </c>
      <c r="H35" s="96">
        <v>0</v>
      </c>
      <c r="I35" s="95">
        <v>0</v>
      </c>
      <c r="J35" s="96">
        <v>0</v>
      </c>
      <c r="K35" s="95">
        <v>0</v>
      </c>
      <c r="L35" s="96">
        <v>0</v>
      </c>
      <c r="M35" s="95">
        <v>0</v>
      </c>
      <c r="N35" s="96">
        <v>0</v>
      </c>
      <c r="O35" s="95">
        <v>0</v>
      </c>
      <c r="P35" s="96">
        <f t="shared" si="10"/>
        <v>0</v>
      </c>
      <c r="Q35" s="95">
        <f t="shared" si="11"/>
        <v>0</v>
      </c>
      <c r="R35" s="98">
        <f t="shared" si="12"/>
        <v>0</v>
      </c>
      <c r="S35" s="99">
        <f t="shared" si="13"/>
        <v>0</v>
      </c>
      <c r="T35" s="98">
        <f>IF($E35=0,0,($P35/$E35)*100)</f>
        <v>0</v>
      </c>
      <c r="U35" s="97">
        <f>IF($E35=0,0,($Q35/$E35)*100)</f>
        <v>0</v>
      </c>
      <c r="V35" s="96">
        <v>4641000</v>
      </c>
      <c r="W35" s="95"/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361952000</v>
      </c>
      <c r="C37" s="114">
        <f>SUM(C32:C36)</f>
        <v>-2700000</v>
      </c>
      <c r="D37" s="114"/>
      <c r="E37" s="114">
        <f t="shared" si="9"/>
        <v>359252000</v>
      </c>
      <c r="F37" s="110">
        <f aca="true" t="shared" si="14" ref="F37:O37">SUM(F32:F36)</f>
        <v>359252000</v>
      </c>
      <c r="G37" s="109">
        <f t="shared" si="14"/>
        <v>62500000</v>
      </c>
      <c r="H37" s="110">
        <f t="shared" si="14"/>
        <v>161000</v>
      </c>
      <c r="I37" s="109">
        <f t="shared" si="14"/>
        <v>7273732</v>
      </c>
      <c r="J37" s="110">
        <f t="shared" si="14"/>
        <v>13214000</v>
      </c>
      <c r="K37" s="109">
        <f t="shared" si="14"/>
        <v>12110347</v>
      </c>
      <c r="L37" s="110">
        <f t="shared" si="14"/>
        <v>16598000</v>
      </c>
      <c r="M37" s="109">
        <f t="shared" si="14"/>
        <v>3701592</v>
      </c>
      <c r="N37" s="110">
        <f t="shared" si="14"/>
        <v>21309000</v>
      </c>
      <c r="O37" s="109">
        <f t="shared" si="14"/>
        <v>27377217</v>
      </c>
      <c r="P37" s="110">
        <f t="shared" si="10"/>
        <v>51282000</v>
      </c>
      <c r="Q37" s="109">
        <f t="shared" si="11"/>
        <v>50462888</v>
      </c>
      <c r="R37" s="112">
        <f t="shared" si="12"/>
        <v>28.382937703337753</v>
      </c>
      <c r="S37" s="113">
        <f t="shared" si="13"/>
        <v>639.6065530722997</v>
      </c>
      <c r="T37" s="112">
        <f>IF((+$E32+$E35)=0,0,(P37/(+$E32+$E35))*100)</f>
        <v>82.05120000000001</v>
      </c>
      <c r="U37" s="111">
        <f>IF((+$E32+$E35)=0,0,(Q37/(+$E32+$E35))*100)</f>
        <v>80.7406208</v>
      </c>
      <c r="V37" s="110">
        <f>SUM(V32:V36)</f>
        <v>10656000</v>
      </c>
      <c r="W37" s="109">
        <f>SUM(W32:W36)</f>
        <v>5174135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225000000</v>
      </c>
      <c r="C40" s="100">
        <v>0</v>
      </c>
      <c r="D40" s="100"/>
      <c r="E40" s="100">
        <f t="shared" si="15"/>
        <v>225000000</v>
      </c>
      <c r="F40" s="96">
        <v>225000000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87000000</v>
      </c>
      <c r="C41" s="100">
        <v>0</v>
      </c>
      <c r="D41" s="100"/>
      <c r="E41" s="100">
        <f t="shared" si="15"/>
        <v>87000000</v>
      </c>
      <c r="F41" s="96">
        <v>87000000</v>
      </c>
      <c r="G41" s="95">
        <v>87000000</v>
      </c>
      <c r="H41" s="96">
        <v>0</v>
      </c>
      <c r="I41" s="95">
        <v>3554905</v>
      </c>
      <c r="J41" s="96">
        <v>4592000</v>
      </c>
      <c r="K41" s="95">
        <v>8184290</v>
      </c>
      <c r="L41" s="96">
        <v>7028000</v>
      </c>
      <c r="M41" s="95">
        <v>10189838</v>
      </c>
      <c r="N41" s="96">
        <v>31581000</v>
      </c>
      <c r="O41" s="95">
        <v>34134097</v>
      </c>
      <c r="P41" s="96">
        <f t="shared" si="16"/>
        <v>43201000</v>
      </c>
      <c r="Q41" s="95">
        <f t="shared" si="17"/>
        <v>56063130</v>
      </c>
      <c r="R41" s="98">
        <f t="shared" si="18"/>
        <v>349.35970404097895</v>
      </c>
      <c r="S41" s="99">
        <f t="shared" si="19"/>
        <v>234.98174357629628</v>
      </c>
      <c r="T41" s="98">
        <f t="shared" si="20"/>
        <v>49.656321839080455</v>
      </c>
      <c r="U41" s="97">
        <f t="shared" si="21"/>
        <v>64.44037931034484</v>
      </c>
      <c r="V41" s="96">
        <v>2190000</v>
      </c>
      <c r="W41" s="95">
        <v>2190000</v>
      </c>
    </row>
    <row r="42" spans="1:23" ht="12.75" customHeight="1">
      <c r="A42" s="116" t="s">
        <v>69</v>
      </c>
      <c r="B42" s="100">
        <v>2100000</v>
      </c>
      <c r="C42" s="100">
        <v>0</v>
      </c>
      <c r="D42" s="100"/>
      <c r="E42" s="100">
        <f t="shared" si="15"/>
        <v>2100000</v>
      </c>
      <c r="F42" s="96">
        <v>2100000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21000000</v>
      </c>
      <c r="C44" s="100">
        <v>0</v>
      </c>
      <c r="D44" s="100"/>
      <c r="E44" s="100">
        <f t="shared" si="15"/>
        <v>21000000</v>
      </c>
      <c r="F44" s="96">
        <v>21000000</v>
      </c>
      <c r="G44" s="95">
        <v>21000000</v>
      </c>
      <c r="H44" s="96">
        <v>405000</v>
      </c>
      <c r="I44" s="95">
        <v>410172</v>
      </c>
      <c r="J44" s="96">
        <v>4651000</v>
      </c>
      <c r="K44" s="95">
        <v>9103913</v>
      </c>
      <c r="L44" s="96">
        <v>3774000</v>
      </c>
      <c r="M44" s="95">
        <v>9789895</v>
      </c>
      <c r="N44" s="96">
        <v>10564000</v>
      </c>
      <c r="O44" s="95">
        <v>1696020</v>
      </c>
      <c r="P44" s="96">
        <f t="shared" si="16"/>
        <v>19394000</v>
      </c>
      <c r="Q44" s="95">
        <f t="shared" si="17"/>
        <v>21000000</v>
      </c>
      <c r="R44" s="98">
        <f t="shared" si="18"/>
        <v>179.91520932697404</v>
      </c>
      <c r="S44" s="99">
        <f t="shared" si="19"/>
        <v>-82.67581010828002</v>
      </c>
      <c r="T44" s="98">
        <f t="shared" si="20"/>
        <v>92.35238095238095</v>
      </c>
      <c r="U44" s="97">
        <f t="shared" si="21"/>
        <v>100</v>
      </c>
      <c r="V44" s="96">
        <v>18120000</v>
      </c>
      <c r="W44" s="95">
        <v>12727188</v>
      </c>
    </row>
    <row r="45" spans="1:23" ht="12.75" customHeight="1">
      <c r="A45" s="116" t="s">
        <v>66</v>
      </c>
      <c r="B45" s="100">
        <v>103151000</v>
      </c>
      <c r="C45" s="100">
        <v>-82151000</v>
      </c>
      <c r="D45" s="100"/>
      <c r="E45" s="100">
        <f t="shared" si="15"/>
        <v>21000000</v>
      </c>
      <c r="F45" s="96">
        <v>103151000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438251000</v>
      </c>
      <c r="C47" s="114">
        <f>SUM(C39:C46)</f>
        <v>-82151000</v>
      </c>
      <c r="D47" s="114"/>
      <c r="E47" s="114">
        <f t="shared" si="15"/>
        <v>356100000</v>
      </c>
      <c r="F47" s="110">
        <f aca="true" t="shared" si="22" ref="F47:O47">SUM(F39:F46)</f>
        <v>438251000</v>
      </c>
      <c r="G47" s="109">
        <f t="shared" si="22"/>
        <v>108000000</v>
      </c>
      <c r="H47" s="110">
        <f t="shared" si="22"/>
        <v>405000</v>
      </c>
      <c r="I47" s="109">
        <f t="shared" si="22"/>
        <v>3965077</v>
      </c>
      <c r="J47" s="110">
        <f t="shared" si="22"/>
        <v>9243000</v>
      </c>
      <c r="K47" s="109">
        <f t="shared" si="22"/>
        <v>17288203</v>
      </c>
      <c r="L47" s="110">
        <f t="shared" si="22"/>
        <v>10802000</v>
      </c>
      <c r="M47" s="109">
        <f t="shared" si="22"/>
        <v>19979733</v>
      </c>
      <c r="N47" s="110">
        <f t="shared" si="22"/>
        <v>42145000</v>
      </c>
      <c r="O47" s="109">
        <f t="shared" si="22"/>
        <v>35830117</v>
      </c>
      <c r="P47" s="110">
        <f t="shared" si="16"/>
        <v>62595000</v>
      </c>
      <c r="Q47" s="109">
        <f t="shared" si="17"/>
        <v>77063130</v>
      </c>
      <c r="R47" s="112">
        <f t="shared" si="18"/>
        <v>290.1592297722644</v>
      </c>
      <c r="S47" s="113">
        <f t="shared" si="19"/>
        <v>79.33231139775492</v>
      </c>
      <c r="T47" s="112">
        <f>IF((+$E41+$E43+$E43)=0,0,(P47/(+$E41+$E43+$E44))*100)</f>
        <v>57.958333333333336</v>
      </c>
      <c r="U47" s="111">
        <f>IF((+$E41+$E43+$E44)=0,0,(Q47/(+$E41+$E43+$E44))*100)</f>
        <v>71.35475</v>
      </c>
      <c r="V47" s="110">
        <f>SUM(V39:V46)</f>
        <v>20310000</v>
      </c>
      <c r="W47" s="109">
        <f>SUM(W39:W46)</f>
        <v>14917188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4500000</v>
      </c>
      <c r="C55" s="100">
        <v>0</v>
      </c>
      <c r="D55" s="100"/>
      <c r="E55" s="100">
        <f>$B55+$C55+$D55</f>
        <v>4500000</v>
      </c>
      <c r="F55" s="96">
        <v>4500000</v>
      </c>
      <c r="G55" s="95">
        <v>4500000</v>
      </c>
      <c r="H55" s="96">
        <v>0</v>
      </c>
      <c r="I55" s="95">
        <v>0</v>
      </c>
      <c r="J55" s="96">
        <v>0</v>
      </c>
      <c r="K55" s="95">
        <v>0</v>
      </c>
      <c r="L55" s="96">
        <v>4500000</v>
      </c>
      <c r="M55" s="95">
        <v>2250000</v>
      </c>
      <c r="N55" s="96">
        <v>0</v>
      </c>
      <c r="O55" s="95">
        <v>1803697</v>
      </c>
      <c r="P55" s="96">
        <f>$H55+$J55+$L55+$N55</f>
        <v>4500000</v>
      </c>
      <c r="Q55" s="95">
        <f>$I55+$K55+$M55+$O55</f>
        <v>4053697</v>
      </c>
      <c r="R55" s="98">
        <f>IF($L55=0,0,(($N55-$L55)/$L55)*100)</f>
        <v>-100</v>
      </c>
      <c r="S55" s="99">
        <f>IF($M55=0,0,(($O55-$M55)/$M55)*100)</f>
        <v>-19.83568888888889</v>
      </c>
      <c r="T55" s="98">
        <f>IF($E55=0,0,($P55/$E55)*100)</f>
        <v>100</v>
      </c>
      <c r="U55" s="97">
        <f>IF($E55=0,0,($Q55/$E55)*100)</f>
        <v>90.08215555555556</v>
      </c>
      <c r="V55" s="96">
        <v>238000</v>
      </c>
      <c r="W55" s="95">
        <v>238000</v>
      </c>
    </row>
    <row r="56" spans="1:23" ht="12.75" customHeight="1">
      <c r="A56" s="116" t="s">
        <v>57</v>
      </c>
      <c r="B56" s="100">
        <v>0</v>
      </c>
      <c r="C56" s="100">
        <v>0</v>
      </c>
      <c r="D56" s="100"/>
      <c r="E56" s="100">
        <f>$B56+$C56+$D56</f>
        <v>0</v>
      </c>
      <c r="F56" s="96">
        <v>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0</v>
      </c>
      <c r="C57" s="100">
        <v>0</v>
      </c>
      <c r="D57" s="100"/>
      <c r="E57" s="100">
        <f>$B57+$C57+$D57</f>
        <v>0</v>
      </c>
      <c r="F57" s="96">
        <v>0</v>
      </c>
      <c r="G57" s="95">
        <v>0</v>
      </c>
      <c r="H57" s="96">
        <v>0</v>
      </c>
      <c r="I57" s="95">
        <v>0</v>
      </c>
      <c r="J57" s="96">
        <v>0</v>
      </c>
      <c r="K57" s="95">
        <v>0</v>
      </c>
      <c r="L57" s="96">
        <v>0</v>
      </c>
      <c r="M57" s="95">
        <v>0</v>
      </c>
      <c r="N57" s="96">
        <v>0</v>
      </c>
      <c r="O57" s="95">
        <v>0</v>
      </c>
      <c r="P57" s="96">
        <f>$H57+$J57+$L57+$N57</f>
        <v>0</v>
      </c>
      <c r="Q57" s="95">
        <f>$I57+$K57+$M57+$O57</f>
        <v>0</v>
      </c>
      <c r="R57" s="98">
        <f>IF($L57=0,0,(($N57-$L57)/$L57)*100)</f>
        <v>0</v>
      </c>
      <c r="S57" s="99">
        <f>IF($M57=0,0,(($O57-$M57)/$M57)*100)</f>
        <v>0</v>
      </c>
      <c r="T57" s="98">
        <f>IF($E57=0,0,($P57/$E57)*100)</f>
        <v>0</v>
      </c>
      <c r="U57" s="97">
        <f>IF($E57=0,0,($Q57/$E57)*100)</f>
        <v>0</v>
      </c>
      <c r="V57" s="96"/>
      <c r="W57" s="95"/>
    </row>
    <row r="58" spans="1:23" ht="12.75" customHeight="1">
      <c r="A58" s="115" t="s">
        <v>53</v>
      </c>
      <c r="B58" s="114">
        <f>SUM(B55:B57)</f>
        <v>4500000</v>
      </c>
      <c r="C58" s="114">
        <f>SUM(C55:C57)</f>
        <v>0</v>
      </c>
      <c r="D58" s="114"/>
      <c r="E58" s="114">
        <f>$B58+$C58+$D58</f>
        <v>4500000</v>
      </c>
      <c r="F58" s="110">
        <f aca="true" t="shared" si="24" ref="F58:O58">SUM(F55:F57)</f>
        <v>4500000</v>
      </c>
      <c r="G58" s="109">
        <f t="shared" si="24"/>
        <v>4500000</v>
      </c>
      <c r="H58" s="110">
        <f t="shared" si="24"/>
        <v>0</v>
      </c>
      <c r="I58" s="109">
        <f t="shared" si="24"/>
        <v>0</v>
      </c>
      <c r="J58" s="110">
        <f t="shared" si="24"/>
        <v>0</v>
      </c>
      <c r="K58" s="109">
        <f t="shared" si="24"/>
        <v>0</v>
      </c>
      <c r="L58" s="110">
        <f t="shared" si="24"/>
        <v>4500000</v>
      </c>
      <c r="M58" s="109">
        <f t="shared" si="24"/>
        <v>2250000</v>
      </c>
      <c r="N58" s="110">
        <f t="shared" si="24"/>
        <v>0</v>
      </c>
      <c r="O58" s="109">
        <f t="shared" si="24"/>
        <v>1803697</v>
      </c>
      <c r="P58" s="110">
        <f>$H58+$J58+$L58+$N58</f>
        <v>4500000</v>
      </c>
      <c r="Q58" s="109">
        <f>$I58+$K58+$M58+$O58</f>
        <v>4053697</v>
      </c>
      <c r="R58" s="112">
        <f>IF($L58=0,0,(($N58-$L58)/$L58)*100)</f>
        <v>-100</v>
      </c>
      <c r="S58" s="113">
        <f>IF($M58=0,0,(($O58-$M58)/$M58)*100)</f>
        <v>-19.83568888888889</v>
      </c>
      <c r="T58" s="112">
        <f>IF((+$E55+$E57)=0,0,(P58/(+$E55+$E57))*100)</f>
        <v>100</v>
      </c>
      <c r="U58" s="111">
        <f>IF((+$E55+$E57)=0,0,(Q58/(+$E55+$E57))*100)</f>
        <v>90.08215555555556</v>
      </c>
      <c r="V58" s="110">
        <f>SUM(V55:V57)</f>
        <v>238000</v>
      </c>
      <c r="W58" s="109">
        <f>SUM(W55:W57)</f>
        <v>238000</v>
      </c>
    </row>
    <row r="59" spans="1:23" ht="12.75" customHeight="1">
      <c r="A59" s="86" t="s">
        <v>7</v>
      </c>
      <c r="B59" s="85">
        <f>SUM(B9:B14,B17:B20,B23:B26,B29,B32:B36,B39:B46,B49:B52,B55:B57)</f>
        <v>1162565000</v>
      </c>
      <c r="C59" s="85">
        <f>SUM(C9:C14,C17:C20,C23:C26,C29,C32:C36,C39:C46,C49:C52,C55:C57)</f>
        <v>-45461000</v>
      </c>
      <c r="D59" s="85"/>
      <c r="E59" s="85">
        <f>$B59+$C59+$D59</f>
        <v>1117104000</v>
      </c>
      <c r="F59" s="81">
        <f aca="true" t="shared" si="25" ref="F59:O59">SUM(F9:F14,F17:F20,F23:F26,F29,F32:F36,F39:F46,F49:F52,F55:F57)</f>
        <v>1199255000</v>
      </c>
      <c r="G59" s="80">
        <f t="shared" si="25"/>
        <v>569089000</v>
      </c>
      <c r="H59" s="81">
        <f t="shared" si="25"/>
        <v>42590000</v>
      </c>
      <c r="I59" s="80">
        <f t="shared" si="25"/>
        <v>40401037</v>
      </c>
      <c r="J59" s="81">
        <f t="shared" si="25"/>
        <v>77921000</v>
      </c>
      <c r="K59" s="80">
        <f t="shared" si="25"/>
        <v>112304464</v>
      </c>
      <c r="L59" s="81">
        <f t="shared" si="25"/>
        <v>77796000</v>
      </c>
      <c r="M59" s="80">
        <f t="shared" si="25"/>
        <v>104212987</v>
      </c>
      <c r="N59" s="81">
        <f t="shared" si="25"/>
        <v>213639000</v>
      </c>
      <c r="O59" s="80">
        <f t="shared" si="25"/>
        <v>206665093</v>
      </c>
      <c r="P59" s="81">
        <f>$H59+$J59+$L59+$N59</f>
        <v>411946000</v>
      </c>
      <c r="Q59" s="80">
        <f>$I59+$K59+$M59+$O59</f>
        <v>463583581</v>
      </c>
      <c r="R59" s="83">
        <f>IF($L59=0,0,(($N59-$L59)/$L59)*100)</f>
        <v>174.61437606046584</v>
      </c>
      <c r="S59" s="84">
        <f>IF($M59=0,0,(($O59-$M59)/$M59)*100)</f>
        <v>98.31030560519295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71.08473652060174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79.99523410996112</v>
      </c>
      <c r="V59" s="81">
        <f>SUM(V9:V14,V17:V20,V23:V26,V29,V32:V36,V39:V46,V49:V52,V55:V57)</f>
        <v>75155000</v>
      </c>
      <c r="W59" s="80">
        <f>SUM(W9:W14,W17:W20,W23:W26,W29,W32:W36,W39:W46,W49:W52,W55:W57)</f>
        <v>41376900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1707250000</v>
      </c>
      <c r="C61" s="100">
        <v>10265000</v>
      </c>
      <c r="D61" s="100"/>
      <c r="E61" s="100">
        <f>$B61+$C61+$D61</f>
        <v>1717515000</v>
      </c>
      <c r="F61" s="96">
        <v>1717515000</v>
      </c>
      <c r="G61" s="95">
        <v>1717515000</v>
      </c>
      <c r="H61" s="96">
        <v>285370000</v>
      </c>
      <c r="I61" s="95">
        <v>273576523</v>
      </c>
      <c r="J61" s="96">
        <v>463223000</v>
      </c>
      <c r="K61" s="95">
        <v>473698488</v>
      </c>
      <c r="L61" s="96">
        <v>338663000</v>
      </c>
      <c r="M61" s="95">
        <v>304433108</v>
      </c>
      <c r="N61" s="96">
        <v>397645000</v>
      </c>
      <c r="O61" s="95">
        <v>508972315</v>
      </c>
      <c r="P61" s="96">
        <f>$H61+$J61+$L61+$N61</f>
        <v>1484901000</v>
      </c>
      <c r="Q61" s="95">
        <f>$I61+$K61+$M61+$O61</f>
        <v>1560680434</v>
      </c>
      <c r="R61" s="98">
        <f>IF($L61=0,0,(($N61-$L61)/$L61)*100)</f>
        <v>17.41613344238963</v>
      </c>
      <c r="S61" s="99">
        <f>IF($M61=0,0,(($O61-$M61)/$M61)*100)</f>
        <v>67.1869128636298</v>
      </c>
      <c r="T61" s="98">
        <f>IF($E61=0,0,($P61/$E61)*100)</f>
        <v>86.45636282652553</v>
      </c>
      <c r="U61" s="97">
        <f>IF($E61=0,0,($Q61/$E61)*100)</f>
        <v>90.86851841177516</v>
      </c>
      <c r="V61" s="96">
        <v>160446000</v>
      </c>
      <c r="W61" s="95">
        <v>124605838</v>
      </c>
    </row>
    <row r="62" spans="1:23" ht="12.75" customHeight="1">
      <c r="A62" s="93" t="s">
        <v>53</v>
      </c>
      <c r="B62" s="92">
        <f>B61</f>
        <v>1707250000</v>
      </c>
      <c r="C62" s="92">
        <f>C61</f>
        <v>10265000</v>
      </c>
      <c r="D62" s="92"/>
      <c r="E62" s="92">
        <f>$B62+$C62+$D62</f>
        <v>1717515000</v>
      </c>
      <c r="F62" s="88">
        <f aca="true" t="shared" si="26" ref="F62:O62">F61</f>
        <v>1717515000</v>
      </c>
      <c r="G62" s="87">
        <f t="shared" si="26"/>
        <v>1717515000</v>
      </c>
      <c r="H62" s="88">
        <f t="shared" si="26"/>
        <v>285370000</v>
      </c>
      <c r="I62" s="87">
        <f t="shared" si="26"/>
        <v>273576523</v>
      </c>
      <c r="J62" s="88">
        <f t="shared" si="26"/>
        <v>463223000</v>
      </c>
      <c r="K62" s="87">
        <f t="shared" si="26"/>
        <v>473698488</v>
      </c>
      <c r="L62" s="88">
        <f t="shared" si="26"/>
        <v>338663000</v>
      </c>
      <c r="M62" s="87">
        <f t="shared" si="26"/>
        <v>304433108</v>
      </c>
      <c r="N62" s="88">
        <f t="shared" si="26"/>
        <v>397645000</v>
      </c>
      <c r="O62" s="87">
        <f t="shared" si="26"/>
        <v>508972315</v>
      </c>
      <c r="P62" s="88">
        <f>$H62+$J62+$L62+$N62</f>
        <v>1484901000</v>
      </c>
      <c r="Q62" s="87">
        <f>$I62+$K62+$M62+$O62</f>
        <v>1560680434</v>
      </c>
      <c r="R62" s="90">
        <f>IF($L62=0,0,(($N62-$L62)/$L62)*100)</f>
        <v>17.41613344238963</v>
      </c>
      <c r="S62" s="91">
        <f>IF($M62=0,0,(($O62-$M62)/$M62)*100)</f>
        <v>67.1869128636298</v>
      </c>
      <c r="T62" s="90">
        <f>IF($E62=0,0,($P62/$E62)*100)</f>
        <v>86.45636282652553</v>
      </c>
      <c r="U62" s="89">
        <f>IF($E62=0,0,($Q62/$E62)*100)</f>
        <v>90.86851841177516</v>
      </c>
      <c r="V62" s="88">
        <f>V61</f>
        <v>160446000</v>
      </c>
      <c r="W62" s="87">
        <f>W61</f>
        <v>124605838</v>
      </c>
    </row>
    <row r="63" spans="1:23" ht="12.75" customHeight="1">
      <c r="A63" s="86" t="s">
        <v>7</v>
      </c>
      <c r="B63" s="85">
        <f>B61</f>
        <v>1707250000</v>
      </c>
      <c r="C63" s="85">
        <f>C61</f>
        <v>10265000</v>
      </c>
      <c r="D63" s="85"/>
      <c r="E63" s="85">
        <f>$B63+$C63+$D63</f>
        <v>1717515000</v>
      </c>
      <c r="F63" s="81">
        <f aca="true" t="shared" si="27" ref="F63:O63">F61</f>
        <v>1717515000</v>
      </c>
      <c r="G63" s="80">
        <f t="shared" si="27"/>
        <v>1717515000</v>
      </c>
      <c r="H63" s="81">
        <f t="shared" si="27"/>
        <v>285370000</v>
      </c>
      <c r="I63" s="80">
        <f t="shared" si="27"/>
        <v>273576523</v>
      </c>
      <c r="J63" s="81">
        <f t="shared" si="27"/>
        <v>463223000</v>
      </c>
      <c r="K63" s="80">
        <f t="shared" si="27"/>
        <v>473698488</v>
      </c>
      <c r="L63" s="81">
        <f t="shared" si="27"/>
        <v>338663000</v>
      </c>
      <c r="M63" s="80">
        <f t="shared" si="27"/>
        <v>304433108</v>
      </c>
      <c r="N63" s="81">
        <f t="shared" si="27"/>
        <v>397645000</v>
      </c>
      <c r="O63" s="80">
        <f t="shared" si="27"/>
        <v>508972315</v>
      </c>
      <c r="P63" s="81">
        <f>$H63+$J63+$L63+$N63</f>
        <v>1484901000</v>
      </c>
      <c r="Q63" s="80">
        <f>$I63+$K63+$M63+$O63</f>
        <v>1560680434</v>
      </c>
      <c r="R63" s="83">
        <f>IF($L63=0,0,(($N63-$L63)/$L63)*100)</f>
        <v>17.41613344238963</v>
      </c>
      <c r="S63" s="84">
        <f>IF($M63=0,0,(($O63-$M63)/$M63)*100)</f>
        <v>67.1869128636298</v>
      </c>
      <c r="T63" s="83">
        <f>IF($E63=0,0,($P63/$E63)*100)</f>
        <v>86.45636282652553</v>
      </c>
      <c r="U63" s="82">
        <f>IF($E63=0,0,($Q63/$E63)*100)</f>
        <v>90.86851841177516</v>
      </c>
      <c r="V63" s="81">
        <f>V61</f>
        <v>160446000</v>
      </c>
      <c r="W63" s="80">
        <f>W61</f>
        <v>124605838</v>
      </c>
    </row>
    <row r="64" spans="1:23" ht="12.75" customHeight="1" thickBot="1">
      <c r="A64" s="86" t="s">
        <v>52</v>
      </c>
      <c r="B64" s="85">
        <f>SUM(B9:B14,B17:B20,B23:B26,B29,B32:B36,B39:B46,B49:B52,B55:B57,B61)</f>
        <v>2869815000</v>
      </c>
      <c r="C64" s="85">
        <f>SUM(C9:C14,C17:C20,C23:C26,C29,C32:C36,C39:C46,C49:C52,C55:C57,C61)</f>
        <v>-35196000</v>
      </c>
      <c r="D64" s="85"/>
      <c r="E64" s="85">
        <f>$B64+$C64+$D64</f>
        <v>2834619000</v>
      </c>
      <c r="F64" s="81">
        <f aca="true" t="shared" si="28" ref="F64:O64">SUM(F9:F14,F17:F20,F23:F26,F29,F32:F36,F39:F46,F49:F52,F55:F57,F61)</f>
        <v>2916770000</v>
      </c>
      <c r="G64" s="80">
        <f t="shared" si="28"/>
        <v>2286604000</v>
      </c>
      <c r="H64" s="81">
        <f t="shared" si="28"/>
        <v>327960000</v>
      </c>
      <c r="I64" s="80">
        <f t="shared" si="28"/>
        <v>313977560</v>
      </c>
      <c r="J64" s="81">
        <f t="shared" si="28"/>
        <v>541144000</v>
      </c>
      <c r="K64" s="80">
        <f t="shared" si="28"/>
        <v>586002952</v>
      </c>
      <c r="L64" s="81">
        <f t="shared" si="28"/>
        <v>416459000</v>
      </c>
      <c r="M64" s="80">
        <f t="shared" si="28"/>
        <v>408646095</v>
      </c>
      <c r="N64" s="81">
        <f t="shared" si="28"/>
        <v>611284000</v>
      </c>
      <c r="O64" s="80">
        <f t="shared" si="28"/>
        <v>715637408</v>
      </c>
      <c r="P64" s="81">
        <f>$H64+$J64+$L64+$N64</f>
        <v>1896847000</v>
      </c>
      <c r="Q64" s="80">
        <f>$I64+$K64+$M64+$O64</f>
        <v>2024264015</v>
      </c>
      <c r="R64" s="83">
        <f>IF($L64=0,0,(($N64-$L64)/$L64)*100)</f>
        <v>46.781315807798606</v>
      </c>
      <c r="S64" s="84">
        <f>IF($M64=0,0,(($O64-$M64)/$M64)*100)</f>
        <v>75.12400503912805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82.57827828904206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88.12531382929862</v>
      </c>
      <c r="V64" s="81">
        <f>SUM(V9:V14,V17:V20,V23:V26,V29,V32:V36,V39:V46,V49:V52,V55:V57,V61)</f>
        <v>235601000</v>
      </c>
      <c r="W64" s="80">
        <f>SUM(W9:W14,W17:W20,W23:W26,W29,W32:W36,W39:W46,W49:W52,W55:W57,W61)</f>
        <v>165982738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134123000</v>
      </c>
      <c r="C77" s="34">
        <f t="shared" si="30"/>
        <v>275576000</v>
      </c>
      <c r="D77" s="34">
        <f t="shared" si="30"/>
        <v>0</v>
      </c>
      <c r="E77" s="34">
        <f t="shared" si="30"/>
        <v>409699000</v>
      </c>
      <c r="F77" s="34">
        <f t="shared" si="30"/>
        <v>0</v>
      </c>
      <c r="G77" s="34">
        <f t="shared" si="30"/>
        <v>0</v>
      </c>
      <c r="H77" s="34">
        <f t="shared" si="30"/>
        <v>77091000</v>
      </c>
      <c r="I77" s="34">
        <f t="shared" si="30"/>
        <v>0</v>
      </c>
      <c r="J77" s="34">
        <f t="shared" si="30"/>
        <v>250740000</v>
      </c>
      <c r="K77" s="34">
        <f t="shared" si="30"/>
        <v>0</v>
      </c>
      <c r="L77" s="34">
        <f t="shared" si="30"/>
        <v>76327000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404158000</v>
      </c>
      <c r="Q77" s="38">
        <f t="shared" si="30"/>
        <v>0</v>
      </c>
      <c r="R77" s="37">
        <f t="shared" si="30"/>
        <v>-600</v>
      </c>
      <c r="S77" s="37">
        <f t="shared" si="30"/>
        <v>0</v>
      </c>
      <c r="T77" s="36">
        <f>IF(SUM($E78:$E86)=0,0,(P77/SUM($E78:$E86))*100)</f>
        <v>98.64754368450986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390000</v>
      </c>
      <c r="C79" s="27">
        <v>803000</v>
      </c>
      <c r="D79" s="27"/>
      <c r="E79" s="27">
        <f t="shared" si="31"/>
        <v>1193000</v>
      </c>
      <c r="F79" s="27">
        <v>0</v>
      </c>
      <c r="G79" s="27">
        <v>0</v>
      </c>
      <c r="H79" s="27">
        <v>277000</v>
      </c>
      <c r="I79" s="27">
        <v>0</v>
      </c>
      <c r="J79" s="27">
        <v>0</v>
      </c>
      <c r="K79" s="27">
        <v>0</v>
      </c>
      <c r="L79" s="27">
        <v>195000</v>
      </c>
      <c r="M79" s="27">
        <v>0</v>
      </c>
      <c r="N79" s="27">
        <v>0</v>
      </c>
      <c r="O79" s="27">
        <v>0</v>
      </c>
      <c r="P79" s="30">
        <f t="shared" si="32"/>
        <v>472000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39.56412405699916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80000</v>
      </c>
      <c r="C80" s="27">
        <v>30000</v>
      </c>
      <c r="D80" s="27"/>
      <c r="E80" s="27">
        <f t="shared" si="31"/>
        <v>110000</v>
      </c>
      <c r="F80" s="27">
        <v>0</v>
      </c>
      <c r="G80" s="27">
        <v>0</v>
      </c>
      <c r="H80" s="27">
        <v>28000</v>
      </c>
      <c r="I80" s="27">
        <v>0</v>
      </c>
      <c r="J80" s="27">
        <v>46000</v>
      </c>
      <c r="K80" s="27">
        <v>0</v>
      </c>
      <c r="L80" s="27">
        <v>32000</v>
      </c>
      <c r="M80" s="27">
        <v>0</v>
      </c>
      <c r="N80" s="27">
        <v>0</v>
      </c>
      <c r="O80" s="27">
        <v>0</v>
      </c>
      <c r="P80" s="30">
        <f t="shared" si="32"/>
        <v>106000</v>
      </c>
      <c r="Q80" s="30">
        <f t="shared" si="33"/>
        <v>0</v>
      </c>
      <c r="R80" s="29">
        <f t="shared" si="34"/>
        <v>-100</v>
      </c>
      <c r="S80" s="28">
        <f t="shared" si="35"/>
        <v>0</v>
      </c>
      <c r="T80" s="29">
        <f t="shared" si="36"/>
        <v>96.36363636363636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118198000</v>
      </c>
      <c r="C81" s="27">
        <v>0</v>
      </c>
      <c r="D81" s="27"/>
      <c r="E81" s="27">
        <f t="shared" si="31"/>
        <v>118198000</v>
      </c>
      <c r="F81" s="27">
        <v>0</v>
      </c>
      <c r="G81" s="27">
        <v>0</v>
      </c>
      <c r="H81" s="27">
        <v>65994000</v>
      </c>
      <c r="I81" s="27">
        <v>0</v>
      </c>
      <c r="J81" s="27">
        <v>39094000</v>
      </c>
      <c r="K81" s="27">
        <v>0</v>
      </c>
      <c r="L81" s="27">
        <v>6044000</v>
      </c>
      <c r="M81" s="27">
        <v>0</v>
      </c>
      <c r="N81" s="27">
        <v>0</v>
      </c>
      <c r="O81" s="27">
        <v>0</v>
      </c>
      <c r="P81" s="30">
        <f t="shared" si="32"/>
        <v>111132000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94.02189546354423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0</v>
      </c>
      <c r="C82" s="27">
        <v>0</v>
      </c>
      <c r="D82" s="27"/>
      <c r="E82" s="27">
        <f t="shared" si="31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30">
        <f t="shared" si="32"/>
        <v>0</v>
      </c>
      <c r="Q82" s="30">
        <f t="shared" si="33"/>
        <v>0</v>
      </c>
      <c r="R82" s="29">
        <f t="shared" si="34"/>
        <v>0</v>
      </c>
      <c r="S82" s="28">
        <f t="shared" si="35"/>
        <v>0</v>
      </c>
      <c r="T82" s="29">
        <f t="shared" si="36"/>
        <v>0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100000</v>
      </c>
      <c r="C83" s="27">
        <v>0</v>
      </c>
      <c r="D83" s="27"/>
      <c r="E83" s="27">
        <f t="shared" si="31"/>
        <v>100000</v>
      </c>
      <c r="F83" s="27">
        <v>0</v>
      </c>
      <c r="G83" s="27">
        <v>0</v>
      </c>
      <c r="H83" s="27">
        <v>34000</v>
      </c>
      <c r="I83" s="27">
        <v>0</v>
      </c>
      <c r="J83" s="27">
        <v>6000</v>
      </c>
      <c r="K83" s="27">
        <v>0</v>
      </c>
      <c r="L83" s="27">
        <v>15000</v>
      </c>
      <c r="M83" s="27">
        <v>0</v>
      </c>
      <c r="N83" s="27">
        <v>0</v>
      </c>
      <c r="O83" s="27">
        <v>0</v>
      </c>
      <c r="P83" s="30">
        <f t="shared" si="32"/>
        <v>55000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55.00000000000001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12342000</v>
      </c>
      <c r="C84" s="27">
        <v>271743000</v>
      </c>
      <c r="D84" s="27"/>
      <c r="E84" s="27">
        <f t="shared" si="31"/>
        <v>284085000</v>
      </c>
      <c r="F84" s="27">
        <v>0</v>
      </c>
      <c r="G84" s="27">
        <v>0</v>
      </c>
      <c r="H84" s="27">
        <v>8967000</v>
      </c>
      <c r="I84" s="27">
        <v>0</v>
      </c>
      <c r="J84" s="27">
        <v>207259000</v>
      </c>
      <c r="K84" s="27">
        <v>0</v>
      </c>
      <c r="L84" s="27">
        <v>70039000</v>
      </c>
      <c r="M84" s="27">
        <v>0</v>
      </c>
      <c r="N84" s="27">
        <v>0</v>
      </c>
      <c r="O84" s="27">
        <v>0</v>
      </c>
      <c r="P84" s="30">
        <f t="shared" si="32"/>
        <v>286265000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100.76737596142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10000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10000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3013000</v>
      </c>
      <c r="C86" s="22">
        <v>3000000</v>
      </c>
      <c r="D86" s="22"/>
      <c r="E86" s="22">
        <f t="shared" si="31"/>
        <v>6013000</v>
      </c>
      <c r="F86" s="22">
        <v>0</v>
      </c>
      <c r="G86" s="22">
        <v>0</v>
      </c>
      <c r="H86" s="22">
        <v>1791000</v>
      </c>
      <c r="I86" s="22">
        <v>0</v>
      </c>
      <c r="J86" s="22">
        <v>4325000</v>
      </c>
      <c r="K86" s="22">
        <v>0</v>
      </c>
      <c r="L86" s="22">
        <v>2000</v>
      </c>
      <c r="M86" s="22">
        <v>0</v>
      </c>
      <c r="N86" s="22">
        <v>0</v>
      </c>
      <c r="O86" s="22">
        <v>0</v>
      </c>
      <c r="P86" s="25">
        <f t="shared" si="32"/>
        <v>6118000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101.74621653084984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134123000</v>
      </c>
      <c r="C104" s="10">
        <f t="shared" si="44"/>
        <v>275576000</v>
      </c>
      <c r="D104" s="10">
        <f t="shared" si="44"/>
        <v>0</v>
      </c>
      <c r="E104" s="10">
        <f t="shared" si="44"/>
        <v>409699000</v>
      </c>
      <c r="F104" s="10">
        <f t="shared" si="44"/>
        <v>0</v>
      </c>
      <c r="G104" s="10">
        <f t="shared" si="44"/>
        <v>0</v>
      </c>
      <c r="H104" s="10">
        <f t="shared" si="44"/>
        <v>77091000</v>
      </c>
      <c r="I104" s="10">
        <f t="shared" si="44"/>
        <v>0</v>
      </c>
      <c r="J104" s="10">
        <f t="shared" si="44"/>
        <v>250740000</v>
      </c>
      <c r="K104" s="10">
        <f t="shared" si="44"/>
        <v>0</v>
      </c>
      <c r="L104" s="10">
        <f t="shared" si="44"/>
        <v>76327000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404158000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0.9864754368450985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134123000</v>
      </c>
      <c r="C105" s="6">
        <f aca="true" t="shared" si="45" ref="C105:Q105">C77</f>
        <v>275576000</v>
      </c>
      <c r="D105" s="6">
        <f t="shared" si="45"/>
        <v>0</v>
      </c>
      <c r="E105" s="6">
        <f t="shared" si="45"/>
        <v>409699000</v>
      </c>
      <c r="F105" s="6">
        <f t="shared" si="45"/>
        <v>0</v>
      </c>
      <c r="G105" s="6">
        <f t="shared" si="45"/>
        <v>0</v>
      </c>
      <c r="H105" s="6">
        <f t="shared" si="45"/>
        <v>77091000</v>
      </c>
      <c r="I105" s="6">
        <f t="shared" si="45"/>
        <v>0</v>
      </c>
      <c r="J105" s="6">
        <f t="shared" si="45"/>
        <v>250740000</v>
      </c>
      <c r="K105" s="6">
        <f t="shared" si="45"/>
        <v>0</v>
      </c>
      <c r="L105" s="6">
        <f t="shared" si="45"/>
        <v>76327000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404158000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0.9864754368450985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53250000</v>
      </c>
      <c r="C10" s="100">
        <v>0</v>
      </c>
      <c r="D10" s="100"/>
      <c r="E10" s="100">
        <f aca="true" t="shared" si="0" ref="E10:E15">$B10+$C10+$D10</f>
        <v>53250000</v>
      </c>
      <c r="F10" s="96">
        <v>53250000</v>
      </c>
      <c r="G10" s="95">
        <v>53250000</v>
      </c>
      <c r="H10" s="96">
        <v>14798000</v>
      </c>
      <c r="I10" s="95">
        <v>15035765</v>
      </c>
      <c r="J10" s="96">
        <v>10448000</v>
      </c>
      <c r="K10" s="95">
        <v>9866620</v>
      </c>
      <c r="L10" s="96">
        <v>9502000</v>
      </c>
      <c r="M10" s="95">
        <v>9278949</v>
      </c>
      <c r="N10" s="96">
        <v>15175000</v>
      </c>
      <c r="O10" s="95">
        <v>14224129</v>
      </c>
      <c r="P10" s="96">
        <f aca="true" t="shared" si="1" ref="P10:P15">$H10+$J10+$L10+$N10</f>
        <v>49923000</v>
      </c>
      <c r="Q10" s="95">
        <f aca="true" t="shared" si="2" ref="Q10:Q15">$I10+$K10+$M10+$O10</f>
        <v>48405463</v>
      </c>
      <c r="R10" s="98">
        <f aca="true" t="shared" si="3" ref="R10:R15">IF($L10=0,0,(($N10-$L10)/$L10)*100)</f>
        <v>59.70322037465796</v>
      </c>
      <c r="S10" s="99">
        <f aca="true" t="shared" si="4" ref="S10:S15">IF($M10=0,0,(($O10-$M10)/$M10)*100)</f>
        <v>53.294613430896106</v>
      </c>
      <c r="T10" s="98">
        <f>IF($E10=0,0,($P10/$E10)*100)</f>
        <v>93.75211267605634</v>
      </c>
      <c r="U10" s="97">
        <f>IF($E10=0,0,($Q10/$E10)*100)</f>
        <v>90.9022779342723</v>
      </c>
      <c r="V10" s="96"/>
      <c r="W10" s="95"/>
    </row>
    <row r="11" spans="1:23" ht="12.75" customHeight="1">
      <c r="A11" s="116" t="s">
        <v>93</v>
      </c>
      <c r="B11" s="100">
        <v>5000000</v>
      </c>
      <c r="C11" s="100">
        <v>0</v>
      </c>
      <c r="D11" s="100"/>
      <c r="E11" s="100">
        <f t="shared" si="0"/>
        <v>5000000</v>
      </c>
      <c r="F11" s="96">
        <v>5000000</v>
      </c>
      <c r="G11" s="95">
        <v>5000000</v>
      </c>
      <c r="H11" s="96">
        <v>763000</v>
      </c>
      <c r="I11" s="95">
        <v>764592</v>
      </c>
      <c r="J11" s="96">
        <v>1166000</v>
      </c>
      <c r="K11" s="95">
        <v>1166757</v>
      </c>
      <c r="L11" s="96">
        <v>1488000</v>
      </c>
      <c r="M11" s="95">
        <v>-516992</v>
      </c>
      <c r="N11" s="96">
        <v>746000</v>
      </c>
      <c r="O11" s="95">
        <v>1899389</v>
      </c>
      <c r="P11" s="96">
        <f t="shared" si="1"/>
        <v>4163000</v>
      </c>
      <c r="Q11" s="95">
        <f t="shared" si="2"/>
        <v>3313746</v>
      </c>
      <c r="R11" s="98">
        <f t="shared" si="3"/>
        <v>-49.865591397849464</v>
      </c>
      <c r="S11" s="99">
        <f t="shared" si="4"/>
        <v>-467.39233875959394</v>
      </c>
      <c r="T11" s="98">
        <f>IF($E11=0,0,($P11/$E11)*100)</f>
        <v>83.26</v>
      </c>
      <c r="U11" s="97">
        <f>IF($E11=0,0,($Q11/$E11)*100)</f>
        <v>66.27492000000001</v>
      </c>
      <c r="V11" s="96">
        <v>1592000</v>
      </c>
      <c r="W11" s="95">
        <v>1591723</v>
      </c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5000000</v>
      </c>
      <c r="C13" s="100">
        <v>-5000000</v>
      </c>
      <c r="D13" s="100"/>
      <c r="E13" s="100">
        <f t="shared" si="0"/>
        <v>0</v>
      </c>
      <c r="F13" s="96">
        <v>0</v>
      </c>
      <c r="G13" s="95">
        <v>0</v>
      </c>
      <c r="H13" s="96">
        <v>0</v>
      </c>
      <c r="I13" s="95">
        <v>0</v>
      </c>
      <c r="J13" s="96">
        <v>0</v>
      </c>
      <c r="K13" s="95">
        <v>0</v>
      </c>
      <c r="L13" s="96">
        <v>0</v>
      </c>
      <c r="M13" s="95">
        <v>0</v>
      </c>
      <c r="N13" s="96">
        <v>0</v>
      </c>
      <c r="O13" s="95">
        <v>0</v>
      </c>
      <c r="P13" s="96">
        <f t="shared" si="1"/>
        <v>0</v>
      </c>
      <c r="Q13" s="95">
        <f t="shared" si="2"/>
        <v>0</v>
      </c>
      <c r="R13" s="98">
        <f t="shared" si="3"/>
        <v>0</v>
      </c>
      <c r="S13" s="99">
        <f t="shared" si="4"/>
        <v>0</v>
      </c>
      <c r="T13" s="98">
        <f>IF($E13=0,0,($P13/$E13)*100)</f>
        <v>0</v>
      </c>
      <c r="U13" s="97">
        <f>IF($E13=0,0,($Q13/$E13)*100)</f>
        <v>0</v>
      </c>
      <c r="V13" s="96"/>
      <c r="W13" s="95"/>
    </row>
    <row r="14" spans="1:23" ht="12.75" customHeight="1">
      <c r="A14" s="116" t="s">
        <v>91</v>
      </c>
      <c r="B14" s="100">
        <v>2462000</v>
      </c>
      <c r="C14" s="100">
        <v>-2462000</v>
      </c>
      <c r="D14" s="100"/>
      <c r="E14" s="100">
        <f t="shared" si="0"/>
        <v>0</v>
      </c>
      <c r="F14" s="96">
        <v>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65712000</v>
      </c>
      <c r="C15" s="114">
        <f>SUM(C9:C14)</f>
        <v>-7462000</v>
      </c>
      <c r="D15" s="114"/>
      <c r="E15" s="114">
        <f t="shared" si="0"/>
        <v>58250000</v>
      </c>
      <c r="F15" s="110">
        <f aca="true" t="shared" si="5" ref="F15:O15">SUM(F9:F14)</f>
        <v>58250000</v>
      </c>
      <c r="G15" s="109">
        <f t="shared" si="5"/>
        <v>58250000</v>
      </c>
      <c r="H15" s="110">
        <f t="shared" si="5"/>
        <v>15561000</v>
      </c>
      <c r="I15" s="109">
        <f t="shared" si="5"/>
        <v>15800357</v>
      </c>
      <c r="J15" s="110">
        <f t="shared" si="5"/>
        <v>11614000</v>
      </c>
      <c r="K15" s="109">
        <f t="shared" si="5"/>
        <v>11033377</v>
      </c>
      <c r="L15" s="110">
        <f t="shared" si="5"/>
        <v>10990000</v>
      </c>
      <c r="M15" s="109">
        <f t="shared" si="5"/>
        <v>8761957</v>
      </c>
      <c r="N15" s="110">
        <f t="shared" si="5"/>
        <v>15921000</v>
      </c>
      <c r="O15" s="109">
        <f t="shared" si="5"/>
        <v>16123518</v>
      </c>
      <c r="P15" s="110">
        <f t="shared" si="1"/>
        <v>54086000</v>
      </c>
      <c r="Q15" s="109">
        <f t="shared" si="2"/>
        <v>51719209</v>
      </c>
      <c r="R15" s="112">
        <f t="shared" si="3"/>
        <v>44.868061874431305</v>
      </c>
      <c r="S15" s="113">
        <f t="shared" si="4"/>
        <v>84.01731485329134</v>
      </c>
      <c r="T15" s="112">
        <f>IF(SUM($E9:$E13)=0,0,(P15/SUM($E9:$E13))*100)</f>
        <v>92.85150214592275</v>
      </c>
      <c r="U15" s="111">
        <f>IF(SUM($E9:$E13)=0,0,(Q15/SUM($E9:$E13))*100)</f>
        <v>88.78834163090129</v>
      </c>
      <c r="V15" s="110">
        <f>SUM(V9:V14)</f>
        <v>1592000</v>
      </c>
      <c r="W15" s="109">
        <f>SUM(W9:W14)</f>
        <v>1591723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29888000</v>
      </c>
      <c r="C17" s="100">
        <v>0</v>
      </c>
      <c r="D17" s="100"/>
      <c r="E17" s="100">
        <f>$B17+$C17+$D17</f>
        <v>29888000</v>
      </c>
      <c r="F17" s="96">
        <v>29888000</v>
      </c>
      <c r="G17" s="95">
        <v>29888000</v>
      </c>
      <c r="H17" s="96">
        <v>1559000</v>
      </c>
      <c r="I17" s="95">
        <v>6662910</v>
      </c>
      <c r="J17" s="96">
        <v>3046000</v>
      </c>
      <c r="K17" s="95">
        <v>5911278</v>
      </c>
      <c r="L17" s="96">
        <v>740000</v>
      </c>
      <c r="M17" s="95">
        <v>5624392</v>
      </c>
      <c r="N17" s="96">
        <v>3724000</v>
      </c>
      <c r="O17" s="95">
        <v>10061672</v>
      </c>
      <c r="P17" s="96">
        <f>$H17+$J17+$L17+$N17</f>
        <v>9069000</v>
      </c>
      <c r="Q17" s="95">
        <f>$I17+$K17+$M17+$O17</f>
        <v>28260252</v>
      </c>
      <c r="R17" s="98">
        <f>IF($L17=0,0,(($N17-$L17)/$L17)*100)</f>
        <v>403.2432432432432</v>
      </c>
      <c r="S17" s="99">
        <f>IF($M17=0,0,(($O17-$M17)/$M17)*100)</f>
        <v>78.89350528910502</v>
      </c>
      <c r="T17" s="98">
        <f>IF($E17=0,0,($P17/$E17)*100)</f>
        <v>30.343281584582442</v>
      </c>
      <c r="U17" s="97">
        <f>IF($E17=0,0,($Q17/$E17)*100)</f>
        <v>94.55384100642398</v>
      </c>
      <c r="V17" s="96">
        <v>913000</v>
      </c>
      <c r="W17" s="95">
        <v>25272</v>
      </c>
    </row>
    <row r="18" spans="1:23" ht="12.75" customHeight="1">
      <c r="A18" s="116" t="s">
        <v>89</v>
      </c>
      <c r="B18" s="100">
        <v>0</v>
      </c>
      <c r="C18" s="100">
        <v>0</v>
      </c>
      <c r="D18" s="100"/>
      <c r="E18" s="100">
        <f>$B18+$C18+$D18</f>
        <v>0</v>
      </c>
      <c r="F18" s="96">
        <v>0</v>
      </c>
      <c r="G18" s="95">
        <v>0</v>
      </c>
      <c r="H18" s="96">
        <v>0</v>
      </c>
      <c r="I18" s="95">
        <v>0</v>
      </c>
      <c r="J18" s="96">
        <v>0</v>
      </c>
      <c r="K18" s="95">
        <v>0</v>
      </c>
      <c r="L18" s="96">
        <v>0</v>
      </c>
      <c r="M18" s="95">
        <v>0</v>
      </c>
      <c r="N18" s="96">
        <v>0</v>
      </c>
      <c r="O18" s="95">
        <v>0</v>
      </c>
      <c r="P18" s="96">
        <f>$H18+$J18+$L18+$N18</f>
        <v>0</v>
      </c>
      <c r="Q18" s="95">
        <f>$I18+$K18+$M18+$O18</f>
        <v>0</v>
      </c>
      <c r="R18" s="98">
        <f>IF($L18=0,0,(($N18-$L18)/$L18)*100)</f>
        <v>0</v>
      </c>
      <c r="S18" s="99">
        <f>IF($M18=0,0,(($O18-$M18)/$M18)*100)</f>
        <v>0</v>
      </c>
      <c r="T18" s="98">
        <f>IF($E18=0,0,($P18/$E18)*100)</f>
        <v>0</v>
      </c>
      <c r="U18" s="97">
        <f>IF($E18=0,0,($Q18/$E18)*100)</f>
        <v>0</v>
      </c>
      <c r="V18" s="96"/>
      <c r="W18" s="95"/>
    </row>
    <row r="19" spans="1:23" ht="12.75" customHeight="1">
      <c r="A19" s="116" t="s">
        <v>88</v>
      </c>
      <c r="B19" s="100">
        <v>0</v>
      </c>
      <c r="C19" s="100">
        <v>0</v>
      </c>
      <c r="D19" s="100"/>
      <c r="E19" s="100">
        <f>$B19+$C19+$D19</f>
        <v>0</v>
      </c>
      <c r="F19" s="96">
        <v>0</v>
      </c>
      <c r="G19" s="95">
        <v>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0</v>
      </c>
      <c r="P19" s="96">
        <f>$H19+$J19+$L19+$N19</f>
        <v>0</v>
      </c>
      <c r="Q19" s="95">
        <f>$I19+$K19+$M19+$O19</f>
        <v>0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0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29888000</v>
      </c>
      <c r="C21" s="114">
        <f>SUM(C17:C20)</f>
        <v>0</v>
      </c>
      <c r="D21" s="114"/>
      <c r="E21" s="114">
        <f>$B21+$C21+$D21</f>
        <v>29888000</v>
      </c>
      <c r="F21" s="110">
        <f aca="true" t="shared" si="6" ref="F21:O21">SUM(F17:F20)</f>
        <v>29888000</v>
      </c>
      <c r="G21" s="109">
        <f t="shared" si="6"/>
        <v>29888000</v>
      </c>
      <c r="H21" s="110">
        <f t="shared" si="6"/>
        <v>1559000</v>
      </c>
      <c r="I21" s="109">
        <f t="shared" si="6"/>
        <v>6662910</v>
      </c>
      <c r="J21" s="110">
        <f t="shared" si="6"/>
        <v>3046000</v>
      </c>
      <c r="K21" s="109">
        <f t="shared" si="6"/>
        <v>5911278</v>
      </c>
      <c r="L21" s="110">
        <f t="shared" si="6"/>
        <v>740000</v>
      </c>
      <c r="M21" s="109">
        <f t="shared" si="6"/>
        <v>5624392</v>
      </c>
      <c r="N21" s="110">
        <f t="shared" si="6"/>
        <v>3724000</v>
      </c>
      <c r="O21" s="109">
        <f t="shared" si="6"/>
        <v>10061672</v>
      </c>
      <c r="P21" s="110">
        <f>$H21+$J21+$L21+$N21</f>
        <v>9069000</v>
      </c>
      <c r="Q21" s="109">
        <f>$I21+$K21+$M21+$O21</f>
        <v>28260252</v>
      </c>
      <c r="R21" s="112">
        <f>IF($L21=0,0,(($N21-$L21)/$L21)*100)</f>
        <v>403.2432432432432</v>
      </c>
      <c r="S21" s="113">
        <f>IF($M21=0,0,(($O21-$M21)/$M21)*100)</f>
        <v>78.89350528910502</v>
      </c>
      <c r="T21" s="112">
        <f>IF($E21=0,0,($P21/$E21)*100)</f>
        <v>30.343281584582442</v>
      </c>
      <c r="U21" s="111">
        <f>IF($E21=0,0,($Q21/$E21)*100)</f>
        <v>94.55384100642398</v>
      </c>
      <c r="V21" s="110">
        <f>SUM(V17:V20)</f>
        <v>913000</v>
      </c>
      <c r="W21" s="109">
        <f>SUM(W17:W20)</f>
        <v>25272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0</v>
      </c>
      <c r="C23" s="100">
        <v>0</v>
      </c>
      <c r="D23" s="100"/>
      <c r="E23" s="100">
        <f>$B23+$C23+$D23</f>
        <v>0</v>
      </c>
      <c r="F23" s="96">
        <v>0</v>
      </c>
      <c r="G23" s="95">
        <v>0</v>
      </c>
      <c r="H23" s="96">
        <v>0</v>
      </c>
      <c r="I23" s="95">
        <v>0</v>
      </c>
      <c r="J23" s="96">
        <v>0</v>
      </c>
      <c r="K23" s="95">
        <v>0</v>
      </c>
      <c r="L23" s="96">
        <v>0</v>
      </c>
      <c r="M23" s="95">
        <v>0</v>
      </c>
      <c r="N23" s="96">
        <v>0</v>
      </c>
      <c r="O23" s="95">
        <v>0</v>
      </c>
      <c r="P23" s="96">
        <f>$H23+$J23+$L23+$N23</f>
        <v>0</v>
      </c>
      <c r="Q23" s="95">
        <f>$I23+$K23+$M23+$O23</f>
        <v>0</v>
      </c>
      <c r="R23" s="98">
        <f>IF($L23=0,0,(($N23-$L23)/$L23)*100)</f>
        <v>0</v>
      </c>
      <c r="S23" s="99">
        <f>IF($M23=0,0,(($O23-$M23)/$M23)*100)</f>
        <v>0</v>
      </c>
      <c r="T23" s="98">
        <f>IF($E23=0,0,($P23/$E23)*100)</f>
        <v>0</v>
      </c>
      <c r="U23" s="97">
        <f>IF($E23=0,0,($Q23/$E23)*100)</f>
        <v>0</v>
      </c>
      <c r="V23" s="96"/>
      <c r="W23" s="95"/>
    </row>
    <row r="24" spans="1:23" ht="12.75" customHeight="1">
      <c r="A24" s="116" t="s">
        <v>84</v>
      </c>
      <c r="B24" s="100">
        <v>0</v>
      </c>
      <c r="C24" s="100">
        <v>0</v>
      </c>
      <c r="D24" s="100"/>
      <c r="E24" s="100">
        <f>$B24+$C24+$D24</f>
        <v>0</v>
      </c>
      <c r="F24" s="96">
        <v>0</v>
      </c>
      <c r="G24" s="95">
        <v>0</v>
      </c>
      <c r="H24" s="96">
        <v>0</v>
      </c>
      <c r="I24" s="95">
        <v>0</v>
      </c>
      <c r="J24" s="96">
        <v>0</v>
      </c>
      <c r="K24" s="95">
        <v>0</v>
      </c>
      <c r="L24" s="96">
        <v>0</v>
      </c>
      <c r="M24" s="95">
        <v>0</v>
      </c>
      <c r="N24" s="96">
        <v>0</v>
      </c>
      <c r="O24" s="95">
        <v>0</v>
      </c>
      <c r="P24" s="96">
        <f>$H24+$J24+$L24+$N24</f>
        <v>0</v>
      </c>
      <c r="Q24" s="95">
        <f>$I24+$K24+$M24+$O24</f>
        <v>0</v>
      </c>
      <c r="R24" s="98">
        <f>IF($L24=0,0,(($N24-$L24)/$L24)*100)</f>
        <v>0</v>
      </c>
      <c r="S24" s="99">
        <f>IF($M24=0,0,(($O24-$M24)/$M24)*100)</f>
        <v>0</v>
      </c>
      <c r="T24" s="98">
        <f>IF($E24=0,0,($P24/$E24)*100)</f>
        <v>0</v>
      </c>
      <c r="U24" s="97">
        <f>IF($E24=0,0,($Q24/$E24)*100)</f>
        <v>0</v>
      </c>
      <c r="V24" s="96"/>
      <c r="W24" s="95"/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1725000</v>
      </c>
      <c r="C26" s="100">
        <v>0</v>
      </c>
      <c r="D26" s="100"/>
      <c r="E26" s="100">
        <f>$B26+$C26+$D26</f>
        <v>1725000</v>
      </c>
      <c r="F26" s="96">
        <v>1725000</v>
      </c>
      <c r="G26" s="95">
        <v>1725000</v>
      </c>
      <c r="H26" s="96">
        <v>337000</v>
      </c>
      <c r="I26" s="95">
        <v>0</v>
      </c>
      <c r="J26" s="96">
        <v>533000</v>
      </c>
      <c r="K26" s="95">
        <v>907289</v>
      </c>
      <c r="L26" s="96">
        <v>112000</v>
      </c>
      <c r="M26" s="95">
        <v>119494</v>
      </c>
      <c r="N26" s="96">
        <v>743000</v>
      </c>
      <c r="O26" s="95">
        <v>636515</v>
      </c>
      <c r="P26" s="96">
        <f>$H26+$J26+$L26+$N26</f>
        <v>1725000</v>
      </c>
      <c r="Q26" s="95">
        <f>$I26+$K26+$M26+$O26</f>
        <v>1663298</v>
      </c>
      <c r="R26" s="98">
        <f>IF($L26=0,0,(($N26-$L26)/$L26)*100)</f>
        <v>563.3928571428571</v>
      </c>
      <c r="S26" s="99">
        <f>IF($M26=0,0,(($O26-$M26)/$M26)*100)</f>
        <v>432.6752807672352</v>
      </c>
      <c r="T26" s="98">
        <f>IF($E26=0,0,($P26/$E26)*100)</f>
        <v>100</v>
      </c>
      <c r="U26" s="97">
        <f>IF($E26=0,0,($Q26/$E26)*100)</f>
        <v>96.42307246376811</v>
      </c>
      <c r="V26" s="96"/>
      <c r="W26" s="95"/>
    </row>
    <row r="27" spans="1:23" ht="12.75" customHeight="1">
      <c r="A27" s="115" t="s">
        <v>53</v>
      </c>
      <c r="B27" s="114">
        <f>SUM(B23:B26)</f>
        <v>1725000</v>
      </c>
      <c r="C27" s="114">
        <f>SUM(C23:C26)</f>
        <v>0</v>
      </c>
      <c r="D27" s="114"/>
      <c r="E27" s="114">
        <f>$B27+$C27+$D27</f>
        <v>1725000</v>
      </c>
      <c r="F27" s="110">
        <f aca="true" t="shared" si="7" ref="F27:O27">SUM(F23:F26)</f>
        <v>1725000</v>
      </c>
      <c r="G27" s="109">
        <f t="shared" si="7"/>
        <v>1725000</v>
      </c>
      <c r="H27" s="110">
        <f t="shared" si="7"/>
        <v>337000</v>
      </c>
      <c r="I27" s="109">
        <f t="shared" si="7"/>
        <v>0</v>
      </c>
      <c r="J27" s="110">
        <f t="shared" si="7"/>
        <v>533000</v>
      </c>
      <c r="K27" s="109">
        <f t="shared" si="7"/>
        <v>907289</v>
      </c>
      <c r="L27" s="110">
        <f t="shared" si="7"/>
        <v>112000</v>
      </c>
      <c r="M27" s="109">
        <f t="shared" si="7"/>
        <v>119494</v>
      </c>
      <c r="N27" s="110">
        <f t="shared" si="7"/>
        <v>743000</v>
      </c>
      <c r="O27" s="109">
        <f t="shared" si="7"/>
        <v>636515</v>
      </c>
      <c r="P27" s="110">
        <f>$H27+$J27+$L27+$N27</f>
        <v>1725000</v>
      </c>
      <c r="Q27" s="109">
        <f>$I27+$K27+$M27+$O27</f>
        <v>1663298</v>
      </c>
      <c r="R27" s="112">
        <f>IF($L27=0,0,(($N27-$L27)/$L27)*100)</f>
        <v>563.3928571428571</v>
      </c>
      <c r="S27" s="113">
        <f>IF($M27=0,0,(($O27-$M27)/$M27)*100)</f>
        <v>432.6752807672352</v>
      </c>
      <c r="T27" s="112">
        <f>IF($E27=0,0,($P27/$E27)*100)</f>
        <v>100</v>
      </c>
      <c r="U27" s="111">
        <f>IF($E27=0,0,($Q27/$E27)*100)</f>
        <v>96.42307246376811</v>
      </c>
      <c r="V27" s="110">
        <f>SUM(V23:V26)</f>
        <v>0</v>
      </c>
      <c r="W27" s="109">
        <f>SUM(W23:W26)</f>
        <v>0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38757000</v>
      </c>
      <c r="C29" s="100">
        <v>0</v>
      </c>
      <c r="D29" s="100"/>
      <c r="E29" s="100">
        <f>$B29+$C29+$D29</f>
        <v>38757000</v>
      </c>
      <c r="F29" s="96">
        <v>38757000</v>
      </c>
      <c r="G29" s="95">
        <v>38757000</v>
      </c>
      <c r="H29" s="96">
        <v>6030000</v>
      </c>
      <c r="I29" s="95">
        <v>8994575</v>
      </c>
      <c r="J29" s="96">
        <v>8624000</v>
      </c>
      <c r="K29" s="95">
        <v>12327696</v>
      </c>
      <c r="L29" s="96">
        <v>5076000</v>
      </c>
      <c r="M29" s="95">
        <v>8811321</v>
      </c>
      <c r="N29" s="96">
        <v>14151000</v>
      </c>
      <c r="O29" s="95">
        <v>6397304</v>
      </c>
      <c r="P29" s="96">
        <f>$H29+$J29+$L29+$N29</f>
        <v>33881000</v>
      </c>
      <c r="Q29" s="95">
        <f>$I29+$K29+$M29+$O29</f>
        <v>36530896</v>
      </c>
      <c r="R29" s="98">
        <f>IF($L29=0,0,(($N29-$L29)/$L29)*100)</f>
        <v>178.7825059101655</v>
      </c>
      <c r="S29" s="99">
        <f>IF($M29=0,0,(($O29-$M29)/$M29)*100)</f>
        <v>-27.396766046770963</v>
      </c>
      <c r="T29" s="98">
        <f>IF($E29=0,0,($P29/$E29)*100)</f>
        <v>87.4190468818536</v>
      </c>
      <c r="U29" s="97">
        <f>IF($E29=0,0,($Q29/$E29)*100)</f>
        <v>94.25625306396263</v>
      </c>
      <c r="V29" s="96">
        <v>2049000</v>
      </c>
      <c r="W29" s="95">
        <v>1414000</v>
      </c>
    </row>
    <row r="30" spans="1:23" ht="12.75" customHeight="1">
      <c r="A30" s="115" t="s">
        <v>53</v>
      </c>
      <c r="B30" s="114">
        <f>B29</f>
        <v>38757000</v>
      </c>
      <c r="C30" s="114">
        <f>C29</f>
        <v>0</v>
      </c>
      <c r="D30" s="114"/>
      <c r="E30" s="114">
        <f>$B30+$C30+$D30</f>
        <v>38757000</v>
      </c>
      <c r="F30" s="110">
        <f aca="true" t="shared" si="8" ref="F30:O30">F29</f>
        <v>38757000</v>
      </c>
      <c r="G30" s="109">
        <f t="shared" si="8"/>
        <v>38757000</v>
      </c>
      <c r="H30" s="110">
        <f t="shared" si="8"/>
        <v>6030000</v>
      </c>
      <c r="I30" s="109">
        <f t="shared" si="8"/>
        <v>8994575</v>
      </c>
      <c r="J30" s="110">
        <f t="shared" si="8"/>
        <v>8624000</v>
      </c>
      <c r="K30" s="109">
        <f t="shared" si="8"/>
        <v>12327696</v>
      </c>
      <c r="L30" s="110">
        <f t="shared" si="8"/>
        <v>5076000</v>
      </c>
      <c r="M30" s="109">
        <f t="shared" si="8"/>
        <v>8811321</v>
      </c>
      <c r="N30" s="110">
        <f t="shared" si="8"/>
        <v>14151000</v>
      </c>
      <c r="O30" s="109">
        <f t="shared" si="8"/>
        <v>6397304</v>
      </c>
      <c r="P30" s="110">
        <f>$H30+$J30+$L30+$N30</f>
        <v>33881000</v>
      </c>
      <c r="Q30" s="109">
        <f>$I30+$K30+$M30+$O30</f>
        <v>36530896</v>
      </c>
      <c r="R30" s="112">
        <f>IF($L30=0,0,(($N30-$L30)/$L30)*100)</f>
        <v>178.7825059101655</v>
      </c>
      <c r="S30" s="113">
        <f>IF($M30=0,0,(($O30-$M30)/$M30)*100)</f>
        <v>-27.396766046770963</v>
      </c>
      <c r="T30" s="112">
        <f>IF($E30=0,0,($P30/$E30)*100)</f>
        <v>87.4190468818536</v>
      </c>
      <c r="U30" s="111">
        <f>IF($E30=0,0,($Q30/$E30)*100)</f>
        <v>94.25625306396263</v>
      </c>
      <c r="V30" s="110">
        <f>V29</f>
        <v>2049000</v>
      </c>
      <c r="W30" s="109">
        <f>W29</f>
        <v>1414000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19000000</v>
      </c>
      <c r="C32" s="100">
        <v>0</v>
      </c>
      <c r="D32" s="100"/>
      <c r="E32" s="100">
        <f aca="true" t="shared" si="9" ref="E32:E37">$B32+$C32+$D32</f>
        <v>19000000</v>
      </c>
      <c r="F32" s="96">
        <v>19000000</v>
      </c>
      <c r="G32" s="95">
        <v>19000000</v>
      </c>
      <c r="H32" s="96">
        <v>0</v>
      </c>
      <c r="I32" s="95">
        <v>4353836</v>
      </c>
      <c r="J32" s="96">
        <v>4081000</v>
      </c>
      <c r="K32" s="95">
        <v>4259474</v>
      </c>
      <c r="L32" s="96">
        <v>4521000</v>
      </c>
      <c r="M32" s="95">
        <v>3036481</v>
      </c>
      <c r="N32" s="96">
        <v>5948000</v>
      </c>
      <c r="O32" s="95">
        <v>3416990</v>
      </c>
      <c r="P32" s="96">
        <f aca="true" t="shared" si="10" ref="P32:P37">$H32+$J32+$L32+$N32</f>
        <v>14550000</v>
      </c>
      <c r="Q32" s="95">
        <f aca="true" t="shared" si="11" ref="Q32:Q37">$I32+$K32+$M32+$O32</f>
        <v>15066781</v>
      </c>
      <c r="R32" s="98">
        <f aca="true" t="shared" si="12" ref="R32:R37">IF($L32=0,0,(($N32-$L32)/$L32)*100)</f>
        <v>31.563813315638136</v>
      </c>
      <c r="S32" s="99">
        <f aca="true" t="shared" si="13" ref="S32:S37">IF($M32=0,0,(($O32-$M32)/$M32)*100)</f>
        <v>12.531249166387012</v>
      </c>
      <c r="T32" s="98">
        <f>IF($E32=0,0,($P32/$E32)*100)</f>
        <v>76.57894736842105</v>
      </c>
      <c r="U32" s="97">
        <f>IF($E32=0,0,($Q32/$E32)*100)</f>
        <v>79.29884736842105</v>
      </c>
      <c r="V32" s="96">
        <v>2406000</v>
      </c>
      <c r="W32" s="95">
        <v>2405689</v>
      </c>
    </row>
    <row r="33" spans="1:23" ht="12.75" customHeight="1">
      <c r="A33" s="116" t="s">
        <v>77</v>
      </c>
      <c r="B33" s="100">
        <v>79318000</v>
      </c>
      <c r="C33" s="100">
        <v>0</v>
      </c>
      <c r="D33" s="100"/>
      <c r="E33" s="100">
        <f t="shared" si="9"/>
        <v>79318000</v>
      </c>
      <c r="F33" s="96">
        <v>79318000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4000000</v>
      </c>
      <c r="C35" s="100">
        <v>0</v>
      </c>
      <c r="D35" s="100"/>
      <c r="E35" s="100">
        <f t="shared" si="9"/>
        <v>4000000</v>
      </c>
      <c r="F35" s="96">
        <v>4000000</v>
      </c>
      <c r="G35" s="95">
        <v>4000000</v>
      </c>
      <c r="H35" s="96">
        <v>0</v>
      </c>
      <c r="I35" s="95">
        <v>0</v>
      </c>
      <c r="J35" s="96">
        <v>0</v>
      </c>
      <c r="K35" s="95">
        <v>0</v>
      </c>
      <c r="L35" s="96">
        <v>0</v>
      </c>
      <c r="M35" s="95">
        <v>16702</v>
      </c>
      <c r="N35" s="96">
        <v>233000</v>
      </c>
      <c r="O35" s="95">
        <v>1515177</v>
      </c>
      <c r="P35" s="96">
        <f t="shared" si="10"/>
        <v>233000</v>
      </c>
      <c r="Q35" s="95">
        <f t="shared" si="11"/>
        <v>1531879</v>
      </c>
      <c r="R35" s="98">
        <f t="shared" si="12"/>
        <v>0</v>
      </c>
      <c r="S35" s="99">
        <f t="shared" si="13"/>
        <v>8971.829720991498</v>
      </c>
      <c r="T35" s="98">
        <f>IF($E35=0,0,($P35/$E35)*100)</f>
        <v>5.825</v>
      </c>
      <c r="U35" s="97">
        <f>IF($E35=0,0,($Q35/$E35)*100)</f>
        <v>38.296975</v>
      </c>
      <c r="V35" s="96">
        <v>3725000</v>
      </c>
      <c r="W35" s="95">
        <v>2723000</v>
      </c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102318000</v>
      </c>
      <c r="C37" s="114">
        <f>SUM(C32:C36)</f>
        <v>0</v>
      </c>
      <c r="D37" s="114"/>
      <c r="E37" s="114">
        <f t="shared" si="9"/>
        <v>102318000</v>
      </c>
      <c r="F37" s="110">
        <f aca="true" t="shared" si="14" ref="F37:O37">SUM(F32:F36)</f>
        <v>102318000</v>
      </c>
      <c r="G37" s="109">
        <f t="shared" si="14"/>
        <v>23000000</v>
      </c>
      <c r="H37" s="110">
        <f t="shared" si="14"/>
        <v>0</v>
      </c>
      <c r="I37" s="109">
        <f t="shared" si="14"/>
        <v>4353836</v>
      </c>
      <c r="J37" s="110">
        <f t="shared" si="14"/>
        <v>4081000</v>
      </c>
      <c r="K37" s="109">
        <f t="shared" si="14"/>
        <v>4259474</v>
      </c>
      <c r="L37" s="110">
        <f t="shared" si="14"/>
        <v>4521000</v>
      </c>
      <c r="M37" s="109">
        <f t="shared" si="14"/>
        <v>3053183</v>
      </c>
      <c r="N37" s="110">
        <f t="shared" si="14"/>
        <v>6181000</v>
      </c>
      <c r="O37" s="109">
        <f t="shared" si="14"/>
        <v>4932167</v>
      </c>
      <c r="P37" s="110">
        <f t="shared" si="10"/>
        <v>14783000</v>
      </c>
      <c r="Q37" s="109">
        <f t="shared" si="11"/>
        <v>16598660</v>
      </c>
      <c r="R37" s="112">
        <f t="shared" si="12"/>
        <v>36.7175403671754</v>
      </c>
      <c r="S37" s="113">
        <f t="shared" si="13"/>
        <v>61.54180735317863</v>
      </c>
      <c r="T37" s="112">
        <f>IF((+$E32+$E35)=0,0,(P37/(+$E32+$E35))*100)</f>
        <v>64.27391304347826</v>
      </c>
      <c r="U37" s="111">
        <f>IF((+$E32+$E35)=0,0,(Q37/(+$E32+$E35))*100)</f>
        <v>72.16808695652173</v>
      </c>
      <c r="V37" s="110">
        <f>SUM(V32:V36)</f>
        <v>6131000</v>
      </c>
      <c r="W37" s="109">
        <f>SUM(W32:W36)</f>
        <v>5128689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166140000</v>
      </c>
      <c r="C40" s="100">
        <v>65159000</v>
      </c>
      <c r="D40" s="100"/>
      <c r="E40" s="100">
        <f t="shared" si="15"/>
        <v>231299000</v>
      </c>
      <c r="F40" s="96">
        <v>166140000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37000000</v>
      </c>
      <c r="C41" s="100">
        <v>0</v>
      </c>
      <c r="D41" s="100"/>
      <c r="E41" s="100">
        <f t="shared" si="15"/>
        <v>37000000</v>
      </c>
      <c r="F41" s="96">
        <v>37000000</v>
      </c>
      <c r="G41" s="95">
        <v>37000000</v>
      </c>
      <c r="H41" s="96">
        <v>8135000</v>
      </c>
      <c r="I41" s="95">
        <v>6574416</v>
      </c>
      <c r="J41" s="96">
        <v>8684000</v>
      </c>
      <c r="K41" s="95">
        <v>10660979</v>
      </c>
      <c r="L41" s="96">
        <v>11275000</v>
      </c>
      <c r="M41" s="95">
        <v>7163153</v>
      </c>
      <c r="N41" s="96">
        <v>8906000</v>
      </c>
      <c r="O41" s="95">
        <v>14054506</v>
      </c>
      <c r="P41" s="96">
        <f t="shared" si="16"/>
        <v>37000000</v>
      </c>
      <c r="Q41" s="95">
        <f t="shared" si="17"/>
        <v>38453054</v>
      </c>
      <c r="R41" s="98">
        <f t="shared" si="18"/>
        <v>-21.01108647450111</v>
      </c>
      <c r="S41" s="99">
        <f t="shared" si="19"/>
        <v>96.20558153651054</v>
      </c>
      <c r="T41" s="98">
        <f t="shared" si="20"/>
        <v>100</v>
      </c>
      <c r="U41" s="97">
        <f t="shared" si="21"/>
        <v>103.92717297297298</v>
      </c>
      <c r="V41" s="96">
        <v>596000</v>
      </c>
      <c r="W41" s="95">
        <v>596000</v>
      </c>
    </row>
    <row r="42" spans="1:23" ht="12.75" customHeight="1">
      <c r="A42" s="116" t="s">
        <v>69</v>
      </c>
      <c r="B42" s="100">
        <v>7900000</v>
      </c>
      <c r="C42" s="100">
        <v>0</v>
      </c>
      <c r="D42" s="100"/>
      <c r="E42" s="100">
        <f t="shared" si="15"/>
        <v>7900000</v>
      </c>
      <c r="F42" s="96">
        <v>7900000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64170000</v>
      </c>
      <c r="C44" s="100">
        <v>0</v>
      </c>
      <c r="D44" s="100"/>
      <c r="E44" s="100">
        <f t="shared" si="15"/>
        <v>64170000</v>
      </c>
      <c r="F44" s="96">
        <v>64170000</v>
      </c>
      <c r="G44" s="95">
        <v>64170000</v>
      </c>
      <c r="H44" s="96">
        <v>0</v>
      </c>
      <c r="I44" s="95">
        <v>9310597</v>
      </c>
      <c r="J44" s="96">
        <v>10532000</v>
      </c>
      <c r="K44" s="95">
        <v>6769467</v>
      </c>
      <c r="L44" s="96">
        <v>9261000</v>
      </c>
      <c r="M44" s="95">
        <v>12538256</v>
      </c>
      <c r="N44" s="96">
        <v>44377000</v>
      </c>
      <c r="O44" s="95">
        <v>35974828</v>
      </c>
      <c r="P44" s="96">
        <f t="shared" si="16"/>
        <v>64170000</v>
      </c>
      <c r="Q44" s="95">
        <f t="shared" si="17"/>
        <v>64593148</v>
      </c>
      <c r="R44" s="98">
        <f t="shared" si="18"/>
        <v>379.18151387539143</v>
      </c>
      <c r="S44" s="99">
        <f t="shared" si="19"/>
        <v>186.9205095190272</v>
      </c>
      <c r="T44" s="98">
        <f t="shared" si="20"/>
        <v>100</v>
      </c>
      <c r="U44" s="97">
        <f t="shared" si="21"/>
        <v>100.65941717313387</v>
      </c>
      <c r="V44" s="96"/>
      <c r="W44" s="95"/>
    </row>
    <row r="45" spans="1:23" ht="12.75" customHeight="1">
      <c r="A45" s="116" t="s">
        <v>66</v>
      </c>
      <c r="B45" s="100">
        <v>0</v>
      </c>
      <c r="C45" s="100">
        <v>0</v>
      </c>
      <c r="D45" s="100"/>
      <c r="E45" s="100">
        <f t="shared" si="15"/>
        <v>0</v>
      </c>
      <c r="F45" s="96">
        <v>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275210000</v>
      </c>
      <c r="C47" s="114">
        <f>SUM(C39:C46)</f>
        <v>65159000</v>
      </c>
      <c r="D47" s="114"/>
      <c r="E47" s="114">
        <f t="shared" si="15"/>
        <v>340369000</v>
      </c>
      <c r="F47" s="110">
        <f aca="true" t="shared" si="22" ref="F47:O47">SUM(F39:F46)</f>
        <v>275210000</v>
      </c>
      <c r="G47" s="109">
        <f t="shared" si="22"/>
        <v>101170000</v>
      </c>
      <c r="H47" s="110">
        <f t="shared" si="22"/>
        <v>8135000</v>
      </c>
      <c r="I47" s="109">
        <f t="shared" si="22"/>
        <v>15885013</v>
      </c>
      <c r="J47" s="110">
        <f t="shared" si="22"/>
        <v>19216000</v>
      </c>
      <c r="K47" s="109">
        <f t="shared" si="22"/>
        <v>17430446</v>
      </c>
      <c r="L47" s="110">
        <f t="shared" si="22"/>
        <v>20536000</v>
      </c>
      <c r="M47" s="109">
        <f t="shared" si="22"/>
        <v>19701409</v>
      </c>
      <c r="N47" s="110">
        <f t="shared" si="22"/>
        <v>53283000</v>
      </c>
      <c r="O47" s="109">
        <f t="shared" si="22"/>
        <v>50029334</v>
      </c>
      <c r="P47" s="110">
        <f t="shared" si="16"/>
        <v>101170000</v>
      </c>
      <c r="Q47" s="109">
        <f t="shared" si="17"/>
        <v>103046202</v>
      </c>
      <c r="R47" s="112">
        <f t="shared" si="18"/>
        <v>159.46143358005455</v>
      </c>
      <c r="S47" s="113">
        <f t="shared" si="19"/>
        <v>153.93784779555614</v>
      </c>
      <c r="T47" s="112">
        <f>IF((+$E41+$E43+$E43)=0,0,(P47/(+$E41+$E43+$E44))*100)</f>
        <v>100</v>
      </c>
      <c r="U47" s="111">
        <f>IF((+$E41+$E43+$E44)=0,0,(Q47/(+$E41+$E43+$E44))*100)</f>
        <v>101.85450429969359</v>
      </c>
      <c r="V47" s="110">
        <f>SUM(V39:V46)</f>
        <v>596000</v>
      </c>
      <c r="W47" s="109">
        <f>SUM(W39:W46)</f>
        <v>596000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0</v>
      </c>
      <c r="C55" s="100">
        <v>0</v>
      </c>
      <c r="D55" s="100"/>
      <c r="E55" s="100">
        <f>$B55+$C55+$D55</f>
        <v>0</v>
      </c>
      <c r="F55" s="96">
        <v>0</v>
      </c>
      <c r="G55" s="95">
        <v>0</v>
      </c>
      <c r="H55" s="96">
        <v>0</v>
      </c>
      <c r="I55" s="95">
        <v>0</v>
      </c>
      <c r="J55" s="96">
        <v>0</v>
      </c>
      <c r="K55" s="95">
        <v>0</v>
      </c>
      <c r="L55" s="96">
        <v>0</v>
      </c>
      <c r="M55" s="95">
        <v>0</v>
      </c>
      <c r="N55" s="96">
        <v>0</v>
      </c>
      <c r="O55" s="95">
        <v>0</v>
      </c>
      <c r="P55" s="96">
        <f>$H55+$J55+$L55+$N55</f>
        <v>0</v>
      </c>
      <c r="Q55" s="95">
        <f>$I55+$K55+$M55+$O55</f>
        <v>0</v>
      </c>
      <c r="R55" s="98">
        <f>IF($L55=0,0,(($N55-$L55)/$L55)*100)</f>
        <v>0</v>
      </c>
      <c r="S55" s="99">
        <f>IF($M55=0,0,(($O55-$M55)/$M55)*100)</f>
        <v>0</v>
      </c>
      <c r="T55" s="98">
        <f>IF($E55=0,0,($P55/$E55)*100)</f>
        <v>0</v>
      </c>
      <c r="U55" s="97">
        <f>IF($E55=0,0,($Q55/$E55)*100)</f>
        <v>0</v>
      </c>
      <c r="V55" s="96"/>
      <c r="W55" s="95"/>
    </row>
    <row r="56" spans="1:23" ht="12.75" customHeight="1">
      <c r="A56" s="116" t="s">
        <v>57</v>
      </c>
      <c r="B56" s="100">
        <v>4500000</v>
      </c>
      <c r="C56" s="100">
        <v>0</v>
      </c>
      <c r="D56" s="100"/>
      <c r="E56" s="100">
        <f>$B56+$C56+$D56</f>
        <v>4500000</v>
      </c>
      <c r="F56" s="96">
        <v>4500000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0</v>
      </c>
      <c r="C57" s="100">
        <v>0</v>
      </c>
      <c r="D57" s="100"/>
      <c r="E57" s="100">
        <f>$B57+$C57+$D57</f>
        <v>0</v>
      </c>
      <c r="F57" s="96">
        <v>0</v>
      </c>
      <c r="G57" s="95">
        <v>0</v>
      </c>
      <c r="H57" s="96">
        <v>0</v>
      </c>
      <c r="I57" s="95">
        <v>0</v>
      </c>
      <c r="J57" s="96">
        <v>0</v>
      </c>
      <c r="K57" s="95">
        <v>0</v>
      </c>
      <c r="L57" s="96">
        <v>0</v>
      </c>
      <c r="M57" s="95">
        <v>0</v>
      </c>
      <c r="N57" s="96">
        <v>0</v>
      </c>
      <c r="O57" s="95">
        <v>0</v>
      </c>
      <c r="P57" s="96">
        <f>$H57+$J57+$L57+$N57</f>
        <v>0</v>
      </c>
      <c r="Q57" s="95">
        <f>$I57+$K57+$M57+$O57</f>
        <v>0</v>
      </c>
      <c r="R57" s="98">
        <f>IF($L57=0,0,(($N57-$L57)/$L57)*100)</f>
        <v>0</v>
      </c>
      <c r="S57" s="99">
        <f>IF($M57=0,0,(($O57-$M57)/$M57)*100)</f>
        <v>0</v>
      </c>
      <c r="T57" s="98">
        <f>IF($E57=0,0,($P57/$E57)*100)</f>
        <v>0</v>
      </c>
      <c r="U57" s="97">
        <f>IF($E57=0,0,($Q57/$E57)*100)</f>
        <v>0</v>
      </c>
      <c r="V57" s="96"/>
      <c r="W57" s="95"/>
    </row>
    <row r="58" spans="1:23" ht="12.75" customHeight="1">
      <c r="A58" s="115" t="s">
        <v>53</v>
      </c>
      <c r="B58" s="114">
        <f>SUM(B55:B57)</f>
        <v>4500000</v>
      </c>
      <c r="C58" s="114">
        <f>SUM(C55:C57)</f>
        <v>0</v>
      </c>
      <c r="D58" s="114"/>
      <c r="E58" s="114">
        <f>$B58+$C58+$D58</f>
        <v>4500000</v>
      </c>
      <c r="F58" s="110">
        <f aca="true" t="shared" si="24" ref="F58:O58">SUM(F55:F57)</f>
        <v>4500000</v>
      </c>
      <c r="G58" s="109">
        <f t="shared" si="24"/>
        <v>0</v>
      </c>
      <c r="H58" s="110">
        <f t="shared" si="24"/>
        <v>0</v>
      </c>
      <c r="I58" s="109">
        <f t="shared" si="24"/>
        <v>0</v>
      </c>
      <c r="J58" s="110">
        <f t="shared" si="24"/>
        <v>0</v>
      </c>
      <c r="K58" s="109">
        <f t="shared" si="24"/>
        <v>0</v>
      </c>
      <c r="L58" s="110">
        <f t="shared" si="24"/>
        <v>0</v>
      </c>
      <c r="M58" s="109">
        <f t="shared" si="24"/>
        <v>0</v>
      </c>
      <c r="N58" s="110">
        <f t="shared" si="24"/>
        <v>0</v>
      </c>
      <c r="O58" s="109">
        <f t="shared" si="24"/>
        <v>0</v>
      </c>
      <c r="P58" s="110">
        <f>$H58+$J58+$L58+$N58</f>
        <v>0</v>
      </c>
      <c r="Q58" s="109">
        <f>$I58+$K58+$M58+$O58</f>
        <v>0</v>
      </c>
      <c r="R58" s="112">
        <f>IF($L58=0,0,(($N58-$L58)/$L58)*100)</f>
        <v>0</v>
      </c>
      <c r="S58" s="113">
        <f>IF($M58=0,0,(($O58-$M58)/$M58)*100)</f>
        <v>0</v>
      </c>
      <c r="T58" s="112">
        <f>IF((+$E55+$E57)=0,0,(P58/(+$E55+$E57))*100)</f>
        <v>0</v>
      </c>
      <c r="U58" s="111">
        <f>IF((+$E55+$E57)=0,0,(Q58/(+$E55+$E57))*100)</f>
        <v>0</v>
      </c>
      <c r="V58" s="110">
        <f>SUM(V55:V57)</f>
        <v>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518110000</v>
      </c>
      <c r="C59" s="85">
        <f>SUM(C9:C14,C17:C20,C23:C26,C29,C32:C36,C39:C46,C49:C52,C55:C57)</f>
        <v>57697000</v>
      </c>
      <c r="D59" s="85"/>
      <c r="E59" s="85">
        <f>$B59+$C59+$D59</f>
        <v>575807000</v>
      </c>
      <c r="F59" s="81">
        <f aca="true" t="shared" si="25" ref="F59:O59">SUM(F9:F14,F17:F20,F23:F26,F29,F32:F36,F39:F46,F49:F52,F55:F57)</f>
        <v>510648000</v>
      </c>
      <c r="G59" s="80">
        <f t="shared" si="25"/>
        <v>252790000</v>
      </c>
      <c r="H59" s="81">
        <f t="shared" si="25"/>
        <v>31622000</v>
      </c>
      <c r="I59" s="80">
        <f t="shared" si="25"/>
        <v>51696691</v>
      </c>
      <c r="J59" s="81">
        <f t="shared" si="25"/>
        <v>47114000</v>
      </c>
      <c r="K59" s="80">
        <f t="shared" si="25"/>
        <v>51869560</v>
      </c>
      <c r="L59" s="81">
        <f t="shared" si="25"/>
        <v>41975000</v>
      </c>
      <c r="M59" s="80">
        <f t="shared" si="25"/>
        <v>46071756</v>
      </c>
      <c r="N59" s="81">
        <f t="shared" si="25"/>
        <v>94003000</v>
      </c>
      <c r="O59" s="80">
        <f t="shared" si="25"/>
        <v>88180510</v>
      </c>
      <c r="P59" s="81">
        <f>$H59+$J59+$L59+$N59</f>
        <v>214714000</v>
      </c>
      <c r="Q59" s="80">
        <f>$I59+$K59+$M59+$O59</f>
        <v>237818517</v>
      </c>
      <c r="R59" s="83">
        <f>IF($L59=0,0,(($N59-$L59)/$L59)*100)</f>
        <v>123.94997022036927</v>
      </c>
      <c r="S59" s="84">
        <f>IF($M59=0,0,(($O59-$M59)/$M59)*100)</f>
        <v>91.39819632661711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84.93769532022627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94.07750187903002</v>
      </c>
      <c r="V59" s="81">
        <f>SUM(V9:V14,V17:V20,V23:V26,V29,V32:V36,V39:V46,V49:V52,V55:V57)</f>
        <v>11281000</v>
      </c>
      <c r="W59" s="80">
        <f>SUM(W9:W14,W17:W20,W23:W26,W29,W32:W36,W39:W46,W49:W52,W55:W57)</f>
        <v>8755684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450944000</v>
      </c>
      <c r="C61" s="100">
        <v>12000000</v>
      </c>
      <c r="D61" s="100"/>
      <c r="E61" s="100">
        <f>$B61+$C61+$D61</f>
        <v>462944000</v>
      </c>
      <c r="F61" s="96">
        <v>462944000</v>
      </c>
      <c r="G61" s="95">
        <v>462944000</v>
      </c>
      <c r="H61" s="96">
        <v>121944000</v>
      </c>
      <c r="I61" s="95">
        <v>120869559</v>
      </c>
      <c r="J61" s="96">
        <v>131208000</v>
      </c>
      <c r="K61" s="95">
        <v>153569490</v>
      </c>
      <c r="L61" s="96">
        <v>62760000</v>
      </c>
      <c r="M61" s="95">
        <v>69416876</v>
      </c>
      <c r="N61" s="96">
        <v>74561000</v>
      </c>
      <c r="O61" s="95">
        <v>111137952</v>
      </c>
      <c r="P61" s="96">
        <f>$H61+$J61+$L61+$N61</f>
        <v>390473000</v>
      </c>
      <c r="Q61" s="95">
        <f>$I61+$K61+$M61+$O61</f>
        <v>454993877</v>
      </c>
      <c r="R61" s="98">
        <f>IF($L61=0,0,(($N61-$L61)/$L61)*100)</f>
        <v>18.803377947737413</v>
      </c>
      <c r="S61" s="99">
        <f>IF($M61=0,0,(($O61-$M61)/$M61)*100)</f>
        <v>60.10220915156136</v>
      </c>
      <c r="T61" s="98">
        <f>IF($E61=0,0,($P61/$E61)*100)</f>
        <v>84.34562279670975</v>
      </c>
      <c r="U61" s="97">
        <f>IF($E61=0,0,($Q61/$E61)*100)</f>
        <v>98.28270309151863</v>
      </c>
      <c r="V61" s="96">
        <v>60706000</v>
      </c>
      <c r="W61" s="95">
        <v>18153772</v>
      </c>
    </row>
    <row r="62" spans="1:23" ht="12.75" customHeight="1">
      <c r="A62" s="93" t="s">
        <v>53</v>
      </c>
      <c r="B62" s="92">
        <f>B61</f>
        <v>450944000</v>
      </c>
      <c r="C62" s="92">
        <f>C61</f>
        <v>12000000</v>
      </c>
      <c r="D62" s="92"/>
      <c r="E62" s="92">
        <f>$B62+$C62+$D62</f>
        <v>462944000</v>
      </c>
      <c r="F62" s="88">
        <f aca="true" t="shared" si="26" ref="F62:O62">F61</f>
        <v>462944000</v>
      </c>
      <c r="G62" s="87">
        <f t="shared" si="26"/>
        <v>462944000</v>
      </c>
      <c r="H62" s="88">
        <f t="shared" si="26"/>
        <v>121944000</v>
      </c>
      <c r="I62" s="87">
        <f t="shared" si="26"/>
        <v>120869559</v>
      </c>
      <c r="J62" s="88">
        <f t="shared" si="26"/>
        <v>131208000</v>
      </c>
      <c r="K62" s="87">
        <f t="shared" si="26"/>
        <v>153569490</v>
      </c>
      <c r="L62" s="88">
        <f t="shared" si="26"/>
        <v>62760000</v>
      </c>
      <c r="M62" s="87">
        <f t="shared" si="26"/>
        <v>69416876</v>
      </c>
      <c r="N62" s="88">
        <f t="shared" si="26"/>
        <v>74561000</v>
      </c>
      <c r="O62" s="87">
        <f t="shared" si="26"/>
        <v>111137952</v>
      </c>
      <c r="P62" s="88">
        <f>$H62+$J62+$L62+$N62</f>
        <v>390473000</v>
      </c>
      <c r="Q62" s="87">
        <f>$I62+$K62+$M62+$O62</f>
        <v>454993877</v>
      </c>
      <c r="R62" s="90">
        <f>IF($L62=0,0,(($N62-$L62)/$L62)*100)</f>
        <v>18.803377947737413</v>
      </c>
      <c r="S62" s="91">
        <f>IF($M62=0,0,(($O62-$M62)/$M62)*100)</f>
        <v>60.10220915156136</v>
      </c>
      <c r="T62" s="90">
        <f>IF($E62=0,0,($P62/$E62)*100)</f>
        <v>84.34562279670975</v>
      </c>
      <c r="U62" s="89">
        <f>IF($E62=0,0,($Q62/$E62)*100)</f>
        <v>98.28270309151863</v>
      </c>
      <c r="V62" s="88">
        <f>V61</f>
        <v>60706000</v>
      </c>
      <c r="W62" s="87">
        <f>W61</f>
        <v>18153772</v>
      </c>
    </row>
    <row r="63" spans="1:23" ht="12.75" customHeight="1">
      <c r="A63" s="86" t="s">
        <v>7</v>
      </c>
      <c r="B63" s="85">
        <f>B61</f>
        <v>450944000</v>
      </c>
      <c r="C63" s="85">
        <f>C61</f>
        <v>12000000</v>
      </c>
      <c r="D63" s="85"/>
      <c r="E63" s="85">
        <f>$B63+$C63+$D63</f>
        <v>462944000</v>
      </c>
      <c r="F63" s="81">
        <f aca="true" t="shared" si="27" ref="F63:O63">F61</f>
        <v>462944000</v>
      </c>
      <c r="G63" s="80">
        <f t="shared" si="27"/>
        <v>462944000</v>
      </c>
      <c r="H63" s="81">
        <f t="shared" si="27"/>
        <v>121944000</v>
      </c>
      <c r="I63" s="80">
        <f t="shared" si="27"/>
        <v>120869559</v>
      </c>
      <c r="J63" s="81">
        <f t="shared" si="27"/>
        <v>131208000</v>
      </c>
      <c r="K63" s="80">
        <f t="shared" si="27"/>
        <v>153569490</v>
      </c>
      <c r="L63" s="81">
        <f t="shared" si="27"/>
        <v>62760000</v>
      </c>
      <c r="M63" s="80">
        <f t="shared" si="27"/>
        <v>69416876</v>
      </c>
      <c r="N63" s="81">
        <f t="shared" si="27"/>
        <v>74561000</v>
      </c>
      <c r="O63" s="80">
        <f t="shared" si="27"/>
        <v>111137952</v>
      </c>
      <c r="P63" s="81">
        <f>$H63+$J63+$L63+$N63</f>
        <v>390473000</v>
      </c>
      <c r="Q63" s="80">
        <f>$I63+$K63+$M63+$O63</f>
        <v>454993877</v>
      </c>
      <c r="R63" s="83">
        <f>IF($L63=0,0,(($N63-$L63)/$L63)*100)</f>
        <v>18.803377947737413</v>
      </c>
      <c r="S63" s="84">
        <f>IF($M63=0,0,(($O63-$M63)/$M63)*100)</f>
        <v>60.10220915156136</v>
      </c>
      <c r="T63" s="83">
        <f>IF($E63=0,0,($P63/$E63)*100)</f>
        <v>84.34562279670975</v>
      </c>
      <c r="U63" s="82">
        <f>IF($E63=0,0,($Q63/$E63)*100)</f>
        <v>98.28270309151863</v>
      </c>
      <c r="V63" s="81">
        <f>V61</f>
        <v>60706000</v>
      </c>
      <c r="W63" s="80">
        <f>W61</f>
        <v>18153772</v>
      </c>
    </row>
    <row r="64" spans="1:23" ht="12.75" customHeight="1" thickBot="1">
      <c r="A64" s="86" t="s">
        <v>52</v>
      </c>
      <c r="B64" s="85">
        <f>SUM(B9:B14,B17:B20,B23:B26,B29,B32:B36,B39:B46,B49:B52,B55:B57,B61)</f>
        <v>969054000</v>
      </c>
      <c r="C64" s="85">
        <f>SUM(C9:C14,C17:C20,C23:C26,C29,C32:C36,C39:C46,C49:C52,C55:C57,C61)</f>
        <v>69697000</v>
      </c>
      <c r="D64" s="85"/>
      <c r="E64" s="85">
        <f>$B64+$C64+$D64</f>
        <v>1038751000</v>
      </c>
      <c r="F64" s="81">
        <f aca="true" t="shared" si="28" ref="F64:O64">SUM(F9:F14,F17:F20,F23:F26,F29,F32:F36,F39:F46,F49:F52,F55:F57,F61)</f>
        <v>973592000</v>
      </c>
      <c r="G64" s="80">
        <f t="shared" si="28"/>
        <v>715734000</v>
      </c>
      <c r="H64" s="81">
        <f t="shared" si="28"/>
        <v>153566000</v>
      </c>
      <c r="I64" s="80">
        <f t="shared" si="28"/>
        <v>172566250</v>
      </c>
      <c r="J64" s="81">
        <f t="shared" si="28"/>
        <v>178322000</v>
      </c>
      <c r="K64" s="80">
        <f t="shared" si="28"/>
        <v>205439050</v>
      </c>
      <c r="L64" s="81">
        <f t="shared" si="28"/>
        <v>104735000</v>
      </c>
      <c r="M64" s="80">
        <f t="shared" si="28"/>
        <v>115488632</v>
      </c>
      <c r="N64" s="81">
        <f t="shared" si="28"/>
        <v>168564000</v>
      </c>
      <c r="O64" s="80">
        <f t="shared" si="28"/>
        <v>199318462</v>
      </c>
      <c r="P64" s="81">
        <f>$H64+$J64+$L64+$N64</f>
        <v>605187000</v>
      </c>
      <c r="Q64" s="80">
        <f>$I64+$K64+$M64+$O64</f>
        <v>692812394</v>
      </c>
      <c r="R64" s="83">
        <f>IF($L64=0,0,(($N64-$L64)/$L64)*100)</f>
        <v>60.943333174201555</v>
      </c>
      <c r="S64" s="84">
        <f>IF($M64=0,0,(($O64-$M64)/$M64)*100)</f>
        <v>72.58708372266457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84.55473681563262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96.79746861264101</v>
      </c>
      <c r="V64" s="81">
        <f>SUM(V9:V14,V17:V20,V23:V26,V29,V32:V36,V39:V46,V49:V52,V55:V57,V61)</f>
        <v>71987000</v>
      </c>
      <c r="W64" s="80">
        <f>SUM(W9:W14,W17:W20,W23:W26,W29,W32:W36,W39:W46,W49:W52,W55:W57,W61)</f>
        <v>26909456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93221000</v>
      </c>
      <c r="C77" s="34">
        <f t="shared" si="30"/>
        <v>4242000</v>
      </c>
      <c r="D77" s="34">
        <f t="shared" si="30"/>
        <v>0</v>
      </c>
      <c r="E77" s="34">
        <f t="shared" si="30"/>
        <v>97463000</v>
      </c>
      <c r="F77" s="34">
        <f t="shared" si="30"/>
        <v>0</v>
      </c>
      <c r="G77" s="34">
        <f t="shared" si="30"/>
        <v>0</v>
      </c>
      <c r="H77" s="34">
        <f t="shared" si="30"/>
        <v>12016000</v>
      </c>
      <c r="I77" s="34">
        <f t="shared" si="30"/>
        <v>0</v>
      </c>
      <c r="J77" s="34">
        <f t="shared" si="30"/>
        <v>27209000</v>
      </c>
      <c r="K77" s="34">
        <f t="shared" si="30"/>
        <v>0</v>
      </c>
      <c r="L77" s="34">
        <f t="shared" si="30"/>
        <v>48036000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87261000</v>
      </c>
      <c r="Q77" s="38">
        <f t="shared" si="30"/>
        <v>0</v>
      </c>
      <c r="R77" s="37">
        <f t="shared" si="30"/>
        <v>-500</v>
      </c>
      <c r="S77" s="37">
        <f t="shared" si="30"/>
        <v>0</v>
      </c>
      <c r="T77" s="36">
        <f>IF(SUM($E78:$E86)=0,0,(P77/SUM($E78:$E86))*100)</f>
        <v>89.53243795081211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8182000</v>
      </c>
      <c r="C79" s="27">
        <v>0</v>
      </c>
      <c r="D79" s="27"/>
      <c r="E79" s="27">
        <f t="shared" si="31"/>
        <v>8182000</v>
      </c>
      <c r="F79" s="27">
        <v>0</v>
      </c>
      <c r="G79" s="27">
        <v>0</v>
      </c>
      <c r="H79" s="27">
        <v>1868000</v>
      </c>
      <c r="I79" s="27">
        <v>0</v>
      </c>
      <c r="J79" s="27">
        <v>361000</v>
      </c>
      <c r="K79" s="27">
        <v>0</v>
      </c>
      <c r="L79" s="27">
        <v>101000</v>
      </c>
      <c r="M79" s="27">
        <v>0</v>
      </c>
      <c r="N79" s="27">
        <v>0</v>
      </c>
      <c r="O79" s="27">
        <v>0</v>
      </c>
      <c r="P79" s="30">
        <f t="shared" si="32"/>
        <v>2330000</v>
      </c>
      <c r="Q79" s="30">
        <f t="shared" si="33"/>
        <v>0</v>
      </c>
      <c r="R79" s="29">
        <f t="shared" si="34"/>
        <v>-100</v>
      </c>
      <c r="S79" s="28">
        <f t="shared" si="35"/>
        <v>0</v>
      </c>
      <c r="T79" s="29">
        <f t="shared" si="36"/>
        <v>28.477144952334392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0</v>
      </c>
      <c r="D80" s="27"/>
      <c r="E80" s="27">
        <f t="shared" si="31"/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49356000</v>
      </c>
      <c r="C81" s="27">
        <v>4092000</v>
      </c>
      <c r="D81" s="27"/>
      <c r="E81" s="27">
        <f t="shared" si="31"/>
        <v>53448000</v>
      </c>
      <c r="F81" s="27">
        <v>0</v>
      </c>
      <c r="G81" s="27">
        <v>0</v>
      </c>
      <c r="H81" s="27">
        <v>1166000</v>
      </c>
      <c r="I81" s="27">
        <v>0</v>
      </c>
      <c r="J81" s="27">
        <v>21107000</v>
      </c>
      <c r="K81" s="27">
        <v>0</v>
      </c>
      <c r="L81" s="27">
        <v>29447000</v>
      </c>
      <c r="M81" s="27">
        <v>0</v>
      </c>
      <c r="N81" s="27">
        <v>0</v>
      </c>
      <c r="O81" s="27">
        <v>0</v>
      </c>
      <c r="P81" s="30">
        <f t="shared" si="32"/>
        <v>51720000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96.76695105523126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0</v>
      </c>
      <c r="C82" s="27">
        <v>0</v>
      </c>
      <c r="D82" s="27"/>
      <c r="E82" s="27">
        <f t="shared" si="31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30">
        <f t="shared" si="32"/>
        <v>0</v>
      </c>
      <c r="Q82" s="30">
        <f t="shared" si="33"/>
        <v>0</v>
      </c>
      <c r="R82" s="29">
        <f t="shared" si="34"/>
        <v>0</v>
      </c>
      <c r="S82" s="28">
        <f t="shared" si="35"/>
        <v>0</v>
      </c>
      <c r="T82" s="29">
        <f t="shared" si="36"/>
        <v>0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27083000</v>
      </c>
      <c r="C83" s="27">
        <v>0</v>
      </c>
      <c r="D83" s="27"/>
      <c r="E83" s="27">
        <f t="shared" si="31"/>
        <v>27083000</v>
      </c>
      <c r="F83" s="27">
        <v>0</v>
      </c>
      <c r="G83" s="27">
        <v>0</v>
      </c>
      <c r="H83" s="27">
        <v>8097000</v>
      </c>
      <c r="I83" s="27">
        <v>0</v>
      </c>
      <c r="J83" s="27">
        <v>1534000</v>
      </c>
      <c r="K83" s="27">
        <v>0</v>
      </c>
      <c r="L83" s="27">
        <v>17558000</v>
      </c>
      <c r="M83" s="27">
        <v>0</v>
      </c>
      <c r="N83" s="27">
        <v>0</v>
      </c>
      <c r="O83" s="27">
        <v>0</v>
      </c>
      <c r="P83" s="30">
        <f t="shared" si="32"/>
        <v>27189000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100.39138943248534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8400000</v>
      </c>
      <c r="C84" s="27">
        <v>0</v>
      </c>
      <c r="D84" s="27"/>
      <c r="E84" s="27">
        <f t="shared" si="31"/>
        <v>8400000</v>
      </c>
      <c r="F84" s="27">
        <v>0</v>
      </c>
      <c r="G84" s="27">
        <v>0</v>
      </c>
      <c r="H84" s="27">
        <v>0</v>
      </c>
      <c r="I84" s="27">
        <v>0</v>
      </c>
      <c r="J84" s="27">
        <v>4207000</v>
      </c>
      <c r="K84" s="27">
        <v>0</v>
      </c>
      <c r="L84" s="27">
        <v>630000</v>
      </c>
      <c r="M84" s="27">
        <v>0</v>
      </c>
      <c r="N84" s="27">
        <v>0</v>
      </c>
      <c r="O84" s="27">
        <v>0</v>
      </c>
      <c r="P84" s="30">
        <f t="shared" si="32"/>
        <v>4837000</v>
      </c>
      <c r="Q84" s="30">
        <f t="shared" si="33"/>
        <v>0</v>
      </c>
      <c r="R84" s="29">
        <f t="shared" si="34"/>
        <v>-100</v>
      </c>
      <c r="S84" s="28">
        <f t="shared" si="35"/>
        <v>0</v>
      </c>
      <c r="T84" s="29">
        <f t="shared" si="36"/>
        <v>57.58333333333333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200000</v>
      </c>
      <c r="C86" s="22">
        <v>150000</v>
      </c>
      <c r="D86" s="22"/>
      <c r="E86" s="22">
        <f t="shared" si="31"/>
        <v>350000</v>
      </c>
      <c r="F86" s="22">
        <v>0</v>
      </c>
      <c r="G86" s="22">
        <v>0</v>
      </c>
      <c r="H86" s="22">
        <v>885000</v>
      </c>
      <c r="I86" s="22">
        <v>0</v>
      </c>
      <c r="J86" s="22">
        <v>0</v>
      </c>
      <c r="K86" s="22">
        <v>0</v>
      </c>
      <c r="L86" s="22">
        <v>300000</v>
      </c>
      <c r="M86" s="22">
        <v>0</v>
      </c>
      <c r="N86" s="22">
        <v>0</v>
      </c>
      <c r="O86" s="22">
        <v>0</v>
      </c>
      <c r="P86" s="25">
        <f t="shared" si="32"/>
        <v>1185000</v>
      </c>
      <c r="Q86" s="25">
        <f t="shared" si="33"/>
        <v>0</v>
      </c>
      <c r="R86" s="24">
        <f t="shared" si="34"/>
        <v>-100</v>
      </c>
      <c r="S86" s="23">
        <f t="shared" si="35"/>
        <v>0</v>
      </c>
      <c r="T86" s="24">
        <f t="shared" si="36"/>
        <v>338.57142857142856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93221000</v>
      </c>
      <c r="C104" s="10">
        <f t="shared" si="44"/>
        <v>4242000</v>
      </c>
      <c r="D104" s="10">
        <f t="shared" si="44"/>
        <v>0</v>
      </c>
      <c r="E104" s="10">
        <f t="shared" si="44"/>
        <v>97463000</v>
      </c>
      <c r="F104" s="10">
        <f t="shared" si="44"/>
        <v>0</v>
      </c>
      <c r="G104" s="10">
        <f t="shared" si="44"/>
        <v>0</v>
      </c>
      <c r="H104" s="10">
        <f t="shared" si="44"/>
        <v>12016000</v>
      </c>
      <c r="I104" s="10">
        <f t="shared" si="44"/>
        <v>0</v>
      </c>
      <c r="J104" s="10">
        <f t="shared" si="44"/>
        <v>27209000</v>
      </c>
      <c r="K104" s="10">
        <f t="shared" si="44"/>
        <v>0</v>
      </c>
      <c r="L104" s="10">
        <f t="shared" si="44"/>
        <v>48036000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87261000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0.895324379508121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93221000</v>
      </c>
      <c r="C105" s="6">
        <f aca="true" t="shared" si="45" ref="C105:Q105">C77</f>
        <v>4242000</v>
      </c>
      <c r="D105" s="6">
        <f t="shared" si="45"/>
        <v>0</v>
      </c>
      <c r="E105" s="6">
        <f t="shared" si="45"/>
        <v>97463000</v>
      </c>
      <c r="F105" s="6">
        <f t="shared" si="45"/>
        <v>0</v>
      </c>
      <c r="G105" s="6">
        <f t="shared" si="45"/>
        <v>0</v>
      </c>
      <c r="H105" s="6">
        <f t="shared" si="45"/>
        <v>12016000</v>
      </c>
      <c r="I105" s="6">
        <f t="shared" si="45"/>
        <v>0</v>
      </c>
      <c r="J105" s="6">
        <f t="shared" si="45"/>
        <v>27209000</v>
      </c>
      <c r="K105" s="6">
        <f t="shared" si="45"/>
        <v>0</v>
      </c>
      <c r="L105" s="6">
        <f t="shared" si="45"/>
        <v>48036000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87261000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0.895324379508121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showGridLines="0" zoomScalePageLayoutView="0" workbookViewId="0" topLeftCell="A1">
      <selection activeCell="A5" sqref="A5:U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29"/>
      <c r="W1" s="129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8"/>
      <c r="W2" s="128"/>
    </row>
    <row r="3" spans="1:23" ht="18" customHeight="1">
      <c r="A3" s="136" t="s">
        <v>110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28"/>
      <c r="W3" s="128"/>
    </row>
    <row r="4" spans="1:23" ht="18" customHeight="1">
      <c r="A4" s="136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28"/>
      <c r="W4" s="128"/>
    </row>
    <row r="5" spans="1:23" ht="15" customHeight="1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27"/>
      <c r="W5" s="127"/>
    </row>
    <row r="6" spans="1:23" ht="12.75" customHeight="1">
      <c r="A6" s="126"/>
      <c r="B6" s="126"/>
      <c r="C6" s="126"/>
      <c r="D6" s="126"/>
      <c r="E6" s="125"/>
      <c r="F6" s="133" t="s">
        <v>51</v>
      </c>
      <c r="G6" s="134"/>
      <c r="H6" s="133" t="s">
        <v>50</v>
      </c>
      <c r="I6" s="134"/>
      <c r="J6" s="133" t="s">
        <v>49</v>
      </c>
      <c r="K6" s="134"/>
      <c r="L6" s="133" t="s">
        <v>48</v>
      </c>
      <c r="M6" s="134"/>
      <c r="N6" s="133" t="s">
        <v>47</v>
      </c>
      <c r="O6" s="134"/>
      <c r="P6" s="133" t="s">
        <v>46</v>
      </c>
      <c r="Q6" s="134"/>
      <c r="R6" s="133" t="s">
        <v>45</v>
      </c>
      <c r="S6" s="134"/>
      <c r="T6" s="133" t="s">
        <v>44</v>
      </c>
      <c r="U6" s="134"/>
      <c r="V6" s="133" t="s">
        <v>108</v>
      </c>
      <c r="W6" s="134"/>
    </row>
    <row r="7" spans="1:23" ht="76.5">
      <c r="A7" s="124" t="s">
        <v>107</v>
      </c>
      <c r="B7" s="123" t="s">
        <v>106</v>
      </c>
      <c r="C7" s="123" t="s">
        <v>105</v>
      </c>
      <c r="D7" s="123" t="s">
        <v>40</v>
      </c>
      <c r="E7" s="123" t="s">
        <v>39</v>
      </c>
      <c r="F7" s="122" t="s">
        <v>38</v>
      </c>
      <c r="G7" s="121" t="s">
        <v>104</v>
      </c>
      <c r="H7" s="122" t="s">
        <v>103</v>
      </c>
      <c r="I7" s="121" t="s">
        <v>35</v>
      </c>
      <c r="J7" s="122" t="s">
        <v>102</v>
      </c>
      <c r="K7" s="121" t="s">
        <v>33</v>
      </c>
      <c r="L7" s="122" t="s">
        <v>101</v>
      </c>
      <c r="M7" s="121" t="s">
        <v>31</v>
      </c>
      <c r="N7" s="122" t="s">
        <v>100</v>
      </c>
      <c r="O7" s="121" t="s">
        <v>29</v>
      </c>
      <c r="P7" s="122" t="s">
        <v>99</v>
      </c>
      <c r="Q7" s="121" t="s">
        <v>27</v>
      </c>
      <c r="R7" s="122" t="s">
        <v>99</v>
      </c>
      <c r="S7" s="121" t="s">
        <v>27</v>
      </c>
      <c r="T7" s="122" t="s">
        <v>98</v>
      </c>
      <c r="U7" s="121" t="s">
        <v>25</v>
      </c>
      <c r="V7" s="122" t="s">
        <v>39</v>
      </c>
      <c r="W7" s="121" t="s">
        <v>97</v>
      </c>
    </row>
    <row r="8" spans="1:23" ht="12.75" customHeight="1">
      <c r="A8" s="108" t="s">
        <v>96</v>
      </c>
      <c r="B8" s="120"/>
      <c r="C8" s="120"/>
      <c r="D8" s="120"/>
      <c r="E8" s="120"/>
      <c r="F8" s="119"/>
      <c r="G8" s="118"/>
      <c r="H8" s="119"/>
      <c r="I8" s="118"/>
      <c r="J8" s="119"/>
      <c r="K8" s="118"/>
      <c r="L8" s="119"/>
      <c r="M8" s="118"/>
      <c r="N8" s="119"/>
      <c r="O8" s="118"/>
      <c r="P8" s="119"/>
      <c r="Q8" s="118"/>
      <c r="R8" s="105"/>
      <c r="S8" s="106"/>
      <c r="T8" s="105"/>
      <c r="U8" s="104"/>
      <c r="V8" s="119"/>
      <c r="W8" s="118"/>
    </row>
    <row r="9" spans="1:23" ht="12.75" customHeight="1" hidden="1">
      <c r="A9" s="116" t="s">
        <v>95</v>
      </c>
      <c r="B9" s="100">
        <v>0</v>
      </c>
      <c r="C9" s="100">
        <v>0</v>
      </c>
      <c r="D9" s="100"/>
      <c r="E9" s="100">
        <f>$B9+$C9+$D9</f>
        <v>0</v>
      </c>
      <c r="F9" s="96">
        <v>0</v>
      </c>
      <c r="G9" s="95">
        <v>0</v>
      </c>
      <c r="H9" s="96">
        <v>0</v>
      </c>
      <c r="I9" s="95">
        <v>0</v>
      </c>
      <c r="J9" s="96">
        <v>0</v>
      </c>
      <c r="K9" s="95">
        <v>0</v>
      </c>
      <c r="L9" s="96">
        <v>0</v>
      </c>
      <c r="M9" s="95">
        <v>0</v>
      </c>
      <c r="N9" s="96">
        <v>0</v>
      </c>
      <c r="O9" s="95">
        <v>0</v>
      </c>
      <c r="P9" s="96">
        <f>$H9+$J9+$L9+$N9</f>
        <v>0</v>
      </c>
      <c r="Q9" s="95">
        <f>$I9+$K9+$M9+$O9</f>
        <v>0</v>
      </c>
      <c r="R9" s="98">
        <f>IF($L9=0,0,(($N9-$L9)/$L9)*100)</f>
        <v>0</v>
      </c>
      <c r="S9" s="99">
        <f>IF($M9=0,0,(($O9-$M9)/$M9)*100)</f>
        <v>0</v>
      </c>
      <c r="T9" s="98">
        <f>IF($E9=0,0,($P9/$E9)*100)</f>
        <v>0</v>
      </c>
      <c r="U9" s="97">
        <f>IF($E9=0,0,($Q9/$E9)*100)</f>
        <v>0</v>
      </c>
      <c r="V9" s="96"/>
      <c r="W9" s="95"/>
    </row>
    <row r="10" spans="1:23" ht="12.75" customHeight="1">
      <c r="A10" s="116" t="s">
        <v>94</v>
      </c>
      <c r="B10" s="100">
        <v>37588000</v>
      </c>
      <c r="C10" s="100">
        <v>0</v>
      </c>
      <c r="D10" s="100"/>
      <c r="E10" s="100">
        <f aca="true" t="shared" si="0" ref="E10:E15">$B10+$C10+$D10</f>
        <v>37588000</v>
      </c>
      <c r="F10" s="96">
        <v>37588000</v>
      </c>
      <c r="G10" s="95">
        <v>37588000</v>
      </c>
      <c r="H10" s="96">
        <v>7154000</v>
      </c>
      <c r="I10" s="95">
        <v>6883658</v>
      </c>
      <c r="J10" s="96">
        <v>8100000</v>
      </c>
      <c r="K10" s="95">
        <v>6535484</v>
      </c>
      <c r="L10" s="96">
        <v>8050000</v>
      </c>
      <c r="M10" s="95">
        <v>7529797</v>
      </c>
      <c r="N10" s="96">
        <v>11043000</v>
      </c>
      <c r="O10" s="95">
        <v>8993907</v>
      </c>
      <c r="P10" s="96">
        <f aca="true" t="shared" si="1" ref="P10:P15">$H10+$J10+$L10+$N10</f>
        <v>34347000</v>
      </c>
      <c r="Q10" s="95">
        <f aca="true" t="shared" si="2" ref="Q10:Q15">$I10+$K10+$M10+$O10</f>
        <v>29942846</v>
      </c>
      <c r="R10" s="98">
        <f aca="true" t="shared" si="3" ref="R10:R15">IF($L10=0,0,(($N10-$L10)/$L10)*100)</f>
        <v>37.18012422360248</v>
      </c>
      <c r="S10" s="99">
        <f aca="true" t="shared" si="4" ref="S10:S15">IF($M10=0,0,(($O10-$M10)/$M10)*100)</f>
        <v>19.444216092412585</v>
      </c>
      <c r="T10" s="98">
        <f>IF($E10=0,0,($P10/$E10)*100)</f>
        <v>91.37756730871554</v>
      </c>
      <c r="U10" s="97">
        <f>IF($E10=0,0,($Q10/$E10)*100)</f>
        <v>79.66065233585186</v>
      </c>
      <c r="V10" s="96">
        <v>855000</v>
      </c>
      <c r="W10" s="95">
        <v>855000</v>
      </c>
    </row>
    <row r="11" spans="1:23" ht="12.75" customHeight="1">
      <c r="A11" s="116" t="s">
        <v>93</v>
      </c>
      <c r="B11" s="100">
        <v>2500000</v>
      </c>
      <c r="C11" s="100">
        <v>0</v>
      </c>
      <c r="D11" s="100"/>
      <c r="E11" s="100">
        <f t="shared" si="0"/>
        <v>2500000</v>
      </c>
      <c r="F11" s="96">
        <v>2500000</v>
      </c>
      <c r="G11" s="95">
        <v>2500000</v>
      </c>
      <c r="H11" s="96">
        <v>658000</v>
      </c>
      <c r="I11" s="95">
        <v>661725</v>
      </c>
      <c r="J11" s="96">
        <v>789000</v>
      </c>
      <c r="K11" s="95">
        <v>880218</v>
      </c>
      <c r="L11" s="96">
        <v>782000</v>
      </c>
      <c r="M11" s="95">
        <v>1656605</v>
      </c>
      <c r="N11" s="96">
        <v>271000</v>
      </c>
      <c r="O11" s="95">
        <v>765422</v>
      </c>
      <c r="P11" s="96">
        <f t="shared" si="1"/>
        <v>2500000</v>
      </c>
      <c r="Q11" s="95">
        <f t="shared" si="2"/>
        <v>3963970</v>
      </c>
      <c r="R11" s="98">
        <f t="shared" si="3"/>
        <v>-65.34526854219949</v>
      </c>
      <c r="S11" s="99">
        <f t="shared" si="4"/>
        <v>-53.795744912033946</v>
      </c>
      <c r="T11" s="98">
        <f>IF($E11=0,0,($P11/$E11)*100)</f>
        <v>100</v>
      </c>
      <c r="U11" s="97">
        <f>IF($E11=0,0,($Q11/$E11)*100)</f>
        <v>158.5588</v>
      </c>
      <c r="V11" s="96"/>
      <c r="W11" s="95"/>
    </row>
    <row r="12" spans="1:23" ht="12.75" customHeight="1">
      <c r="A12" s="116"/>
      <c r="B12" s="100">
        <v>0</v>
      </c>
      <c r="C12" s="100">
        <v>0</v>
      </c>
      <c r="D12" s="100"/>
      <c r="E12" s="100">
        <f t="shared" si="0"/>
        <v>0</v>
      </c>
      <c r="F12" s="96">
        <v>0</v>
      </c>
      <c r="G12" s="95">
        <v>0</v>
      </c>
      <c r="H12" s="96">
        <v>0</v>
      </c>
      <c r="I12" s="95">
        <v>0</v>
      </c>
      <c r="J12" s="96">
        <v>0</v>
      </c>
      <c r="K12" s="95">
        <v>0</v>
      </c>
      <c r="L12" s="96">
        <v>0</v>
      </c>
      <c r="M12" s="95">
        <v>0</v>
      </c>
      <c r="N12" s="96">
        <v>0</v>
      </c>
      <c r="O12" s="95">
        <v>0</v>
      </c>
      <c r="P12" s="96">
        <f t="shared" si="1"/>
        <v>0</v>
      </c>
      <c r="Q12" s="95">
        <f t="shared" si="2"/>
        <v>0</v>
      </c>
      <c r="R12" s="98">
        <f t="shared" si="3"/>
        <v>0</v>
      </c>
      <c r="S12" s="99">
        <f t="shared" si="4"/>
        <v>0</v>
      </c>
      <c r="T12" s="98">
        <f>IF($E12=0,0,($P12/$E12)*100)</f>
        <v>0</v>
      </c>
      <c r="U12" s="97">
        <f>IF($E12=0,0,($Q12/$E12)*100)</f>
        <v>0</v>
      </c>
      <c r="V12" s="96"/>
      <c r="W12" s="95"/>
    </row>
    <row r="13" spans="1:23" ht="12.75" customHeight="1">
      <c r="A13" s="116" t="s">
        <v>92</v>
      </c>
      <c r="B13" s="100">
        <v>33294000</v>
      </c>
      <c r="C13" s="100">
        <v>-1137000</v>
      </c>
      <c r="D13" s="100"/>
      <c r="E13" s="100">
        <f t="shared" si="0"/>
        <v>32157000</v>
      </c>
      <c r="F13" s="96">
        <v>32157000</v>
      </c>
      <c r="G13" s="95">
        <v>31368000</v>
      </c>
      <c r="H13" s="96">
        <v>4775000</v>
      </c>
      <c r="I13" s="95">
        <v>2204750</v>
      </c>
      <c r="J13" s="96">
        <v>3947000</v>
      </c>
      <c r="K13" s="95">
        <v>7201233</v>
      </c>
      <c r="L13" s="96">
        <v>10391000</v>
      </c>
      <c r="M13" s="95">
        <v>3248611</v>
      </c>
      <c r="N13" s="96">
        <v>3502000</v>
      </c>
      <c r="O13" s="95">
        <v>9546666</v>
      </c>
      <c r="P13" s="96">
        <f t="shared" si="1"/>
        <v>22615000</v>
      </c>
      <c r="Q13" s="95">
        <f t="shared" si="2"/>
        <v>22201260</v>
      </c>
      <c r="R13" s="98">
        <f t="shared" si="3"/>
        <v>-66.29775767491098</v>
      </c>
      <c r="S13" s="99">
        <f t="shared" si="4"/>
        <v>193.8691643905657</v>
      </c>
      <c r="T13" s="98">
        <f>IF($E13=0,0,($P13/$E13)*100)</f>
        <v>70.32683397083062</v>
      </c>
      <c r="U13" s="97">
        <f>IF($E13=0,0,($Q13/$E13)*100)</f>
        <v>69.04020897471779</v>
      </c>
      <c r="V13" s="96">
        <v>496000</v>
      </c>
      <c r="W13" s="95">
        <v>496000</v>
      </c>
    </row>
    <row r="14" spans="1:23" ht="12.75" customHeight="1">
      <c r="A14" s="116" t="s">
        <v>91</v>
      </c>
      <c r="B14" s="100">
        <v>5815000</v>
      </c>
      <c r="C14" s="100">
        <v>4766000</v>
      </c>
      <c r="D14" s="100"/>
      <c r="E14" s="100">
        <f t="shared" si="0"/>
        <v>10581000</v>
      </c>
      <c r="F14" s="96">
        <v>10581000</v>
      </c>
      <c r="G14" s="95">
        <v>0</v>
      </c>
      <c r="H14" s="96">
        <v>0</v>
      </c>
      <c r="I14" s="95">
        <v>0</v>
      </c>
      <c r="J14" s="96">
        <v>0</v>
      </c>
      <c r="K14" s="95">
        <v>0</v>
      </c>
      <c r="L14" s="96">
        <v>0</v>
      </c>
      <c r="M14" s="95">
        <v>0</v>
      </c>
      <c r="N14" s="96">
        <v>0</v>
      </c>
      <c r="O14" s="95">
        <v>0</v>
      </c>
      <c r="P14" s="96">
        <f t="shared" si="1"/>
        <v>0</v>
      </c>
      <c r="Q14" s="95">
        <f t="shared" si="2"/>
        <v>0</v>
      </c>
      <c r="R14" s="98">
        <f t="shared" si="3"/>
        <v>0</v>
      </c>
      <c r="S14" s="99">
        <f t="shared" si="4"/>
        <v>0</v>
      </c>
      <c r="T14" s="98">
        <f>IF($E14=0,0,($P14/$E14)*100)</f>
        <v>0</v>
      </c>
      <c r="U14" s="97">
        <f>IF($E14=0,0,($Q14/$E14)*100)</f>
        <v>0</v>
      </c>
      <c r="V14" s="96"/>
      <c r="W14" s="95"/>
    </row>
    <row r="15" spans="1:23" ht="12.75" customHeight="1">
      <c r="A15" s="115" t="s">
        <v>53</v>
      </c>
      <c r="B15" s="114">
        <f>SUM(B9:B14)</f>
        <v>79197000</v>
      </c>
      <c r="C15" s="114">
        <f>SUM(C9:C14)</f>
        <v>3629000</v>
      </c>
      <c r="D15" s="114"/>
      <c r="E15" s="114">
        <f t="shared" si="0"/>
        <v>82826000</v>
      </c>
      <c r="F15" s="110">
        <f aca="true" t="shared" si="5" ref="F15:O15">SUM(F9:F14)</f>
        <v>82826000</v>
      </c>
      <c r="G15" s="109">
        <f t="shared" si="5"/>
        <v>71456000</v>
      </c>
      <c r="H15" s="110">
        <f t="shared" si="5"/>
        <v>12587000</v>
      </c>
      <c r="I15" s="109">
        <f t="shared" si="5"/>
        <v>9750133</v>
      </c>
      <c r="J15" s="110">
        <f t="shared" si="5"/>
        <v>12836000</v>
      </c>
      <c r="K15" s="109">
        <f t="shared" si="5"/>
        <v>14616935</v>
      </c>
      <c r="L15" s="110">
        <f t="shared" si="5"/>
        <v>19223000</v>
      </c>
      <c r="M15" s="109">
        <f t="shared" si="5"/>
        <v>12435013</v>
      </c>
      <c r="N15" s="110">
        <f t="shared" si="5"/>
        <v>14816000</v>
      </c>
      <c r="O15" s="109">
        <f t="shared" si="5"/>
        <v>19305995</v>
      </c>
      <c r="P15" s="110">
        <f t="shared" si="1"/>
        <v>59462000</v>
      </c>
      <c r="Q15" s="109">
        <f t="shared" si="2"/>
        <v>56108076</v>
      </c>
      <c r="R15" s="112">
        <f t="shared" si="3"/>
        <v>-22.925661967434845</v>
      </c>
      <c r="S15" s="113">
        <f t="shared" si="4"/>
        <v>55.25512518563511</v>
      </c>
      <c r="T15" s="112">
        <f>IF(SUM($E9:$E13)=0,0,(P15/SUM($E9:$E13))*100)</f>
        <v>82.30604194061873</v>
      </c>
      <c r="U15" s="111">
        <f>IF(SUM($E9:$E13)=0,0,(Q15/SUM($E9:$E13))*100)</f>
        <v>77.66361132258288</v>
      </c>
      <c r="V15" s="110">
        <f>SUM(V9:V14)</f>
        <v>1351000</v>
      </c>
      <c r="W15" s="109">
        <f>SUM(W9:W14)</f>
        <v>1351000</v>
      </c>
    </row>
    <row r="16" spans="1:23" ht="12.75" customHeight="1">
      <c r="A16" s="108" t="s">
        <v>55</v>
      </c>
      <c r="B16" s="107"/>
      <c r="C16" s="107"/>
      <c r="D16" s="107"/>
      <c r="E16" s="107"/>
      <c r="F16" s="103"/>
      <c r="G16" s="102"/>
      <c r="H16" s="103"/>
      <c r="I16" s="102"/>
      <c r="J16" s="103"/>
      <c r="K16" s="102"/>
      <c r="L16" s="103"/>
      <c r="M16" s="102"/>
      <c r="N16" s="103"/>
      <c r="O16" s="102"/>
      <c r="P16" s="103"/>
      <c r="Q16" s="102"/>
      <c r="R16" s="105"/>
      <c r="S16" s="106"/>
      <c r="T16" s="105"/>
      <c r="U16" s="104"/>
      <c r="V16" s="103"/>
      <c r="W16" s="102"/>
    </row>
    <row r="17" spans="1:23" ht="12.75" customHeight="1">
      <c r="A17" s="116" t="s">
        <v>90</v>
      </c>
      <c r="B17" s="100">
        <v>21474000</v>
      </c>
      <c r="C17" s="100">
        <v>0</v>
      </c>
      <c r="D17" s="100"/>
      <c r="E17" s="100">
        <f>$B17+$C17+$D17</f>
        <v>21474000</v>
      </c>
      <c r="F17" s="96">
        <v>21474000</v>
      </c>
      <c r="G17" s="95">
        <v>21474000</v>
      </c>
      <c r="H17" s="96">
        <v>757000</v>
      </c>
      <c r="I17" s="95">
        <v>3266599</v>
      </c>
      <c r="J17" s="96">
        <v>3461000</v>
      </c>
      <c r="K17" s="95">
        <v>4027635</v>
      </c>
      <c r="L17" s="96">
        <v>784000</v>
      </c>
      <c r="M17" s="95">
        <v>4677457</v>
      </c>
      <c r="N17" s="96">
        <v>4639000</v>
      </c>
      <c r="O17" s="95">
        <v>5911572</v>
      </c>
      <c r="P17" s="96">
        <f>$H17+$J17+$L17+$N17</f>
        <v>9641000</v>
      </c>
      <c r="Q17" s="95">
        <f>$I17+$K17+$M17+$O17</f>
        <v>17883263</v>
      </c>
      <c r="R17" s="98">
        <f>IF($L17=0,0,(($N17-$L17)/$L17)*100)</f>
        <v>491.7091836734694</v>
      </c>
      <c r="S17" s="99">
        <f>IF($M17=0,0,(($O17-$M17)/$M17)*100)</f>
        <v>26.384315237959427</v>
      </c>
      <c r="T17" s="98">
        <f>IF($E17=0,0,($P17/$E17)*100)</f>
        <v>44.8961534879389</v>
      </c>
      <c r="U17" s="97">
        <f>IF($E17=0,0,($Q17/$E17)*100)</f>
        <v>83.2786765390705</v>
      </c>
      <c r="V17" s="96">
        <v>230000</v>
      </c>
      <c r="W17" s="95"/>
    </row>
    <row r="18" spans="1:23" ht="12.75" customHeight="1">
      <c r="A18" s="116" t="s">
        <v>89</v>
      </c>
      <c r="B18" s="100">
        <v>0</v>
      </c>
      <c r="C18" s="100">
        <v>0</v>
      </c>
      <c r="D18" s="100"/>
      <c r="E18" s="100">
        <f>$B18+$C18+$D18</f>
        <v>0</v>
      </c>
      <c r="F18" s="96">
        <v>0</v>
      </c>
      <c r="G18" s="95">
        <v>0</v>
      </c>
      <c r="H18" s="96">
        <v>0</v>
      </c>
      <c r="I18" s="95">
        <v>0</v>
      </c>
      <c r="J18" s="96">
        <v>0</v>
      </c>
      <c r="K18" s="95">
        <v>0</v>
      </c>
      <c r="L18" s="96">
        <v>0</v>
      </c>
      <c r="M18" s="95">
        <v>0</v>
      </c>
      <c r="N18" s="96">
        <v>0</v>
      </c>
      <c r="O18" s="95">
        <v>0</v>
      </c>
      <c r="P18" s="96">
        <f>$H18+$J18+$L18+$N18</f>
        <v>0</v>
      </c>
      <c r="Q18" s="95">
        <f>$I18+$K18+$M18+$O18</f>
        <v>0</v>
      </c>
      <c r="R18" s="98">
        <f>IF($L18=0,0,(($N18-$L18)/$L18)*100)</f>
        <v>0</v>
      </c>
      <c r="S18" s="99">
        <f>IF($M18=0,0,(($O18-$M18)/$M18)*100)</f>
        <v>0</v>
      </c>
      <c r="T18" s="98">
        <f>IF($E18=0,0,($P18/$E18)*100)</f>
        <v>0</v>
      </c>
      <c r="U18" s="97">
        <f>IF($E18=0,0,($Q18/$E18)*100)</f>
        <v>0</v>
      </c>
      <c r="V18" s="96"/>
      <c r="W18" s="95"/>
    </row>
    <row r="19" spans="1:23" ht="12.75" customHeight="1">
      <c r="A19" s="116" t="s">
        <v>88</v>
      </c>
      <c r="B19" s="100">
        <v>0</v>
      </c>
      <c r="C19" s="100">
        <v>0</v>
      </c>
      <c r="D19" s="100"/>
      <c r="E19" s="100">
        <f>$B19+$C19+$D19</f>
        <v>0</v>
      </c>
      <c r="F19" s="96">
        <v>0</v>
      </c>
      <c r="G19" s="95">
        <v>0</v>
      </c>
      <c r="H19" s="96">
        <v>0</v>
      </c>
      <c r="I19" s="95">
        <v>0</v>
      </c>
      <c r="J19" s="96">
        <v>0</v>
      </c>
      <c r="K19" s="95">
        <v>0</v>
      </c>
      <c r="L19" s="96">
        <v>0</v>
      </c>
      <c r="M19" s="95">
        <v>0</v>
      </c>
      <c r="N19" s="96">
        <v>0</v>
      </c>
      <c r="O19" s="95">
        <v>0</v>
      </c>
      <c r="P19" s="96">
        <f>$H19+$J19+$L19+$N19</f>
        <v>0</v>
      </c>
      <c r="Q19" s="95">
        <f>$I19+$K19+$M19+$O19</f>
        <v>0</v>
      </c>
      <c r="R19" s="98">
        <f>IF($L19=0,0,(($N19-$L19)/$L19)*100)</f>
        <v>0</v>
      </c>
      <c r="S19" s="99">
        <f>IF($M19=0,0,(($O19-$M19)/$M19)*100)</f>
        <v>0</v>
      </c>
      <c r="T19" s="98">
        <f>IF($E19=0,0,($P19/$E19)*100)</f>
        <v>0</v>
      </c>
      <c r="U19" s="97">
        <f>IF($E19=0,0,($Q19/$E19)*100)</f>
        <v>0</v>
      </c>
      <c r="V19" s="96"/>
      <c r="W19" s="95"/>
    </row>
    <row r="20" spans="1:23" ht="12.75" customHeight="1">
      <c r="A20" s="116" t="s">
        <v>87</v>
      </c>
      <c r="B20" s="100">
        <v>0</v>
      </c>
      <c r="C20" s="100">
        <v>0</v>
      </c>
      <c r="D20" s="100"/>
      <c r="E20" s="100">
        <f>$B20+$C20+$D20</f>
        <v>0</v>
      </c>
      <c r="F20" s="96">
        <v>0</v>
      </c>
      <c r="G20" s="95">
        <v>0</v>
      </c>
      <c r="H20" s="96">
        <v>0</v>
      </c>
      <c r="I20" s="95">
        <v>0</v>
      </c>
      <c r="J20" s="96">
        <v>0</v>
      </c>
      <c r="K20" s="95">
        <v>0</v>
      </c>
      <c r="L20" s="96">
        <v>0</v>
      </c>
      <c r="M20" s="95">
        <v>0</v>
      </c>
      <c r="N20" s="96">
        <v>0</v>
      </c>
      <c r="O20" s="95">
        <v>0</v>
      </c>
      <c r="P20" s="96">
        <f>$H20+$J20+$L20+$N20</f>
        <v>0</v>
      </c>
      <c r="Q20" s="95">
        <f>$I20+$K20+$M20+$O20</f>
        <v>0</v>
      </c>
      <c r="R20" s="98">
        <f>IF($L20=0,0,(($N20-$L20)/$L20)*100)</f>
        <v>0</v>
      </c>
      <c r="S20" s="99">
        <f>IF($M20=0,0,(($O20-$M20)/$M20)*100)</f>
        <v>0</v>
      </c>
      <c r="T20" s="98">
        <f>IF($E20=0,0,($P20/$E20)*100)</f>
        <v>0</v>
      </c>
      <c r="U20" s="97">
        <f>IF($E20=0,0,($Q20/$E20)*100)</f>
        <v>0</v>
      </c>
      <c r="V20" s="96"/>
      <c r="W20" s="95"/>
    </row>
    <row r="21" spans="1:23" ht="12.75" customHeight="1">
      <c r="A21" s="115" t="s">
        <v>53</v>
      </c>
      <c r="B21" s="114">
        <f>SUM(B17:B20)</f>
        <v>21474000</v>
      </c>
      <c r="C21" s="114">
        <f>SUM(C17:C20)</f>
        <v>0</v>
      </c>
      <c r="D21" s="114"/>
      <c r="E21" s="114">
        <f>$B21+$C21+$D21</f>
        <v>21474000</v>
      </c>
      <c r="F21" s="110">
        <f aca="true" t="shared" si="6" ref="F21:O21">SUM(F17:F20)</f>
        <v>21474000</v>
      </c>
      <c r="G21" s="109">
        <f t="shared" si="6"/>
        <v>21474000</v>
      </c>
      <c r="H21" s="110">
        <f t="shared" si="6"/>
        <v>757000</v>
      </c>
      <c r="I21" s="109">
        <f t="shared" si="6"/>
        <v>3266599</v>
      </c>
      <c r="J21" s="110">
        <f t="shared" si="6"/>
        <v>3461000</v>
      </c>
      <c r="K21" s="109">
        <f t="shared" si="6"/>
        <v>4027635</v>
      </c>
      <c r="L21" s="110">
        <f t="shared" si="6"/>
        <v>784000</v>
      </c>
      <c r="M21" s="109">
        <f t="shared" si="6"/>
        <v>4677457</v>
      </c>
      <c r="N21" s="110">
        <f t="shared" si="6"/>
        <v>4639000</v>
      </c>
      <c r="O21" s="109">
        <f t="shared" si="6"/>
        <v>5911572</v>
      </c>
      <c r="P21" s="110">
        <f>$H21+$J21+$L21+$N21</f>
        <v>9641000</v>
      </c>
      <c r="Q21" s="109">
        <f>$I21+$K21+$M21+$O21</f>
        <v>17883263</v>
      </c>
      <c r="R21" s="112">
        <f>IF($L21=0,0,(($N21-$L21)/$L21)*100)</f>
        <v>491.7091836734694</v>
      </c>
      <c r="S21" s="113">
        <f>IF($M21=0,0,(($O21-$M21)/$M21)*100)</f>
        <v>26.384315237959427</v>
      </c>
      <c r="T21" s="112">
        <f>IF($E21=0,0,($P21/$E21)*100)</f>
        <v>44.8961534879389</v>
      </c>
      <c r="U21" s="111">
        <f>IF($E21=0,0,($Q21/$E21)*100)</f>
        <v>83.2786765390705</v>
      </c>
      <c r="V21" s="110">
        <f>SUM(V17:V20)</f>
        <v>230000</v>
      </c>
      <c r="W21" s="109">
        <f>SUM(W17:W20)</f>
        <v>0</v>
      </c>
    </row>
    <row r="22" spans="1:23" ht="12.75" customHeight="1">
      <c r="A22" s="108" t="s">
        <v>86</v>
      </c>
      <c r="B22" s="107"/>
      <c r="C22" s="107"/>
      <c r="D22" s="107"/>
      <c r="E22" s="107"/>
      <c r="F22" s="103"/>
      <c r="G22" s="102"/>
      <c r="H22" s="103"/>
      <c r="I22" s="102"/>
      <c r="J22" s="103"/>
      <c r="K22" s="102"/>
      <c r="L22" s="103"/>
      <c r="M22" s="102"/>
      <c r="N22" s="103"/>
      <c r="O22" s="102"/>
      <c r="P22" s="103"/>
      <c r="Q22" s="102"/>
      <c r="R22" s="105"/>
      <c r="S22" s="106"/>
      <c r="T22" s="105"/>
      <c r="U22" s="104"/>
      <c r="V22" s="103"/>
      <c r="W22" s="102"/>
    </row>
    <row r="23" spans="1:23" ht="12.75" customHeight="1">
      <c r="A23" s="116" t="s">
        <v>85</v>
      </c>
      <c r="B23" s="100">
        <v>520000000</v>
      </c>
      <c r="C23" s="100">
        <v>0</v>
      </c>
      <c r="D23" s="100"/>
      <c r="E23" s="100">
        <f>$B23+$C23+$D23</f>
        <v>520000000</v>
      </c>
      <c r="F23" s="96">
        <v>520000000</v>
      </c>
      <c r="G23" s="95">
        <v>520000000</v>
      </c>
      <c r="H23" s="96">
        <v>87707000</v>
      </c>
      <c r="I23" s="95">
        <v>77633957</v>
      </c>
      <c r="J23" s="96">
        <v>15582000</v>
      </c>
      <c r="K23" s="95">
        <v>82434150</v>
      </c>
      <c r="L23" s="96">
        <v>31912000</v>
      </c>
      <c r="M23" s="95">
        <v>80841525</v>
      </c>
      <c r="N23" s="96">
        <v>0</v>
      </c>
      <c r="O23" s="95">
        <v>151606616</v>
      </c>
      <c r="P23" s="96">
        <f>$H23+$J23+$L23+$N23</f>
        <v>135201000</v>
      </c>
      <c r="Q23" s="95">
        <f>$I23+$K23+$M23+$O23</f>
        <v>392516248</v>
      </c>
      <c r="R23" s="98">
        <f>IF($L23=0,0,(($N23-$L23)/$L23)*100)</f>
        <v>-100</v>
      </c>
      <c r="S23" s="99">
        <f>IF($M23=0,0,(($O23-$M23)/$M23)*100)</f>
        <v>87.53557160135215</v>
      </c>
      <c r="T23" s="98">
        <f>IF($E23=0,0,($P23/$E23)*100)</f>
        <v>26.00019230769231</v>
      </c>
      <c r="U23" s="97">
        <f>IF($E23=0,0,($Q23/$E23)*100)</f>
        <v>75.48389384615385</v>
      </c>
      <c r="V23" s="96">
        <v>310918000</v>
      </c>
      <c r="W23" s="95"/>
    </row>
    <row r="24" spans="1:23" ht="12.75" customHeight="1">
      <c r="A24" s="116" t="s">
        <v>84</v>
      </c>
      <c r="B24" s="100">
        <v>0</v>
      </c>
      <c r="C24" s="100">
        <v>0</v>
      </c>
      <c r="D24" s="100"/>
      <c r="E24" s="100">
        <f>$B24+$C24+$D24</f>
        <v>0</v>
      </c>
      <c r="F24" s="96">
        <v>0</v>
      </c>
      <c r="G24" s="95">
        <v>0</v>
      </c>
      <c r="H24" s="96">
        <v>0</v>
      </c>
      <c r="I24" s="95">
        <v>0</v>
      </c>
      <c r="J24" s="96">
        <v>0</v>
      </c>
      <c r="K24" s="95">
        <v>0</v>
      </c>
      <c r="L24" s="96">
        <v>0</v>
      </c>
      <c r="M24" s="95">
        <v>0</v>
      </c>
      <c r="N24" s="96">
        <v>0</v>
      </c>
      <c r="O24" s="95">
        <v>0</v>
      </c>
      <c r="P24" s="96">
        <f>$H24+$J24+$L24+$N24</f>
        <v>0</v>
      </c>
      <c r="Q24" s="95">
        <f>$I24+$K24+$M24+$O24</f>
        <v>0</v>
      </c>
      <c r="R24" s="98">
        <f>IF($L24=0,0,(($N24-$L24)/$L24)*100)</f>
        <v>0</v>
      </c>
      <c r="S24" s="99">
        <f>IF($M24=0,0,(($O24-$M24)/$M24)*100)</f>
        <v>0</v>
      </c>
      <c r="T24" s="98">
        <f>IF($E24=0,0,($P24/$E24)*100)</f>
        <v>0</v>
      </c>
      <c r="U24" s="97">
        <f>IF($E24=0,0,($Q24/$E24)*100)</f>
        <v>0</v>
      </c>
      <c r="V24" s="96"/>
      <c r="W24" s="95"/>
    </row>
    <row r="25" spans="1:23" ht="12.75" customHeight="1">
      <c r="A25" s="116" t="s">
        <v>83</v>
      </c>
      <c r="B25" s="100">
        <v>0</v>
      </c>
      <c r="C25" s="100">
        <v>0</v>
      </c>
      <c r="D25" s="100"/>
      <c r="E25" s="100">
        <f>$B25+$C25+$D25</f>
        <v>0</v>
      </c>
      <c r="F25" s="96">
        <v>0</v>
      </c>
      <c r="G25" s="95">
        <v>0</v>
      </c>
      <c r="H25" s="96">
        <v>0</v>
      </c>
      <c r="I25" s="95">
        <v>0</v>
      </c>
      <c r="J25" s="96">
        <v>0</v>
      </c>
      <c r="K25" s="95">
        <v>0</v>
      </c>
      <c r="L25" s="96">
        <v>0</v>
      </c>
      <c r="M25" s="95">
        <v>0</v>
      </c>
      <c r="N25" s="96">
        <v>0</v>
      </c>
      <c r="O25" s="95">
        <v>0</v>
      </c>
      <c r="P25" s="96">
        <f>$H25+$J25+$L25+$N25</f>
        <v>0</v>
      </c>
      <c r="Q25" s="95">
        <f>$I25+$K25+$M25+$O25</f>
        <v>0</v>
      </c>
      <c r="R25" s="98">
        <f>IF($L25=0,0,(($N25-$L25)/$L25)*100)</f>
        <v>0</v>
      </c>
      <c r="S25" s="99">
        <f>IF($M25=0,0,(($O25-$M25)/$M25)*100)</f>
        <v>0</v>
      </c>
      <c r="T25" s="98">
        <f>IF($E25=0,0,($P25/$E25)*100)</f>
        <v>0</v>
      </c>
      <c r="U25" s="97">
        <f>IF($E25=0,0,($Q25/$E25)*100)</f>
        <v>0</v>
      </c>
      <c r="V25" s="96"/>
      <c r="W25" s="95"/>
    </row>
    <row r="26" spans="1:23" ht="12.75" customHeight="1">
      <c r="A26" s="116" t="s">
        <v>82</v>
      </c>
      <c r="B26" s="100">
        <v>8105000</v>
      </c>
      <c r="C26" s="100">
        <v>3907000</v>
      </c>
      <c r="D26" s="100"/>
      <c r="E26" s="100">
        <f>$B26+$C26+$D26</f>
        <v>12012000</v>
      </c>
      <c r="F26" s="96">
        <v>12012000</v>
      </c>
      <c r="G26" s="95">
        <v>12012000</v>
      </c>
      <c r="H26" s="96">
        <v>0</v>
      </c>
      <c r="I26" s="95">
        <v>504276</v>
      </c>
      <c r="J26" s="96">
        <v>2581000</v>
      </c>
      <c r="K26" s="95">
        <v>1507987</v>
      </c>
      <c r="L26" s="96">
        <v>906900</v>
      </c>
      <c r="M26" s="95">
        <v>1246447</v>
      </c>
      <c r="N26" s="96">
        <v>2976000</v>
      </c>
      <c r="O26" s="95">
        <v>7248937</v>
      </c>
      <c r="P26" s="96">
        <f>$H26+$J26+$L26+$N26</f>
        <v>6463900</v>
      </c>
      <c r="Q26" s="95">
        <f>$I26+$K26+$M26+$O26</f>
        <v>10507647</v>
      </c>
      <c r="R26" s="98">
        <f>IF($L26=0,0,(($N26-$L26)/$L26)*100)</f>
        <v>228.1508435329143</v>
      </c>
      <c r="S26" s="99">
        <f>IF($M26=0,0,(($O26-$M26)/$M26)*100)</f>
        <v>481.5680089085216</v>
      </c>
      <c r="T26" s="98">
        <f>IF($E26=0,0,($P26/$E26)*100)</f>
        <v>53.81202131202131</v>
      </c>
      <c r="U26" s="97">
        <f>IF($E26=0,0,($Q26/$E26)*100)</f>
        <v>87.47624875124875</v>
      </c>
      <c r="V26" s="96"/>
      <c r="W26" s="95"/>
    </row>
    <row r="27" spans="1:23" ht="12.75" customHeight="1">
      <c r="A27" s="115" t="s">
        <v>53</v>
      </c>
      <c r="B27" s="114">
        <f>SUM(B23:B26)</f>
        <v>528105000</v>
      </c>
      <c r="C27" s="114">
        <f>SUM(C23:C26)</f>
        <v>3907000</v>
      </c>
      <c r="D27" s="114"/>
      <c r="E27" s="114">
        <f>$B27+$C27+$D27</f>
        <v>532012000</v>
      </c>
      <c r="F27" s="110">
        <f aca="true" t="shared" si="7" ref="F27:O27">SUM(F23:F26)</f>
        <v>532012000</v>
      </c>
      <c r="G27" s="109">
        <f t="shared" si="7"/>
        <v>532012000</v>
      </c>
      <c r="H27" s="110">
        <f t="shared" si="7"/>
        <v>87707000</v>
      </c>
      <c r="I27" s="109">
        <f t="shared" si="7"/>
        <v>78138233</v>
      </c>
      <c r="J27" s="110">
        <f t="shared" si="7"/>
        <v>18163000</v>
      </c>
      <c r="K27" s="109">
        <f t="shared" si="7"/>
        <v>83942137</v>
      </c>
      <c r="L27" s="110">
        <f t="shared" si="7"/>
        <v>32818900</v>
      </c>
      <c r="M27" s="109">
        <f t="shared" si="7"/>
        <v>82087972</v>
      </c>
      <c r="N27" s="110">
        <f t="shared" si="7"/>
        <v>2976000</v>
      </c>
      <c r="O27" s="109">
        <f t="shared" si="7"/>
        <v>158855553</v>
      </c>
      <c r="P27" s="110">
        <f>$H27+$J27+$L27+$N27</f>
        <v>141664900</v>
      </c>
      <c r="Q27" s="109">
        <f>$I27+$K27+$M27+$O27</f>
        <v>403023895</v>
      </c>
      <c r="R27" s="112">
        <f>IF($L27=0,0,(($N27-$L27)/$L27)*100)</f>
        <v>-90.93205439548552</v>
      </c>
      <c r="S27" s="113">
        <f>IF($M27=0,0,(($O27-$M27)/$M27)*100)</f>
        <v>93.51867165143268</v>
      </c>
      <c r="T27" s="112">
        <f>IF($E27=0,0,($P27/$E27)*100)</f>
        <v>26.628139966767666</v>
      </c>
      <c r="U27" s="111">
        <f>IF($E27=0,0,($Q27/$E27)*100)</f>
        <v>75.75466248881604</v>
      </c>
      <c r="V27" s="110">
        <f>SUM(V23:V26)</f>
        <v>310918000</v>
      </c>
      <c r="W27" s="109">
        <f>SUM(W23:W26)</f>
        <v>0</v>
      </c>
    </row>
    <row r="28" spans="1:23" ht="12.75" customHeight="1">
      <c r="A28" s="108" t="s">
        <v>81</v>
      </c>
      <c r="B28" s="107"/>
      <c r="C28" s="107"/>
      <c r="D28" s="107"/>
      <c r="E28" s="107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5"/>
      <c r="S28" s="106"/>
      <c r="T28" s="105"/>
      <c r="U28" s="104"/>
      <c r="V28" s="103"/>
      <c r="W28" s="102"/>
    </row>
    <row r="29" spans="1:23" ht="12.75" customHeight="1">
      <c r="A29" s="116" t="s">
        <v>80</v>
      </c>
      <c r="B29" s="100">
        <v>40919000</v>
      </c>
      <c r="C29" s="100">
        <v>0</v>
      </c>
      <c r="D29" s="100"/>
      <c r="E29" s="100">
        <f>$B29+$C29+$D29</f>
        <v>40919000</v>
      </c>
      <c r="F29" s="96">
        <v>40919000</v>
      </c>
      <c r="G29" s="95">
        <v>40919000</v>
      </c>
      <c r="H29" s="96">
        <v>6507000</v>
      </c>
      <c r="I29" s="95">
        <v>14113598</v>
      </c>
      <c r="J29" s="96">
        <v>9502000</v>
      </c>
      <c r="K29" s="95">
        <v>12121294</v>
      </c>
      <c r="L29" s="96">
        <v>4097000</v>
      </c>
      <c r="M29" s="95">
        <v>13641159</v>
      </c>
      <c r="N29" s="96">
        <v>13046000</v>
      </c>
      <c r="O29" s="95">
        <v>12144903</v>
      </c>
      <c r="P29" s="96">
        <f>$H29+$J29+$L29+$N29</f>
        <v>33152000</v>
      </c>
      <c r="Q29" s="95">
        <f>$I29+$K29+$M29+$O29</f>
        <v>52020954</v>
      </c>
      <c r="R29" s="98">
        <f>IF($L29=0,0,(($N29-$L29)/$L29)*100)</f>
        <v>218.42811813522087</v>
      </c>
      <c r="S29" s="99">
        <f>IF($M29=0,0,(($O29-$M29)/$M29)*100)</f>
        <v>-10.968686751616927</v>
      </c>
      <c r="T29" s="98">
        <f>IF($E29=0,0,($P29/$E29)*100)</f>
        <v>81.01859771744178</v>
      </c>
      <c r="U29" s="97">
        <f>IF($E29=0,0,($Q29/$E29)*100)</f>
        <v>127.13153791637137</v>
      </c>
      <c r="V29" s="96">
        <v>5301000</v>
      </c>
      <c r="W29" s="95">
        <v>5215000</v>
      </c>
    </row>
    <row r="30" spans="1:23" ht="12.75" customHeight="1">
      <c r="A30" s="115" t="s">
        <v>53</v>
      </c>
      <c r="B30" s="114">
        <f>B29</f>
        <v>40919000</v>
      </c>
      <c r="C30" s="114">
        <f>C29</f>
        <v>0</v>
      </c>
      <c r="D30" s="114"/>
      <c r="E30" s="114">
        <f>$B30+$C30+$D30</f>
        <v>40919000</v>
      </c>
      <c r="F30" s="110">
        <f aca="true" t="shared" si="8" ref="F30:O30">F29</f>
        <v>40919000</v>
      </c>
      <c r="G30" s="109">
        <f t="shared" si="8"/>
        <v>40919000</v>
      </c>
      <c r="H30" s="110">
        <f t="shared" si="8"/>
        <v>6507000</v>
      </c>
      <c r="I30" s="109">
        <f t="shared" si="8"/>
        <v>14113598</v>
      </c>
      <c r="J30" s="110">
        <f t="shared" si="8"/>
        <v>9502000</v>
      </c>
      <c r="K30" s="109">
        <f t="shared" si="8"/>
        <v>12121294</v>
      </c>
      <c r="L30" s="110">
        <f t="shared" si="8"/>
        <v>4097000</v>
      </c>
      <c r="M30" s="109">
        <f t="shared" si="8"/>
        <v>13641159</v>
      </c>
      <c r="N30" s="110">
        <f t="shared" si="8"/>
        <v>13046000</v>
      </c>
      <c r="O30" s="109">
        <f t="shared" si="8"/>
        <v>12144903</v>
      </c>
      <c r="P30" s="110">
        <f>$H30+$J30+$L30+$N30</f>
        <v>33152000</v>
      </c>
      <c r="Q30" s="109">
        <f>$I30+$K30+$M30+$O30</f>
        <v>52020954</v>
      </c>
      <c r="R30" s="112">
        <f>IF($L30=0,0,(($N30-$L30)/$L30)*100)</f>
        <v>218.42811813522087</v>
      </c>
      <c r="S30" s="113">
        <f>IF($M30=0,0,(($O30-$M30)/$M30)*100)</f>
        <v>-10.968686751616927</v>
      </c>
      <c r="T30" s="112">
        <f>IF($E30=0,0,($P30/$E30)*100)</f>
        <v>81.01859771744178</v>
      </c>
      <c r="U30" s="111">
        <f>IF($E30=0,0,($Q30/$E30)*100)</f>
        <v>127.13153791637137</v>
      </c>
      <c r="V30" s="110">
        <f>V29</f>
        <v>5301000</v>
      </c>
      <c r="W30" s="109">
        <f>W29</f>
        <v>5215000</v>
      </c>
    </row>
    <row r="31" spans="1:23" ht="12.75" customHeight="1">
      <c r="A31" s="108" t="s">
        <v>79</v>
      </c>
      <c r="B31" s="107"/>
      <c r="C31" s="107"/>
      <c r="D31" s="107"/>
      <c r="E31" s="107"/>
      <c r="F31" s="103"/>
      <c r="G31" s="102"/>
      <c r="H31" s="103"/>
      <c r="I31" s="102"/>
      <c r="J31" s="103"/>
      <c r="K31" s="102"/>
      <c r="L31" s="103"/>
      <c r="M31" s="102"/>
      <c r="N31" s="103"/>
      <c r="O31" s="102"/>
      <c r="P31" s="103"/>
      <c r="Q31" s="102"/>
      <c r="R31" s="105"/>
      <c r="S31" s="106"/>
      <c r="T31" s="105"/>
      <c r="U31" s="104"/>
      <c r="V31" s="103"/>
      <c r="W31" s="102"/>
    </row>
    <row r="32" spans="1:23" ht="12.75" customHeight="1">
      <c r="A32" s="116" t="s">
        <v>78</v>
      </c>
      <c r="B32" s="100">
        <v>50058000</v>
      </c>
      <c r="C32" s="100">
        <v>-6500000</v>
      </c>
      <c r="D32" s="100"/>
      <c r="E32" s="100">
        <f aca="true" t="shared" si="9" ref="E32:E37">$B32+$C32+$D32</f>
        <v>43558000</v>
      </c>
      <c r="F32" s="96">
        <v>43558000</v>
      </c>
      <c r="G32" s="95">
        <v>43558000</v>
      </c>
      <c r="H32" s="96">
        <v>388000</v>
      </c>
      <c r="I32" s="95">
        <v>2217365</v>
      </c>
      <c r="J32" s="96">
        <v>10890000</v>
      </c>
      <c r="K32" s="95">
        <v>6458081</v>
      </c>
      <c r="L32" s="96">
        <v>7302000</v>
      </c>
      <c r="M32" s="95">
        <v>11921661</v>
      </c>
      <c r="N32" s="96">
        <v>7190000</v>
      </c>
      <c r="O32" s="95">
        <v>9267095</v>
      </c>
      <c r="P32" s="96">
        <f aca="true" t="shared" si="10" ref="P32:P37">$H32+$J32+$L32+$N32</f>
        <v>25770000</v>
      </c>
      <c r="Q32" s="95">
        <f aca="true" t="shared" si="11" ref="Q32:Q37">$I32+$K32+$M32+$O32</f>
        <v>29864202</v>
      </c>
      <c r="R32" s="98">
        <f aca="true" t="shared" si="12" ref="R32:R37">IF($L32=0,0,(($N32-$L32)/$L32)*100)</f>
        <v>-1.5338263489454944</v>
      </c>
      <c r="S32" s="99">
        <f aca="true" t="shared" si="13" ref="S32:S37">IF($M32=0,0,(($O32-$M32)/$M32)*100)</f>
        <v>-22.26674621933974</v>
      </c>
      <c r="T32" s="98">
        <f>IF($E32=0,0,($P32/$E32)*100)</f>
        <v>59.162495982368334</v>
      </c>
      <c r="U32" s="97">
        <f>IF($E32=0,0,($Q32/$E32)*100)</f>
        <v>68.56192203498783</v>
      </c>
      <c r="V32" s="96">
        <v>15154000</v>
      </c>
      <c r="W32" s="95">
        <v>6705614</v>
      </c>
    </row>
    <row r="33" spans="1:23" ht="12.75" customHeight="1">
      <c r="A33" s="116" t="s">
        <v>77</v>
      </c>
      <c r="B33" s="100">
        <v>280591000</v>
      </c>
      <c r="C33" s="100">
        <v>0</v>
      </c>
      <c r="D33" s="100"/>
      <c r="E33" s="100">
        <f t="shared" si="9"/>
        <v>280591000</v>
      </c>
      <c r="F33" s="96">
        <v>280591000</v>
      </c>
      <c r="G33" s="95">
        <v>0</v>
      </c>
      <c r="H33" s="96">
        <v>0</v>
      </c>
      <c r="I33" s="95">
        <v>0</v>
      </c>
      <c r="J33" s="96">
        <v>0</v>
      </c>
      <c r="K33" s="95">
        <v>0</v>
      </c>
      <c r="L33" s="96">
        <v>0</v>
      </c>
      <c r="M33" s="95">
        <v>0</v>
      </c>
      <c r="N33" s="96">
        <v>0</v>
      </c>
      <c r="O33" s="95">
        <v>0</v>
      </c>
      <c r="P33" s="96">
        <f t="shared" si="10"/>
        <v>0</v>
      </c>
      <c r="Q33" s="95">
        <f t="shared" si="11"/>
        <v>0</v>
      </c>
      <c r="R33" s="98">
        <f t="shared" si="12"/>
        <v>0</v>
      </c>
      <c r="S33" s="99">
        <f t="shared" si="13"/>
        <v>0</v>
      </c>
      <c r="T33" s="98">
        <f>IF($E33=0,0,($P33/$E33)*100)</f>
        <v>0</v>
      </c>
      <c r="U33" s="97">
        <f>IF($E33=0,0,($Q33/$E33)*100)</f>
        <v>0</v>
      </c>
      <c r="V33" s="96"/>
      <c r="W33" s="95"/>
    </row>
    <row r="34" spans="1:23" ht="12.75" customHeight="1">
      <c r="A34" s="116" t="s">
        <v>76</v>
      </c>
      <c r="B34" s="100">
        <v>0</v>
      </c>
      <c r="C34" s="100">
        <v>0</v>
      </c>
      <c r="D34" s="100"/>
      <c r="E34" s="100">
        <f t="shared" si="9"/>
        <v>0</v>
      </c>
      <c r="F34" s="96">
        <v>0</v>
      </c>
      <c r="G34" s="95">
        <v>0</v>
      </c>
      <c r="H34" s="96">
        <v>0</v>
      </c>
      <c r="I34" s="95">
        <v>0</v>
      </c>
      <c r="J34" s="96">
        <v>0</v>
      </c>
      <c r="K34" s="95">
        <v>0</v>
      </c>
      <c r="L34" s="96">
        <v>0</v>
      </c>
      <c r="M34" s="95">
        <v>0</v>
      </c>
      <c r="N34" s="96">
        <v>0</v>
      </c>
      <c r="O34" s="95">
        <v>0</v>
      </c>
      <c r="P34" s="96">
        <f t="shared" si="10"/>
        <v>0</v>
      </c>
      <c r="Q34" s="95">
        <f t="shared" si="11"/>
        <v>0</v>
      </c>
      <c r="R34" s="98">
        <f t="shared" si="12"/>
        <v>0</v>
      </c>
      <c r="S34" s="99">
        <f t="shared" si="13"/>
        <v>0</v>
      </c>
      <c r="T34" s="98">
        <f>IF($E34=0,0,($P34/$E34)*100)</f>
        <v>0</v>
      </c>
      <c r="U34" s="97">
        <f>IF($E34=0,0,($Q34/$E34)*100)</f>
        <v>0</v>
      </c>
      <c r="V34" s="96"/>
      <c r="W34" s="95"/>
    </row>
    <row r="35" spans="1:23" ht="12.75" customHeight="1">
      <c r="A35" s="116" t="s">
        <v>75</v>
      </c>
      <c r="B35" s="100">
        <v>4000000</v>
      </c>
      <c r="C35" s="100">
        <v>3000000</v>
      </c>
      <c r="D35" s="100"/>
      <c r="E35" s="100">
        <f t="shared" si="9"/>
        <v>7000000</v>
      </c>
      <c r="F35" s="96">
        <v>7000000</v>
      </c>
      <c r="G35" s="95">
        <v>7000000</v>
      </c>
      <c r="H35" s="96">
        <v>0</v>
      </c>
      <c r="I35" s="95">
        <v>0</v>
      </c>
      <c r="J35" s="96">
        <v>0</v>
      </c>
      <c r="K35" s="95">
        <v>0</v>
      </c>
      <c r="L35" s="96">
        <v>0</v>
      </c>
      <c r="M35" s="95">
        <v>49475</v>
      </c>
      <c r="N35" s="96">
        <v>3724000</v>
      </c>
      <c r="O35" s="95">
        <v>3723832</v>
      </c>
      <c r="P35" s="96">
        <f t="shared" si="10"/>
        <v>3724000</v>
      </c>
      <c r="Q35" s="95">
        <f t="shared" si="11"/>
        <v>3773307</v>
      </c>
      <c r="R35" s="98">
        <f t="shared" si="12"/>
        <v>0</v>
      </c>
      <c r="S35" s="99">
        <f t="shared" si="13"/>
        <v>7426.694290045478</v>
      </c>
      <c r="T35" s="98">
        <f>IF($E35=0,0,($P35/$E35)*100)</f>
        <v>53.2</v>
      </c>
      <c r="U35" s="97">
        <f>IF($E35=0,0,($Q35/$E35)*100)</f>
        <v>53.904385714285716</v>
      </c>
      <c r="V35" s="96">
        <v>1859000</v>
      </c>
      <c r="W35" s="95">
        <v>1859000</v>
      </c>
    </row>
    <row r="36" spans="1:23" ht="12.75" customHeight="1">
      <c r="A36" s="116" t="s">
        <v>74</v>
      </c>
      <c r="B36" s="100">
        <v>0</v>
      </c>
      <c r="C36" s="100">
        <v>0</v>
      </c>
      <c r="D36" s="100"/>
      <c r="E36" s="100">
        <f t="shared" si="9"/>
        <v>0</v>
      </c>
      <c r="F36" s="96">
        <v>0</v>
      </c>
      <c r="G36" s="95">
        <v>0</v>
      </c>
      <c r="H36" s="96">
        <v>0</v>
      </c>
      <c r="I36" s="95">
        <v>0</v>
      </c>
      <c r="J36" s="96">
        <v>0</v>
      </c>
      <c r="K36" s="95">
        <v>0</v>
      </c>
      <c r="L36" s="96">
        <v>0</v>
      </c>
      <c r="M36" s="95">
        <v>0</v>
      </c>
      <c r="N36" s="96">
        <v>0</v>
      </c>
      <c r="O36" s="95">
        <v>0</v>
      </c>
      <c r="P36" s="96">
        <f t="shared" si="10"/>
        <v>0</v>
      </c>
      <c r="Q36" s="95">
        <f t="shared" si="11"/>
        <v>0</v>
      </c>
      <c r="R36" s="98">
        <f t="shared" si="12"/>
        <v>0</v>
      </c>
      <c r="S36" s="99">
        <f t="shared" si="13"/>
        <v>0</v>
      </c>
      <c r="T36" s="98">
        <f>IF($E36=0,0,($P36/$E36)*100)</f>
        <v>0</v>
      </c>
      <c r="U36" s="97">
        <f>IF($E36=0,0,($Q36/$E36)*100)</f>
        <v>0</v>
      </c>
      <c r="V36" s="96"/>
      <c r="W36" s="95"/>
    </row>
    <row r="37" spans="1:23" ht="12.75" customHeight="1">
      <c r="A37" s="115" t="s">
        <v>53</v>
      </c>
      <c r="B37" s="114">
        <f>SUM(B32:B36)</f>
        <v>334649000</v>
      </c>
      <c r="C37" s="114">
        <f>SUM(C32:C36)</f>
        <v>-3500000</v>
      </c>
      <c r="D37" s="114"/>
      <c r="E37" s="114">
        <f t="shared" si="9"/>
        <v>331149000</v>
      </c>
      <c r="F37" s="110">
        <f aca="true" t="shared" si="14" ref="F37:O37">SUM(F32:F36)</f>
        <v>331149000</v>
      </c>
      <c r="G37" s="109">
        <f t="shared" si="14"/>
        <v>50558000</v>
      </c>
      <c r="H37" s="110">
        <f t="shared" si="14"/>
        <v>388000</v>
      </c>
      <c r="I37" s="109">
        <f t="shared" si="14"/>
        <v>2217365</v>
      </c>
      <c r="J37" s="110">
        <f t="shared" si="14"/>
        <v>10890000</v>
      </c>
      <c r="K37" s="109">
        <f t="shared" si="14"/>
        <v>6458081</v>
      </c>
      <c r="L37" s="110">
        <f t="shared" si="14"/>
        <v>7302000</v>
      </c>
      <c r="M37" s="109">
        <f t="shared" si="14"/>
        <v>11971136</v>
      </c>
      <c r="N37" s="110">
        <f t="shared" si="14"/>
        <v>10914000</v>
      </c>
      <c r="O37" s="109">
        <f t="shared" si="14"/>
        <v>12990927</v>
      </c>
      <c r="P37" s="110">
        <f t="shared" si="10"/>
        <v>29494000</v>
      </c>
      <c r="Q37" s="109">
        <f t="shared" si="11"/>
        <v>33637509</v>
      </c>
      <c r="R37" s="112">
        <f t="shared" si="12"/>
        <v>49.465899753492195</v>
      </c>
      <c r="S37" s="113">
        <f t="shared" si="13"/>
        <v>8.518748763692937</v>
      </c>
      <c r="T37" s="112">
        <f>IF((+$E32+$E35)=0,0,(P37/(+$E32+$E35))*100)</f>
        <v>58.336959531627045</v>
      </c>
      <c r="U37" s="111">
        <f>IF((+$E32+$E35)=0,0,(Q37/(+$E32+$E35))*100)</f>
        <v>66.53251513113652</v>
      </c>
      <c r="V37" s="110">
        <f>SUM(V32:V36)</f>
        <v>17013000</v>
      </c>
      <c r="W37" s="109">
        <f>SUM(W32:W36)</f>
        <v>8564614</v>
      </c>
    </row>
    <row r="38" spans="1:23" ht="12.75" customHeight="1">
      <c r="A38" s="108" t="s">
        <v>73</v>
      </c>
      <c r="B38" s="107"/>
      <c r="C38" s="107"/>
      <c r="D38" s="107"/>
      <c r="E38" s="107"/>
      <c r="F38" s="103"/>
      <c r="G38" s="102"/>
      <c r="H38" s="103"/>
      <c r="I38" s="102"/>
      <c r="J38" s="103"/>
      <c r="K38" s="102"/>
      <c r="L38" s="103"/>
      <c r="M38" s="102"/>
      <c r="N38" s="103"/>
      <c r="O38" s="102"/>
      <c r="P38" s="103"/>
      <c r="Q38" s="102"/>
      <c r="R38" s="105"/>
      <c r="S38" s="106"/>
      <c r="T38" s="105"/>
      <c r="U38" s="104"/>
      <c r="V38" s="103"/>
      <c r="W38" s="102"/>
    </row>
    <row r="39" spans="1:23" ht="12.75" customHeight="1">
      <c r="A39" s="116" t="s">
        <v>72</v>
      </c>
      <c r="B39" s="100">
        <v>0</v>
      </c>
      <c r="C39" s="100">
        <v>0</v>
      </c>
      <c r="D39" s="100"/>
      <c r="E39" s="100">
        <f aca="true" t="shared" si="15" ref="E39:E47">$B39+$C39+$D39</f>
        <v>0</v>
      </c>
      <c r="F39" s="96">
        <v>0</v>
      </c>
      <c r="G39" s="95">
        <v>0</v>
      </c>
      <c r="H39" s="96">
        <v>0</v>
      </c>
      <c r="I39" s="95">
        <v>0</v>
      </c>
      <c r="J39" s="96">
        <v>0</v>
      </c>
      <c r="K39" s="95">
        <v>0</v>
      </c>
      <c r="L39" s="96">
        <v>0</v>
      </c>
      <c r="M39" s="95">
        <v>0</v>
      </c>
      <c r="N39" s="96">
        <v>0</v>
      </c>
      <c r="O39" s="95">
        <v>0</v>
      </c>
      <c r="P39" s="96">
        <f aca="true" t="shared" si="16" ref="P39:P47">$H39+$J39+$L39+$N39</f>
        <v>0</v>
      </c>
      <c r="Q39" s="95">
        <f aca="true" t="shared" si="17" ref="Q39:Q47">$I39+$K39+$M39+$O39</f>
        <v>0</v>
      </c>
      <c r="R39" s="98">
        <f aca="true" t="shared" si="18" ref="R39:R47">IF($L39=0,0,(($N39-$L39)/$L39)*100)</f>
        <v>0</v>
      </c>
      <c r="S39" s="99">
        <f aca="true" t="shared" si="19" ref="S39:S47">IF($M39=0,0,(($O39-$M39)/$M39)*100)</f>
        <v>0</v>
      </c>
      <c r="T39" s="98">
        <f aca="true" t="shared" si="20" ref="T39:T46">IF($E39=0,0,($P39/$E39)*100)</f>
        <v>0</v>
      </c>
      <c r="U39" s="97">
        <f aca="true" t="shared" si="21" ref="U39:U46">IF($E39=0,0,($Q39/$E39)*100)</f>
        <v>0</v>
      </c>
      <c r="V39" s="96"/>
      <c r="W39" s="95"/>
    </row>
    <row r="40" spans="1:23" ht="12.75" customHeight="1">
      <c r="A40" s="116" t="s">
        <v>71</v>
      </c>
      <c r="B40" s="100">
        <v>277000000</v>
      </c>
      <c r="C40" s="100">
        <v>18563000</v>
      </c>
      <c r="D40" s="100"/>
      <c r="E40" s="100">
        <f t="shared" si="15"/>
        <v>295563000</v>
      </c>
      <c r="F40" s="96">
        <v>277000000</v>
      </c>
      <c r="G40" s="95">
        <v>0</v>
      </c>
      <c r="H40" s="96">
        <v>0</v>
      </c>
      <c r="I40" s="95">
        <v>0</v>
      </c>
      <c r="J40" s="96">
        <v>0</v>
      </c>
      <c r="K40" s="95">
        <v>0</v>
      </c>
      <c r="L40" s="96">
        <v>0</v>
      </c>
      <c r="M40" s="95">
        <v>0</v>
      </c>
      <c r="N40" s="96">
        <v>0</v>
      </c>
      <c r="O40" s="95">
        <v>0</v>
      </c>
      <c r="P40" s="96">
        <f t="shared" si="16"/>
        <v>0</v>
      </c>
      <c r="Q40" s="95">
        <f t="shared" si="17"/>
        <v>0</v>
      </c>
      <c r="R40" s="98">
        <f t="shared" si="18"/>
        <v>0</v>
      </c>
      <c r="S40" s="99">
        <f t="shared" si="19"/>
        <v>0</v>
      </c>
      <c r="T40" s="98">
        <f t="shared" si="20"/>
        <v>0</v>
      </c>
      <c r="U40" s="97">
        <f t="shared" si="21"/>
        <v>0</v>
      </c>
      <c r="V40" s="96"/>
      <c r="W40" s="95"/>
    </row>
    <row r="41" spans="1:23" ht="12.75" customHeight="1">
      <c r="A41" s="116" t="s">
        <v>70</v>
      </c>
      <c r="B41" s="100">
        <v>72500000</v>
      </c>
      <c r="C41" s="100">
        <v>0</v>
      </c>
      <c r="D41" s="100"/>
      <c r="E41" s="100">
        <f t="shared" si="15"/>
        <v>72500000</v>
      </c>
      <c r="F41" s="96">
        <v>72500000</v>
      </c>
      <c r="G41" s="95">
        <v>72500000</v>
      </c>
      <c r="H41" s="96">
        <v>6386000</v>
      </c>
      <c r="I41" s="95">
        <v>3741672</v>
      </c>
      <c r="J41" s="96">
        <v>9501000</v>
      </c>
      <c r="K41" s="95">
        <v>9382602</v>
      </c>
      <c r="L41" s="96">
        <v>10170000</v>
      </c>
      <c r="M41" s="95">
        <v>8966098</v>
      </c>
      <c r="N41" s="96">
        <v>43543000</v>
      </c>
      <c r="O41" s="95">
        <v>38547147</v>
      </c>
      <c r="P41" s="96">
        <f t="shared" si="16"/>
        <v>69600000</v>
      </c>
      <c r="Q41" s="95">
        <f t="shared" si="17"/>
        <v>60637519</v>
      </c>
      <c r="R41" s="98">
        <f t="shared" si="18"/>
        <v>328.1514257620452</v>
      </c>
      <c r="S41" s="99">
        <f t="shared" si="19"/>
        <v>329.92109834177586</v>
      </c>
      <c r="T41" s="98">
        <f t="shared" si="20"/>
        <v>96</v>
      </c>
      <c r="U41" s="97">
        <f t="shared" si="21"/>
        <v>83.63795724137931</v>
      </c>
      <c r="V41" s="96"/>
      <c r="W41" s="95"/>
    </row>
    <row r="42" spans="1:23" ht="12.75" customHeight="1">
      <c r="A42" s="116" t="s">
        <v>69</v>
      </c>
      <c r="B42" s="100">
        <v>1800000</v>
      </c>
      <c r="C42" s="100">
        <v>0</v>
      </c>
      <c r="D42" s="100"/>
      <c r="E42" s="100">
        <f t="shared" si="15"/>
        <v>1800000</v>
      </c>
      <c r="F42" s="96">
        <v>1800000</v>
      </c>
      <c r="G42" s="95">
        <v>0</v>
      </c>
      <c r="H42" s="96">
        <v>0</v>
      </c>
      <c r="I42" s="95">
        <v>0</v>
      </c>
      <c r="J42" s="96">
        <v>0</v>
      </c>
      <c r="K42" s="95">
        <v>0</v>
      </c>
      <c r="L42" s="96">
        <v>0</v>
      </c>
      <c r="M42" s="95">
        <v>0</v>
      </c>
      <c r="N42" s="96">
        <v>0</v>
      </c>
      <c r="O42" s="95">
        <v>0</v>
      </c>
      <c r="P42" s="96">
        <f t="shared" si="16"/>
        <v>0</v>
      </c>
      <c r="Q42" s="95">
        <f t="shared" si="17"/>
        <v>0</v>
      </c>
      <c r="R42" s="98">
        <f t="shared" si="18"/>
        <v>0</v>
      </c>
      <c r="S42" s="99">
        <f t="shared" si="19"/>
        <v>0</v>
      </c>
      <c r="T42" s="98">
        <f t="shared" si="20"/>
        <v>0</v>
      </c>
      <c r="U42" s="97">
        <f t="shared" si="21"/>
        <v>0</v>
      </c>
      <c r="V42" s="96"/>
      <c r="W42" s="95"/>
    </row>
    <row r="43" spans="1:23" ht="12.75" customHeight="1" hidden="1">
      <c r="A43" s="116" t="s">
        <v>68</v>
      </c>
      <c r="B43" s="100">
        <v>0</v>
      </c>
      <c r="C43" s="100">
        <v>0</v>
      </c>
      <c r="D43" s="100"/>
      <c r="E43" s="100">
        <f t="shared" si="15"/>
        <v>0</v>
      </c>
      <c r="F43" s="96">
        <v>0</v>
      </c>
      <c r="G43" s="95">
        <v>0</v>
      </c>
      <c r="H43" s="96">
        <v>0</v>
      </c>
      <c r="I43" s="95">
        <v>0</v>
      </c>
      <c r="J43" s="96">
        <v>0</v>
      </c>
      <c r="K43" s="95">
        <v>0</v>
      </c>
      <c r="L43" s="96">
        <v>0</v>
      </c>
      <c r="M43" s="95">
        <v>0</v>
      </c>
      <c r="N43" s="96">
        <v>0</v>
      </c>
      <c r="O43" s="95">
        <v>0</v>
      </c>
      <c r="P43" s="96">
        <f t="shared" si="16"/>
        <v>0</v>
      </c>
      <c r="Q43" s="95">
        <f t="shared" si="17"/>
        <v>0</v>
      </c>
      <c r="R43" s="98">
        <f t="shared" si="18"/>
        <v>0</v>
      </c>
      <c r="S43" s="99">
        <f t="shared" si="19"/>
        <v>0</v>
      </c>
      <c r="T43" s="98">
        <f t="shared" si="20"/>
        <v>0</v>
      </c>
      <c r="U43" s="97">
        <f t="shared" si="21"/>
        <v>0</v>
      </c>
      <c r="V43" s="96"/>
      <c r="W43" s="95"/>
    </row>
    <row r="44" spans="1:23" ht="12.75" customHeight="1">
      <c r="A44" s="116" t="s">
        <v>67</v>
      </c>
      <c r="B44" s="100">
        <v>0</v>
      </c>
      <c r="C44" s="100">
        <v>1458000</v>
      </c>
      <c r="D44" s="100"/>
      <c r="E44" s="100">
        <f t="shared" si="15"/>
        <v>1458000</v>
      </c>
      <c r="F44" s="96">
        <v>1458000</v>
      </c>
      <c r="G44" s="95">
        <v>1458000</v>
      </c>
      <c r="H44" s="96">
        <v>0</v>
      </c>
      <c r="I44" s="95">
        <v>0</v>
      </c>
      <c r="J44" s="96">
        <v>0</v>
      </c>
      <c r="K44" s="95">
        <v>0</v>
      </c>
      <c r="L44" s="96">
        <v>1458000</v>
      </c>
      <c r="M44" s="95">
        <v>0</v>
      </c>
      <c r="N44" s="96">
        <v>0</v>
      </c>
      <c r="O44" s="95">
        <v>934896</v>
      </c>
      <c r="P44" s="96">
        <f t="shared" si="16"/>
        <v>1458000</v>
      </c>
      <c r="Q44" s="95">
        <f t="shared" si="17"/>
        <v>934896</v>
      </c>
      <c r="R44" s="98">
        <f t="shared" si="18"/>
        <v>-100</v>
      </c>
      <c r="S44" s="99">
        <f t="shared" si="19"/>
        <v>0</v>
      </c>
      <c r="T44" s="98">
        <f t="shared" si="20"/>
        <v>100</v>
      </c>
      <c r="U44" s="97">
        <f t="shared" si="21"/>
        <v>64.12181069958848</v>
      </c>
      <c r="V44" s="96"/>
      <c r="W44" s="95"/>
    </row>
    <row r="45" spans="1:23" ht="12.75" customHeight="1">
      <c r="A45" s="116" t="s">
        <v>66</v>
      </c>
      <c r="B45" s="100">
        <v>54367000</v>
      </c>
      <c r="C45" s="100">
        <v>0</v>
      </c>
      <c r="D45" s="100"/>
      <c r="E45" s="100">
        <f t="shared" si="15"/>
        <v>54367000</v>
      </c>
      <c r="F45" s="96">
        <v>54367000</v>
      </c>
      <c r="G45" s="95">
        <v>0</v>
      </c>
      <c r="H45" s="96">
        <v>0</v>
      </c>
      <c r="I45" s="95">
        <v>0</v>
      </c>
      <c r="J45" s="96">
        <v>0</v>
      </c>
      <c r="K45" s="95">
        <v>0</v>
      </c>
      <c r="L45" s="96">
        <v>0</v>
      </c>
      <c r="M45" s="95">
        <v>0</v>
      </c>
      <c r="N45" s="96">
        <v>0</v>
      </c>
      <c r="O45" s="95">
        <v>0</v>
      </c>
      <c r="P45" s="96">
        <f t="shared" si="16"/>
        <v>0</v>
      </c>
      <c r="Q45" s="95">
        <f t="shared" si="17"/>
        <v>0</v>
      </c>
      <c r="R45" s="98">
        <f t="shared" si="18"/>
        <v>0</v>
      </c>
      <c r="S45" s="99">
        <f t="shared" si="19"/>
        <v>0</v>
      </c>
      <c r="T45" s="98">
        <f t="shared" si="20"/>
        <v>0</v>
      </c>
      <c r="U45" s="97">
        <f t="shared" si="21"/>
        <v>0</v>
      </c>
      <c r="V45" s="96"/>
      <c r="W45" s="95"/>
    </row>
    <row r="46" spans="1:23" ht="12.75" customHeight="1">
      <c r="A46" s="116" t="s">
        <v>65</v>
      </c>
      <c r="B46" s="100">
        <v>0</v>
      </c>
      <c r="C46" s="100">
        <v>0</v>
      </c>
      <c r="D46" s="100"/>
      <c r="E46" s="100">
        <f t="shared" si="15"/>
        <v>0</v>
      </c>
      <c r="F46" s="96">
        <v>0</v>
      </c>
      <c r="G46" s="95">
        <v>0</v>
      </c>
      <c r="H46" s="96">
        <v>0</v>
      </c>
      <c r="I46" s="95">
        <v>0</v>
      </c>
      <c r="J46" s="96">
        <v>0</v>
      </c>
      <c r="K46" s="95">
        <v>0</v>
      </c>
      <c r="L46" s="96">
        <v>0</v>
      </c>
      <c r="M46" s="95">
        <v>0</v>
      </c>
      <c r="N46" s="96">
        <v>0</v>
      </c>
      <c r="O46" s="95">
        <v>0</v>
      </c>
      <c r="P46" s="96">
        <f t="shared" si="16"/>
        <v>0</v>
      </c>
      <c r="Q46" s="95">
        <f t="shared" si="17"/>
        <v>0</v>
      </c>
      <c r="R46" s="98">
        <f t="shared" si="18"/>
        <v>0</v>
      </c>
      <c r="S46" s="99">
        <f t="shared" si="19"/>
        <v>0</v>
      </c>
      <c r="T46" s="98">
        <f t="shared" si="20"/>
        <v>0</v>
      </c>
      <c r="U46" s="97">
        <f t="shared" si="21"/>
        <v>0</v>
      </c>
      <c r="V46" s="96"/>
      <c r="W46" s="95"/>
    </row>
    <row r="47" spans="1:23" ht="12.75" customHeight="1">
      <c r="A47" s="115" t="s">
        <v>53</v>
      </c>
      <c r="B47" s="114">
        <f>SUM(B39:B46)</f>
        <v>405667000</v>
      </c>
      <c r="C47" s="114">
        <f>SUM(C39:C46)</f>
        <v>20021000</v>
      </c>
      <c r="D47" s="114"/>
      <c r="E47" s="114">
        <f t="shared" si="15"/>
        <v>425688000</v>
      </c>
      <c r="F47" s="110">
        <f aca="true" t="shared" si="22" ref="F47:O47">SUM(F39:F46)</f>
        <v>407125000</v>
      </c>
      <c r="G47" s="109">
        <f t="shared" si="22"/>
        <v>73958000</v>
      </c>
      <c r="H47" s="110">
        <f t="shared" si="22"/>
        <v>6386000</v>
      </c>
      <c r="I47" s="109">
        <f t="shared" si="22"/>
        <v>3741672</v>
      </c>
      <c r="J47" s="110">
        <f t="shared" si="22"/>
        <v>9501000</v>
      </c>
      <c r="K47" s="109">
        <f t="shared" si="22"/>
        <v>9382602</v>
      </c>
      <c r="L47" s="110">
        <f t="shared" si="22"/>
        <v>11628000</v>
      </c>
      <c r="M47" s="109">
        <f t="shared" si="22"/>
        <v>8966098</v>
      </c>
      <c r="N47" s="110">
        <f t="shared" si="22"/>
        <v>43543000</v>
      </c>
      <c r="O47" s="109">
        <f t="shared" si="22"/>
        <v>39482043</v>
      </c>
      <c r="P47" s="110">
        <f t="shared" si="16"/>
        <v>71058000</v>
      </c>
      <c r="Q47" s="109">
        <f t="shared" si="17"/>
        <v>61572415</v>
      </c>
      <c r="R47" s="112">
        <f t="shared" si="18"/>
        <v>274.4668042655659</v>
      </c>
      <c r="S47" s="113">
        <f t="shared" si="19"/>
        <v>340.34810906595044</v>
      </c>
      <c r="T47" s="112">
        <f>IF((+$E41+$E43+$E43)=0,0,(P47/(+$E41+$E43+$E44))*100)</f>
        <v>96.07885556667297</v>
      </c>
      <c r="U47" s="111">
        <f>IF((+$E41+$E43+$E44)=0,0,(Q47/(+$E41+$E43+$E44))*100)</f>
        <v>83.25321804267287</v>
      </c>
      <c r="V47" s="110">
        <f>SUM(V39:V46)</f>
        <v>0</v>
      </c>
      <c r="W47" s="109">
        <f>SUM(W39:W46)</f>
        <v>0</v>
      </c>
    </row>
    <row r="48" spans="1:23" ht="12.75" customHeight="1">
      <c r="A48" s="108" t="s">
        <v>64</v>
      </c>
      <c r="B48" s="107"/>
      <c r="C48" s="107"/>
      <c r="D48" s="107"/>
      <c r="E48" s="107"/>
      <c r="F48" s="103"/>
      <c r="G48" s="102"/>
      <c r="H48" s="103"/>
      <c r="I48" s="102"/>
      <c r="J48" s="103"/>
      <c r="K48" s="102"/>
      <c r="L48" s="103"/>
      <c r="M48" s="102"/>
      <c r="N48" s="103"/>
      <c r="O48" s="102"/>
      <c r="P48" s="103"/>
      <c r="Q48" s="102"/>
      <c r="R48" s="105"/>
      <c r="S48" s="106"/>
      <c r="T48" s="105"/>
      <c r="U48" s="104"/>
      <c r="V48" s="103"/>
      <c r="W48" s="102"/>
    </row>
    <row r="49" spans="1:23" ht="12.75" customHeight="1">
      <c r="A49" s="117" t="s">
        <v>63</v>
      </c>
      <c r="B49" s="100">
        <v>0</v>
      </c>
      <c r="C49" s="100">
        <v>0</v>
      </c>
      <c r="D49" s="100"/>
      <c r="E49" s="100">
        <f>$B49+$C49+$D49</f>
        <v>0</v>
      </c>
      <c r="F49" s="96">
        <v>0</v>
      </c>
      <c r="G49" s="95">
        <v>0</v>
      </c>
      <c r="H49" s="96">
        <v>0</v>
      </c>
      <c r="I49" s="95">
        <v>0</v>
      </c>
      <c r="J49" s="96">
        <v>0</v>
      </c>
      <c r="K49" s="95">
        <v>0</v>
      </c>
      <c r="L49" s="96">
        <v>0</v>
      </c>
      <c r="M49" s="95">
        <v>0</v>
      </c>
      <c r="N49" s="96">
        <v>0</v>
      </c>
      <c r="O49" s="95">
        <v>0</v>
      </c>
      <c r="P49" s="96">
        <f>$H49+$J49+$L49+$N49</f>
        <v>0</v>
      </c>
      <c r="Q49" s="95">
        <f>$I49+$K49+$M49+$O49</f>
        <v>0</v>
      </c>
      <c r="R49" s="98">
        <f>IF($L49=0,0,(($N49-$L49)/$L49)*100)</f>
        <v>0</v>
      </c>
      <c r="S49" s="99">
        <f>IF($M49=0,0,(($O49-$M49)/$M49)*100)</f>
        <v>0</v>
      </c>
      <c r="T49" s="98">
        <f>IF($E49=0,0,($P49/$E49)*100)</f>
        <v>0</v>
      </c>
      <c r="U49" s="97">
        <f>IF($E49=0,0,($Q49/$E49)*100)</f>
        <v>0</v>
      </c>
      <c r="V49" s="96"/>
      <c r="W49" s="95"/>
    </row>
    <row r="50" spans="1:23" ht="12.75" customHeight="1">
      <c r="A50" s="117" t="s">
        <v>62</v>
      </c>
      <c r="B50" s="100">
        <v>0</v>
      </c>
      <c r="C50" s="100">
        <v>0</v>
      </c>
      <c r="D50" s="100"/>
      <c r="E50" s="100">
        <f>$B50+$C50+$D50</f>
        <v>0</v>
      </c>
      <c r="F50" s="96">
        <v>0</v>
      </c>
      <c r="G50" s="95">
        <v>0</v>
      </c>
      <c r="H50" s="96">
        <v>0</v>
      </c>
      <c r="I50" s="95">
        <v>0</v>
      </c>
      <c r="J50" s="96">
        <v>0</v>
      </c>
      <c r="K50" s="95">
        <v>0</v>
      </c>
      <c r="L50" s="96">
        <v>0</v>
      </c>
      <c r="M50" s="95">
        <v>0</v>
      </c>
      <c r="N50" s="96">
        <v>0</v>
      </c>
      <c r="O50" s="95">
        <v>0</v>
      </c>
      <c r="P50" s="96">
        <f>$H50+$J50+$L50+$N50</f>
        <v>0</v>
      </c>
      <c r="Q50" s="95">
        <f>$I50+$K50+$M50+$O50</f>
        <v>0</v>
      </c>
      <c r="R50" s="98">
        <f>IF($L50=0,0,(($N50-$L50)/$L50)*100)</f>
        <v>0</v>
      </c>
      <c r="S50" s="99">
        <f>IF($M50=0,0,(($O50-$M50)/$M50)*100)</f>
        <v>0</v>
      </c>
      <c r="T50" s="98">
        <f>IF($E50=0,0,($P50/$E50)*100)</f>
        <v>0</v>
      </c>
      <c r="U50" s="97">
        <f>IF($E50=0,0,($Q50/$E50)*100)</f>
        <v>0</v>
      </c>
      <c r="V50" s="96"/>
      <c r="W50" s="95"/>
    </row>
    <row r="51" spans="1:23" ht="12.75" customHeight="1" hidden="1">
      <c r="A51" s="117" t="s">
        <v>61</v>
      </c>
      <c r="B51" s="100">
        <v>0</v>
      </c>
      <c r="C51" s="100">
        <v>0</v>
      </c>
      <c r="D51" s="100"/>
      <c r="E51" s="100">
        <f>$B51+$C51+$D51</f>
        <v>0</v>
      </c>
      <c r="F51" s="96">
        <v>0</v>
      </c>
      <c r="G51" s="95">
        <v>0</v>
      </c>
      <c r="H51" s="96">
        <v>0</v>
      </c>
      <c r="I51" s="95">
        <v>0</v>
      </c>
      <c r="J51" s="96">
        <v>0</v>
      </c>
      <c r="K51" s="95">
        <v>0</v>
      </c>
      <c r="L51" s="96">
        <v>0</v>
      </c>
      <c r="M51" s="95">
        <v>0</v>
      </c>
      <c r="N51" s="96">
        <v>0</v>
      </c>
      <c r="O51" s="95">
        <v>0</v>
      </c>
      <c r="P51" s="96">
        <f>$H51+$J51+$L51+$N51</f>
        <v>0</v>
      </c>
      <c r="Q51" s="95">
        <f>$I51+$K51+$M51+$O51</f>
        <v>0</v>
      </c>
      <c r="R51" s="98">
        <f>IF($L51=0,0,(($N51-$L51)/$L51)*100)</f>
        <v>0</v>
      </c>
      <c r="S51" s="99">
        <f>IF($M51=0,0,(($O51-$M51)/$M51)*100)</f>
        <v>0</v>
      </c>
      <c r="T51" s="98">
        <f>IF($E51=0,0,($P51/$E51)*100)</f>
        <v>0</v>
      </c>
      <c r="U51" s="97">
        <f>IF($E51=0,0,($Q51/$E51)*100)</f>
        <v>0</v>
      </c>
      <c r="V51" s="96"/>
      <c r="W51" s="95"/>
    </row>
    <row r="52" spans="1:23" ht="12.75" customHeight="1" hidden="1">
      <c r="A52" s="116" t="s">
        <v>60</v>
      </c>
      <c r="B52" s="100">
        <v>0</v>
      </c>
      <c r="C52" s="100">
        <v>0</v>
      </c>
      <c r="D52" s="100"/>
      <c r="E52" s="100">
        <f>$B52+$C52+$D52</f>
        <v>0</v>
      </c>
      <c r="F52" s="96">
        <v>0</v>
      </c>
      <c r="G52" s="95">
        <v>0</v>
      </c>
      <c r="H52" s="96">
        <v>0</v>
      </c>
      <c r="I52" s="95">
        <v>0</v>
      </c>
      <c r="J52" s="96">
        <v>0</v>
      </c>
      <c r="K52" s="95">
        <v>0</v>
      </c>
      <c r="L52" s="96">
        <v>0</v>
      </c>
      <c r="M52" s="95">
        <v>0</v>
      </c>
      <c r="N52" s="96">
        <v>0</v>
      </c>
      <c r="O52" s="95">
        <v>0</v>
      </c>
      <c r="P52" s="96">
        <f>$H52+$J52+$L52+$N52</f>
        <v>0</v>
      </c>
      <c r="Q52" s="95">
        <f>$I52+$K52+$M52+$O52</f>
        <v>0</v>
      </c>
      <c r="R52" s="98">
        <f>IF($L52=0,0,(($N52-$L52)/$L52)*100)</f>
        <v>0</v>
      </c>
      <c r="S52" s="99">
        <f>IF($M52=0,0,(($O52-$M52)/$M52)*100)</f>
        <v>0</v>
      </c>
      <c r="T52" s="98">
        <f>IF($E52=0,0,($P52/$E52)*100)</f>
        <v>0</v>
      </c>
      <c r="U52" s="97">
        <f>IF($E52=0,0,($Q52/$E52)*100)</f>
        <v>0</v>
      </c>
      <c r="V52" s="96"/>
      <c r="W52" s="95"/>
    </row>
    <row r="53" spans="1:23" ht="12.75" customHeight="1">
      <c r="A53" s="93" t="s">
        <v>53</v>
      </c>
      <c r="B53" s="92">
        <f>SUM(B49:B52)</f>
        <v>0</v>
      </c>
      <c r="C53" s="92">
        <f>SUM(C49:C52)</f>
        <v>0</v>
      </c>
      <c r="D53" s="92"/>
      <c r="E53" s="92">
        <f>$B53+$C53+$D53</f>
        <v>0</v>
      </c>
      <c r="F53" s="88">
        <f aca="true" t="shared" si="23" ref="F53:O53">SUM(F49:F52)</f>
        <v>0</v>
      </c>
      <c r="G53" s="87">
        <f t="shared" si="23"/>
        <v>0</v>
      </c>
      <c r="H53" s="88">
        <f t="shared" si="23"/>
        <v>0</v>
      </c>
      <c r="I53" s="87">
        <f t="shared" si="23"/>
        <v>0</v>
      </c>
      <c r="J53" s="88">
        <f t="shared" si="23"/>
        <v>0</v>
      </c>
      <c r="K53" s="87">
        <f t="shared" si="23"/>
        <v>0</v>
      </c>
      <c r="L53" s="88">
        <f t="shared" si="23"/>
        <v>0</v>
      </c>
      <c r="M53" s="87">
        <f t="shared" si="23"/>
        <v>0</v>
      </c>
      <c r="N53" s="88">
        <f t="shared" si="23"/>
        <v>0</v>
      </c>
      <c r="O53" s="87">
        <f t="shared" si="23"/>
        <v>0</v>
      </c>
      <c r="P53" s="88">
        <f>$H53+$J53+$L53+$N53</f>
        <v>0</v>
      </c>
      <c r="Q53" s="87">
        <f>$I53+$K53+$M53+$O53</f>
        <v>0</v>
      </c>
      <c r="R53" s="90">
        <f>IF($L53=0,0,(($N53-$L53)/$L53)*100)</f>
        <v>0</v>
      </c>
      <c r="S53" s="91">
        <f>IF($M53=0,0,(($O53-$M53)/$M53)*100)</f>
        <v>0</v>
      </c>
      <c r="T53" s="90">
        <f>IF($E53=0,0,($P53/$E53)*100)</f>
        <v>0</v>
      </c>
      <c r="U53" s="89">
        <f>IF($E53=0,0,($Q53/$E53)*100)</f>
        <v>0</v>
      </c>
      <c r="V53" s="88">
        <f>SUM(V49:V52)</f>
        <v>0</v>
      </c>
      <c r="W53" s="87">
        <f>SUM(W49:W52)</f>
        <v>0</v>
      </c>
    </row>
    <row r="54" spans="1:23" ht="12.75" customHeight="1">
      <c r="A54" s="108" t="s">
        <v>59</v>
      </c>
      <c r="B54" s="107"/>
      <c r="C54" s="107"/>
      <c r="D54" s="107"/>
      <c r="E54" s="107"/>
      <c r="F54" s="103"/>
      <c r="G54" s="102"/>
      <c r="H54" s="103"/>
      <c r="I54" s="102"/>
      <c r="J54" s="103"/>
      <c r="K54" s="102"/>
      <c r="L54" s="103"/>
      <c r="M54" s="102"/>
      <c r="N54" s="103"/>
      <c r="O54" s="102"/>
      <c r="P54" s="103"/>
      <c r="Q54" s="102"/>
      <c r="R54" s="105"/>
      <c r="S54" s="106"/>
      <c r="T54" s="105"/>
      <c r="U54" s="104"/>
      <c r="V54" s="103"/>
      <c r="W54" s="102"/>
    </row>
    <row r="55" spans="1:23" ht="12.75" customHeight="1">
      <c r="A55" s="116" t="s">
        <v>58</v>
      </c>
      <c r="B55" s="100">
        <v>4500000</v>
      </c>
      <c r="C55" s="100">
        <v>0</v>
      </c>
      <c r="D55" s="100"/>
      <c r="E55" s="100">
        <f>$B55+$C55+$D55</f>
        <v>4500000</v>
      </c>
      <c r="F55" s="96">
        <v>4500000</v>
      </c>
      <c r="G55" s="95">
        <v>4500000</v>
      </c>
      <c r="H55" s="96">
        <v>0</v>
      </c>
      <c r="I55" s="95">
        <v>0</v>
      </c>
      <c r="J55" s="96">
        <v>0</v>
      </c>
      <c r="K55" s="95">
        <v>0</v>
      </c>
      <c r="L55" s="96">
        <v>0</v>
      </c>
      <c r="M55" s="95">
        <v>0</v>
      </c>
      <c r="N55" s="96">
        <v>4050000</v>
      </c>
      <c r="O55" s="95">
        <v>4499989</v>
      </c>
      <c r="P55" s="96">
        <f>$H55+$J55+$L55+$N55</f>
        <v>4050000</v>
      </c>
      <c r="Q55" s="95">
        <f>$I55+$K55+$M55+$O55</f>
        <v>4499989</v>
      </c>
      <c r="R55" s="98">
        <f>IF($L55=0,0,(($N55-$L55)/$L55)*100)</f>
        <v>0</v>
      </c>
      <c r="S55" s="99">
        <f>IF($M55=0,0,(($O55-$M55)/$M55)*100)</f>
        <v>0</v>
      </c>
      <c r="T55" s="98">
        <f>IF($E55=0,0,($P55/$E55)*100)</f>
        <v>90</v>
      </c>
      <c r="U55" s="97">
        <f>IF($E55=0,0,($Q55/$E55)*100)</f>
        <v>99.99975555555555</v>
      </c>
      <c r="V55" s="96"/>
      <c r="W55" s="95"/>
    </row>
    <row r="56" spans="1:23" ht="12.75" customHeight="1">
      <c r="A56" s="116" t="s">
        <v>57</v>
      </c>
      <c r="B56" s="100">
        <v>4500000</v>
      </c>
      <c r="C56" s="100">
        <v>0</v>
      </c>
      <c r="D56" s="100"/>
      <c r="E56" s="100">
        <f>$B56+$C56+$D56</f>
        <v>4500000</v>
      </c>
      <c r="F56" s="96">
        <v>4500000</v>
      </c>
      <c r="G56" s="95">
        <v>0</v>
      </c>
      <c r="H56" s="96">
        <v>0</v>
      </c>
      <c r="I56" s="95">
        <v>0</v>
      </c>
      <c r="J56" s="96">
        <v>0</v>
      </c>
      <c r="K56" s="95">
        <v>0</v>
      </c>
      <c r="L56" s="96">
        <v>0</v>
      </c>
      <c r="M56" s="95">
        <v>0</v>
      </c>
      <c r="N56" s="96">
        <v>0</v>
      </c>
      <c r="O56" s="95">
        <v>0</v>
      </c>
      <c r="P56" s="96">
        <f>$H56+$J56+$L56+$N56</f>
        <v>0</v>
      </c>
      <c r="Q56" s="95">
        <f>$I56+$K56+$M56+$O56</f>
        <v>0</v>
      </c>
      <c r="R56" s="98">
        <f>IF($L56=0,0,(($N56-$L56)/$L56)*100)</f>
        <v>0</v>
      </c>
      <c r="S56" s="99">
        <f>IF($M56=0,0,(($O56-$M56)/$M56)*100)</f>
        <v>0</v>
      </c>
      <c r="T56" s="98">
        <f>IF($E56=0,0,($P56/$E56)*100)</f>
        <v>0</v>
      </c>
      <c r="U56" s="97">
        <f>IF($E56=0,0,($Q56/$E56)*100)</f>
        <v>0</v>
      </c>
      <c r="V56" s="96"/>
      <c r="W56" s="95"/>
    </row>
    <row r="57" spans="1:23" ht="12.75" customHeight="1">
      <c r="A57" s="116" t="s">
        <v>56</v>
      </c>
      <c r="B57" s="100">
        <v>0</v>
      </c>
      <c r="C57" s="100">
        <v>0</v>
      </c>
      <c r="D57" s="100"/>
      <c r="E57" s="100">
        <f>$B57+$C57+$D57</f>
        <v>0</v>
      </c>
      <c r="F57" s="96">
        <v>0</v>
      </c>
      <c r="G57" s="95">
        <v>0</v>
      </c>
      <c r="H57" s="96">
        <v>0</v>
      </c>
      <c r="I57" s="95">
        <v>0</v>
      </c>
      <c r="J57" s="96">
        <v>0</v>
      </c>
      <c r="K57" s="95">
        <v>0</v>
      </c>
      <c r="L57" s="96">
        <v>0</v>
      </c>
      <c r="M57" s="95">
        <v>0</v>
      </c>
      <c r="N57" s="96">
        <v>0</v>
      </c>
      <c r="O57" s="95">
        <v>0</v>
      </c>
      <c r="P57" s="96">
        <f>$H57+$J57+$L57+$N57</f>
        <v>0</v>
      </c>
      <c r="Q57" s="95">
        <f>$I57+$K57+$M57+$O57</f>
        <v>0</v>
      </c>
      <c r="R57" s="98">
        <f>IF($L57=0,0,(($N57-$L57)/$L57)*100)</f>
        <v>0</v>
      </c>
      <c r="S57" s="99">
        <f>IF($M57=0,0,(($O57-$M57)/$M57)*100)</f>
        <v>0</v>
      </c>
      <c r="T57" s="98">
        <f>IF($E57=0,0,($P57/$E57)*100)</f>
        <v>0</v>
      </c>
      <c r="U57" s="97">
        <f>IF($E57=0,0,($Q57/$E57)*100)</f>
        <v>0</v>
      </c>
      <c r="V57" s="96"/>
      <c r="W57" s="95"/>
    </row>
    <row r="58" spans="1:23" ht="12.75" customHeight="1">
      <c r="A58" s="115" t="s">
        <v>53</v>
      </c>
      <c r="B58" s="114">
        <f>SUM(B55:B57)</f>
        <v>9000000</v>
      </c>
      <c r="C58" s="114">
        <f>SUM(C55:C57)</f>
        <v>0</v>
      </c>
      <c r="D58" s="114"/>
      <c r="E58" s="114">
        <f>$B58+$C58+$D58</f>
        <v>9000000</v>
      </c>
      <c r="F58" s="110">
        <f aca="true" t="shared" si="24" ref="F58:O58">SUM(F55:F57)</f>
        <v>9000000</v>
      </c>
      <c r="G58" s="109">
        <f t="shared" si="24"/>
        <v>4500000</v>
      </c>
      <c r="H58" s="110">
        <f t="shared" si="24"/>
        <v>0</v>
      </c>
      <c r="I58" s="109">
        <f t="shared" si="24"/>
        <v>0</v>
      </c>
      <c r="J58" s="110">
        <f t="shared" si="24"/>
        <v>0</v>
      </c>
      <c r="K58" s="109">
        <f t="shared" si="24"/>
        <v>0</v>
      </c>
      <c r="L58" s="110">
        <f t="shared" si="24"/>
        <v>0</v>
      </c>
      <c r="M58" s="109">
        <f t="shared" si="24"/>
        <v>0</v>
      </c>
      <c r="N58" s="110">
        <f t="shared" si="24"/>
        <v>4050000</v>
      </c>
      <c r="O58" s="109">
        <f t="shared" si="24"/>
        <v>4499989</v>
      </c>
      <c r="P58" s="110">
        <f>$H58+$J58+$L58+$N58</f>
        <v>4050000</v>
      </c>
      <c r="Q58" s="109">
        <f>$I58+$K58+$M58+$O58</f>
        <v>4499989</v>
      </c>
      <c r="R58" s="112">
        <f>IF($L58=0,0,(($N58-$L58)/$L58)*100)</f>
        <v>0</v>
      </c>
      <c r="S58" s="113">
        <f>IF($M58=0,0,(($O58-$M58)/$M58)*100)</f>
        <v>0</v>
      </c>
      <c r="T58" s="112">
        <f>IF((+$E55+$E57)=0,0,(P58/(+$E55+$E57))*100)</f>
        <v>90</v>
      </c>
      <c r="U58" s="111">
        <f>IF((+$E55+$E57)=0,0,(Q58/(+$E55+$E57))*100)</f>
        <v>99.99975555555555</v>
      </c>
      <c r="V58" s="110">
        <f>SUM(V55:V57)</f>
        <v>0</v>
      </c>
      <c r="W58" s="109">
        <f>SUM(W55:W57)</f>
        <v>0</v>
      </c>
    </row>
    <row r="59" spans="1:23" ht="12.75" customHeight="1">
      <c r="A59" s="86" t="s">
        <v>7</v>
      </c>
      <c r="B59" s="85">
        <f>SUM(B9:B14,B17:B20,B23:B26,B29,B32:B36,B39:B46,B49:B52,B55:B57)</f>
        <v>1419011000</v>
      </c>
      <c r="C59" s="85">
        <f>SUM(C9:C14,C17:C20,C23:C26,C29,C32:C36,C39:C46,C49:C52,C55:C57)</f>
        <v>24057000</v>
      </c>
      <c r="D59" s="85"/>
      <c r="E59" s="85">
        <f>$B59+$C59+$D59</f>
        <v>1443068000</v>
      </c>
      <c r="F59" s="81">
        <f aca="true" t="shared" si="25" ref="F59:O59">SUM(F9:F14,F17:F20,F23:F26,F29,F32:F36,F39:F46,F49:F52,F55:F57)</f>
        <v>1424505000</v>
      </c>
      <c r="G59" s="80">
        <f t="shared" si="25"/>
        <v>794877000</v>
      </c>
      <c r="H59" s="81">
        <f t="shared" si="25"/>
        <v>114332000</v>
      </c>
      <c r="I59" s="80">
        <f t="shared" si="25"/>
        <v>111227600</v>
      </c>
      <c r="J59" s="81">
        <f t="shared" si="25"/>
        <v>64353000</v>
      </c>
      <c r="K59" s="80">
        <f t="shared" si="25"/>
        <v>130548684</v>
      </c>
      <c r="L59" s="81">
        <f t="shared" si="25"/>
        <v>75852900</v>
      </c>
      <c r="M59" s="80">
        <f t="shared" si="25"/>
        <v>133778835</v>
      </c>
      <c r="N59" s="81">
        <f t="shared" si="25"/>
        <v>93984000</v>
      </c>
      <c r="O59" s="80">
        <f t="shared" si="25"/>
        <v>253190982</v>
      </c>
      <c r="P59" s="81">
        <f>$H59+$J59+$L59+$N59</f>
        <v>348521900</v>
      </c>
      <c r="Q59" s="80">
        <f>$I59+$K59+$M59+$O59</f>
        <v>628746101</v>
      </c>
      <c r="R59" s="83">
        <f>IF($L59=0,0,(($N59-$L59)/$L59)*100)</f>
        <v>23.902975364158785</v>
      </c>
      <c r="S59" s="84">
        <f>IF($M59=0,0,(($O59-$M59)/$M59)*100)</f>
        <v>89.2608662648318</v>
      </c>
      <c r="T59" s="83">
        <f>IF((+$E9+$E10+$E11+$E12+$E13+$E17+$E19+$E20+$E23+$E25+$E26+$E29+$E32+$E35+$E41+$E44+$E45+$E49+$E50+$E51+$E52+$E55+$E57)=0,0,(P59/(+$E9+$E10+$E11+$E12+$E13+$E17+$E19+$E20+$E23+$E25+$E26+$E29+$E32+$E35+$E41+$E44+$E45+$E49+$E50+$E51+$E52+$E55+$E57)*100))</f>
        <v>41.00098466765408</v>
      </c>
      <c r="U59" s="83">
        <f>IF((+$E9+$E10+$E11+$E12+$E13+$E17+$E19+$E20+$E23+$E25+$E26+$E29+$E32+$E35+$E41+$E44+$E45+$E49+$E50+$E51+$E52+$E55+$E57)=0,0,(Q59/(+$E9+$E10+$E11+$E12+$E13+$E17+$E19+$E20+$E23+$E25+$E26+$E29+$E32+$E35+$E41+$E44+$E45+$E49+$E50+$E51+$E52+$E55+$E57)*100))</f>
        <v>73.96725785940075</v>
      </c>
      <c r="V59" s="81">
        <f>SUM(V9:V14,V17:V20,V23:V26,V29,V32:V36,V39:V46,V49:V52,V55:V57)</f>
        <v>334813000</v>
      </c>
      <c r="W59" s="80">
        <f>SUM(W9:W14,W17:W20,W23:W26,W29,W32:W36,W39:W46,W49:W52,W55:W57)</f>
        <v>15130614</v>
      </c>
    </row>
    <row r="60" spans="1:23" ht="12.75" customHeight="1">
      <c r="A60" s="108" t="s">
        <v>55</v>
      </c>
      <c r="B60" s="107"/>
      <c r="C60" s="107"/>
      <c r="D60" s="107"/>
      <c r="E60" s="107"/>
      <c r="F60" s="103"/>
      <c r="G60" s="102"/>
      <c r="H60" s="103"/>
      <c r="I60" s="102"/>
      <c r="J60" s="103"/>
      <c r="K60" s="102"/>
      <c r="L60" s="103"/>
      <c r="M60" s="102"/>
      <c r="N60" s="103"/>
      <c r="O60" s="102"/>
      <c r="P60" s="103"/>
      <c r="Q60" s="102"/>
      <c r="R60" s="105"/>
      <c r="S60" s="106"/>
      <c r="T60" s="105"/>
      <c r="U60" s="104"/>
      <c r="V60" s="103"/>
      <c r="W60" s="102"/>
    </row>
    <row r="61" spans="1:23" s="94" customFormat="1" ht="12.75" customHeight="1">
      <c r="A61" s="101" t="s">
        <v>54</v>
      </c>
      <c r="B61" s="100">
        <v>1598850000</v>
      </c>
      <c r="C61" s="100">
        <v>126858000</v>
      </c>
      <c r="D61" s="100"/>
      <c r="E61" s="100">
        <f>$B61+$C61+$D61</f>
        <v>1725708000</v>
      </c>
      <c r="F61" s="96">
        <v>1725708000</v>
      </c>
      <c r="G61" s="95">
        <v>1707104000</v>
      </c>
      <c r="H61" s="96">
        <v>379191000</v>
      </c>
      <c r="I61" s="95">
        <v>347232496</v>
      </c>
      <c r="J61" s="96">
        <v>262048900</v>
      </c>
      <c r="K61" s="95">
        <v>342919101</v>
      </c>
      <c r="L61" s="96">
        <v>396458700</v>
      </c>
      <c r="M61" s="95">
        <v>308845848</v>
      </c>
      <c r="N61" s="96">
        <v>464851000</v>
      </c>
      <c r="O61" s="95">
        <v>412820572</v>
      </c>
      <c r="P61" s="96">
        <f>$H61+$J61+$L61+$N61</f>
        <v>1502549600</v>
      </c>
      <c r="Q61" s="95">
        <f>$I61+$K61+$M61+$O61</f>
        <v>1411818017</v>
      </c>
      <c r="R61" s="98">
        <f>IF($L61=0,0,(($N61-$L61)/$L61)*100)</f>
        <v>17.250800650862246</v>
      </c>
      <c r="S61" s="99">
        <f>IF($M61=0,0,(($O61-$M61)/$M61)*100)</f>
        <v>33.665572865334426</v>
      </c>
      <c r="T61" s="98">
        <f>IF($E61=0,0,($P61/$E61)*100)</f>
        <v>87.06858866042228</v>
      </c>
      <c r="U61" s="97">
        <f>IF($E61=0,0,($Q61/$E61)*100)</f>
        <v>81.81094466734812</v>
      </c>
      <c r="V61" s="96">
        <v>193963000</v>
      </c>
      <c r="W61" s="95">
        <v>20866848</v>
      </c>
    </row>
    <row r="62" spans="1:23" ht="12.75" customHeight="1">
      <c r="A62" s="93" t="s">
        <v>53</v>
      </c>
      <c r="B62" s="92">
        <f>B61</f>
        <v>1598850000</v>
      </c>
      <c r="C62" s="92">
        <f>C61</f>
        <v>126858000</v>
      </c>
      <c r="D62" s="92"/>
      <c r="E62" s="92">
        <f>$B62+$C62+$D62</f>
        <v>1725708000</v>
      </c>
      <c r="F62" s="88">
        <f aca="true" t="shared" si="26" ref="F62:O62">F61</f>
        <v>1725708000</v>
      </c>
      <c r="G62" s="87">
        <f t="shared" si="26"/>
        <v>1707104000</v>
      </c>
      <c r="H62" s="88">
        <f t="shared" si="26"/>
        <v>379191000</v>
      </c>
      <c r="I62" s="87">
        <f t="shared" si="26"/>
        <v>347232496</v>
      </c>
      <c r="J62" s="88">
        <f t="shared" si="26"/>
        <v>262048900</v>
      </c>
      <c r="K62" s="87">
        <f t="shared" si="26"/>
        <v>342919101</v>
      </c>
      <c r="L62" s="88">
        <f t="shared" si="26"/>
        <v>396458700</v>
      </c>
      <c r="M62" s="87">
        <f t="shared" si="26"/>
        <v>308845848</v>
      </c>
      <c r="N62" s="88">
        <f t="shared" si="26"/>
        <v>464851000</v>
      </c>
      <c r="O62" s="87">
        <f t="shared" si="26"/>
        <v>412820572</v>
      </c>
      <c r="P62" s="88">
        <f>$H62+$J62+$L62+$N62</f>
        <v>1502549600</v>
      </c>
      <c r="Q62" s="87">
        <f>$I62+$K62+$M62+$O62</f>
        <v>1411818017</v>
      </c>
      <c r="R62" s="90">
        <f>IF($L62=0,0,(($N62-$L62)/$L62)*100)</f>
        <v>17.250800650862246</v>
      </c>
      <c r="S62" s="91">
        <f>IF($M62=0,0,(($O62-$M62)/$M62)*100)</f>
        <v>33.665572865334426</v>
      </c>
      <c r="T62" s="90">
        <f>IF($E62=0,0,($P62/$E62)*100)</f>
        <v>87.06858866042228</v>
      </c>
      <c r="U62" s="89">
        <f>IF($E62=0,0,($Q62/$E62)*100)</f>
        <v>81.81094466734812</v>
      </c>
      <c r="V62" s="88">
        <f>V61</f>
        <v>193963000</v>
      </c>
      <c r="W62" s="87">
        <f>W61</f>
        <v>20866848</v>
      </c>
    </row>
    <row r="63" spans="1:23" ht="12.75" customHeight="1">
      <c r="A63" s="86" t="s">
        <v>7</v>
      </c>
      <c r="B63" s="85">
        <f>B61</f>
        <v>1598850000</v>
      </c>
      <c r="C63" s="85">
        <f>C61</f>
        <v>126858000</v>
      </c>
      <c r="D63" s="85"/>
      <c r="E63" s="85">
        <f>$B63+$C63+$D63</f>
        <v>1725708000</v>
      </c>
      <c r="F63" s="81">
        <f aca="true" t="shared" si="27" ref="F63:O63">F61</f>
        <v>1725708000</v>
      </c>
      <c r="G63" s="80">
        <f t="shared" si="27"/>
        <v>1707104000</v>
      </c>
      <c r="H63" s="81">
        <f t="shared" si="27"/>
        <v>379191000</v>
      </c>
      <c r="I63" s="80">
        <f t="shared" si="27"/>
        <v>347232496</v>
      </c>
      <c r="J63" s="81">
        <f t="shared" si="27"/>
        <v>262048900</v>
      </c>
      <c r="K63" s="80">
        <f t="shared" si="27"/>
        <v>342919101</v>
      </c>
      <c r="L63" s="81">
        <f t="shared" si="27"/>
        <v>396458700</v>
      </c>
      <c r="M63" s="80">
        <f t="shared" si="27"/>
        <v>308845848</v>
      </c>
      <c r="N63" s="81">
        <f t="shared" si="27"/>
        <v>464851000</v>
      </c>
      <c r="O63" s="80">
        <f t="shared" si="27"/>
        <v>412820572</v>
      </c>
      <c r="P63" s="81">
        <f>$H63+$J63+$L63+$N63</f>
        <v>1502549600</v>
      </c>
      <c r="Q63" s="80">
        <f>$I63+$K63+$M63+$O63</f>
        <v>1411818017</v>
      </c>
      <c r="R63" s="83">
        <f>IF($L63=0,0,(($N63-$L63)/$L63)*100)</f>
        <v>17.250800650862246</v>
      </c>
      <c r="S63" s="84">
        <f>IF($M63=0,0,(($O63-$M63)/$M63)*100)</f>
        <v>33.665572865334426</v>
      </c>
      <c r="T63" s="83">
        <f>IF($E63=0,0,($P63/$E63)*100)</f>
        <v>87.06858866042228</v>
      </c>
      <c r="U63" s="82">
        <f>IF($E63=0,0,($Q63/$E63)*100)</f>
        <v>81.81094466734812</v>
      </c>
      <c r="V63" s="81">
        <f>V61</f>
        <v>193963000</v>
      </c>
      <c r="W63" s="80">
        <f>W61</f>
        <v>20866848</v>
      </c>
    </row>
    <row r="64" spans="1:23" ht="12.75" customHeight="1" thickBot="1">
      <c r="A64" s="86" t="s">
        <v>52</v>
      </c>
      <c r="B64" s="85">
        <f>SUM(B9:B14,B17:B20,B23:B26,B29,B32:B36,B39:B46,B49:B52,B55:B57,B61)</f>
        <v>3017861000</v>
      </c>
      <c r="C64" s="85">
        <f>SUM(C9:C14,C17:C20,C23:C26,C29,C32:C36,C39:C46,C49:C52,C55:C57,C61)</f>
        <v>150915000</v>
      </c>
      <c r="D64" s="85"/>
      <c r="E64" s="85">
        <f>$B64+$C64+$D64</f>
        <v>3168776000</v>
      </c>
      <c r="F64" s="81">
        <f aca="true" t="shared" si="28" ref="F64:O64">SUM(F9:F14,F17:F20,F23:F26,F29,F32:F36,F39:F46,F49:F52,F55:F57,F61)</f>
        <v>3150213000</v>
      </c>
      <c r="G64" s="80">
        <f t="shared" si="28"/>
        <v>2501981000</v>
      </c>
      <c r="H64" s="81">
        <f t="shared" si="28"/>
        <v>493523000</v>
      </c>
      <c r="I64" s="80">
        <f t="shared" si="28"/>
        <v>458460096</v>
      </c>
      <c r="J64" s="81">
        <f t="shared" si="28"/>
        <v>326401900</v>
      </c>
      <c r="K64" s="80">
        <f t="shared" si="28"/>
        <v>473467785</v>
      </c>
      <c r="L64" s="81">
        <f t="shared" si="28"/>
        <v>472311600</v>
      </c>
      <c r="M64" s="80">
        <f t="shared" si="28"/>
        <v>442624683</v>
      </c>
      <c r="N64" s="81">
        <f t="shared" si="28"/>
        <v>558835000</v>
      </c>
      <c r="O64" s="80">
        <f t="shared" si="28"/>
        <v>666011554</v>
      </c>
      <c r="P64" s="81">
        <f>$H64+$J64+$L64+$N64</f>
        <v>1851071500</v>
      </c>
      <c r="Q64" s="80">
        <f>$I64+$K64+$M64+$O64</f>
        <v>2040564118</v>
      </c>
      <c r="R64" s="83">
        <f>IF($L64=0,0,(($N64-$L64)/$L64)*100)</f>
        <v>18.319135079468722</v>
      </c>
      <c r="S64" s="84">
        <f>IF($M64=0,0,(($O64-$M64)/$M64)*100)</f>
        <v>50.46868816396306</v>
      </c>
      <c r="T64" s="83">
        <f>IF((+$E9+$E10+$E11+$E12+$E13+$E17+$E19+$E20+$E23+$E25+$E26+$E29+$E32+$E35+$E41+$E44+$E45+$E49+$E50+$E51+$E52+$E55+$E57+$E61)=0,0,(P64/(+$E9+$E10+$E11+$E12+$E13+$E17+$E19+$E20+$E23+$E25+$E26+$E29+$E32+$E35+$E41+$E44+$E45+$E49+$E50+$E51+$E52+$E55+$E57+$E61)*100))</f>
        <v>71.86559129974637</v>
      </c>
      <c r="U64" s="82">
        <f>IF((+$E9+$E10+$E11+$E12+$E13+$E17+$E19+$E20+$E23+$E25+$E26+$E29+$E32+$E35+$E41+$E44+$E45+$E49+$E50+$E51+$E52+$E55+$E57+$E61)=0,0,(Q64/(+$E9+$E10+$E11+$E12+$E13+$E17+$E19+$E20+$E23+$E25+$E26+$E29+$E32+$E35+$E41+$E44+$E45+$E49+$E50+$E51+$E52+$E55+$E57+$E61)*100))</f>
        <v>79.22241087127937</v>
      </c>
      <c r="V64" s="81">
        <f>SUM(V9:V14,V17:V20,V23:V26,V29,V32:V36,V39:V46,V49:V52,V55:V57,V61)</f>
        <v>528776000</v>
      </c>
      <c r="W64" s="80">
        <f>SUM(W9:W14,W17:W20,W23:W26,W29,W32:W36,W39:W46,W49:W52,W55:W57,W61)</f>
        <v>35997462</v>
      </c>
    </row>
    <row r="65" spans="1:23" ht="13.5" thickTop="1">
      <c r="A65" s="79"/>
      <c r="B65" s="77"/>
      <c r="C65" s="78"/>
      <c r="D65" s="78"/>
      <c r="E65" s="76"/>
      <c r="F65" s="77"/>
      <c r="G65" s="78"/>
      <c r="H65" s="78"/>
      <c r="I65" s="76"/>
      <c r="J65" s="78"/>
      <c r="K65" s="76"/>
      <c r="L65" s="78"/>
      <c r="M65" s="78"/>
      <c r="N65" s="78"/>
      <c r="O65" s="78"/>
      <c r="P65" s="78"/>
      <c r="Q65" s="78"/>
      <c r="R65" s="78"/>
      <c r="S65" s="78"/>
      <c r="T65" s="78"/>
      <c r="U65" s="76"/>
      <c r="V65" s="77"/>
      <c r="W65" s="76"/>
    </row>
    <row r="66" spans="1:23" ht="12.75">
      <c r="A66" s="42"/>
      <c r="B66" s="75"/>
      <c r="C66" s="74"/>
      <c r="D66" s="74"/>
      <c r="E66" s="73"/>
      <c r="F66" s="69" t="s">
        <v>51</v>
      </c>
      <c r="G66" s="72"/>
      <c r="H66" s="69" t="s">
        <v>50</v>
      </c>
      <c r="I66" s="71"/>
      <c r="J66" s="69" t="s">
        <v>49</v>
      </c>
      <c r="K66" s="71"/>
      <c r="L66" s="69" t="s">
        <v>48</v>
      </c>
      <c r="M66" s="69"/>
      <c r="N66" s="70" t="s">
        <v>47</v>
      </c>
      <c r="O66" s="69"/>
      <c r="P66" s="130" t="s">
        <v>46</v>
      </c>
      <c r="Q66" s="131"/>
      <c r="R66" s="132" t="s">
        <v>45</v>
      </c>
      <c r="S66" s="131"/>
      <c r="T66" s="132" t="s">
        <v>44</v>
      </c>
      <c r="U66" s="131"/>
      <c r="V66" s="130"/>
      <c r="W66" s="131"/>
    </row>
    <row r="67" spans="1:23" ht="67.5">
      <c r="A67" s="68" t="s">
        <v>43</v>
      </c>
      <c r="B67" s="63" t="s">
        <v>42</v>
      </c>
      <c r="C67" s="63" t="s">
        <v>41</v>
      </c>
      <c r="D67" s="64" t="s">
        <v>40</v>
      </c>
      <c r="E67" s="63" t="s">
        <v>39</v>
      </c>
      <c r="F67" s="63" t="s">
        <v>38</v>
      </c>
      <c r="G67" s="63" t="s">
        <v>37</v>
      </c>
      <c r="H67" s="63" t="s">
        <v>36</v>
      </c>
      <c r="I67" s="62" t="s">
        <v>35</v>
      </c>
      <c r="J67" s="63" t="s">
        <v>34</v>
      </c>
      <c r="K67" s="62" t="s">
        <v>33</v>
      </c>
      <c r="L67" s="63" t="s">
        <v>32</v>
      </c>
      <c r="M67" s="62" t="s">
        <v>31</v>
      </c>
      <c r="N67" s="63" t="s">
        <v>30</v>
      </c>
      <c r="O67" s="62" t="s">
        <v>29</v>
      </c>
      <c r="P67" s="62" t="s">
        <v>28</v>
      </c>
      <c r="Q67" s="67" t="s">
        <v>27</v>
      </c>
      <c r="R67" s="65" t="s">
        <v>28</v>
      </c>
      <c r="S67" s="66" t="s">
        <v>27</v>
      </c>
      <c r="T67" s="65" t="s">
        <v>26</v>
      </c>
      <c r="U67" s="64" t="s">
        <v>25</v>
      </c>
      <c r="V67" s="63"/>
      <c r="W67" s="62"/>
    </row>
    <row r="68" spans="1:23" ht="12.75">
      <c r="A68" s="6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9"/>
      <c r="O68" s="60"/>
      <c r="P68" s="59"/>
      <c r="Q68" s="60"/>
      <c r="R68" s="59"/>
      <c r="S68" s="60"/>
      <c r="T68" s="59"/>
      <c r="U68" s="59"/>
      <c r="V68" s="59"/>
      <c r="W68" s="59"/>
    </row>
    <row r="69" spans="1:23" ht="12.75" hidden="1">
      <c r="A69" s="5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7"/>
      <c r="N69" s="54"/>
      <c r="O69" s="57"/>
      <c r="P69" s="54"/>
      <c r="Q69" s="57"/>
      <c r="R69" s="55"/>
      <c r="S69" s="56"/>
      <c r="T69" s="55"/>
      <c r="U69" s="55"/>
      <c r="V69" s="54"/>
      <c r="W69" s="54"/>
    </row>
    <row r="70" spans="1:23" ht="12.75" hidden="1">
      <c r="A70" s="53" t="s">
        <v>24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2"/>
      <c r="N70" s="49"/>
      <c r="O70" s="52"/>
      <c r="P70" s="49"/>
      <c r="Q70" s="52"/>
      <c r="R70" s="50"/>
      <c r="S70" s="51"/>
      <c r="T70" s="50"/>
      <c r="U70" s="50"/>
      <c r="V70" s="49"/>
      <c r="W70" s="49"/>
    </row>
    <row r="71" spans="1:23" ht="12.75" hidden="1">
      <c r="A71" s="48" t="s">
        <v>23</v>
      </c>
      <c r="B71" s="44">
        <f>SUM(B72:B75)</f>
        <v>0</v>
      </c>
      <c r="C71" s="44">
        <f aca="true" t="shared" si="29" ref="C71:I71">SUM(C72:C75)</f>
        <v>0</v>
      </c>
      <c r="D71" s="44">
        <f t="shared" si="29"/>
        <v>0</v>
      </c>
      <c r="E71" s="44">
        <f t="shared" si="29"/>
        <v>0</v>
      </c>
      <c r="F71" s="44">
        <f t="shared" si="29"/>
        <v>0</v>
      </c>
      <c r="G71" s="44">
        <f t="shared" si="29"/>
        <v>0</v>
      </c>
      <c r="H71" s="44">
        <f t="shared" si="29"/>
        <v>0</v>
      </c>
      <c r="I71" s="44">
        <f t="shared" si="29"/>
        <v>0</v>
      </c>
      <c r="J71" s="44">
        <f>SUM(J72:J75)</f>
        <v>0</v>
      </c>
      <c r="K71" s="44">
        <f>SUM(K72:K75)</f>
        <v>0</v>
      </c>
      <c r="L71" s="44">
        <f>SUM(L72:L75)</f>
        <v>0</v>
      </c>
      <c r="M71" s="47">
        <f>SUM(M72:M75)</f>
        <v>0</v>
      </c>
      <c r="N71" s="44"/>
      <c r="O71" s="47"/>
      <c r="P71" s="44"/>
      <c r="Q71" s="47"/>
      <c r="R71" s="45"/>
      <c r="S71" s="46"/>
      <c r="T71" s="45"/>
      <c r="U71" s="45"/>
      <c r="V71" s="44">
        <f>SUM(V72:V75)</f>
        <v>0</v>
      </c>
      <c r="W71" s="44">
        <f>SUM(W72:W75)</f>
        <v>0</v>
      </c>
    </row>
    <row r="72" spans="1:23" ht="12.75" hidden="1">
      <c r="A72" s="42" t="s">
        <v>22</v>
      </c>
      <c r="B72" s="27"/>
      <c r="C72" s="27"/>
      <c r="D72" s="27"/>
      <c r="E72" s="27">
        <f>SUM(B72:D72)</f>
        <v>0</v>
      </c>
      <c r="F72" s="27"/>
      <c r="G72" s="27"/>
      <c r="H72" s="27"/>
      <c r="I72" s="43"/>
      <c r="J72" s="27"/>
      <c r="K72" s="43"/>
      <c r="L72" s="27"/>
      <c r="M72" s="30"/>
      <c r="N72" s="27"/>
      <c r="O72" s="30"/>
      <c r="P72" s="27"/>
      <c r="Q72" s="30"/>
      <c r="R72" s="40"/>
      <c r="S72" s="41"/>
      <c r="T72" s="40"/>
      <c r="U72" s="40"/>
      <c r="V72" s="27"/>
      <c r="W72" s="27"/>
    </row>
    <row r="73" spans="1:23" ht="12.75" hidden="1">
      <c r="A73" s="42" t="s">
        <v>21</v>
      </c>
      <c r="B73" s="27"/>
      <c r="C73" s="27"/>
      <c r="D73" s="27"/>
      <c r="E73" s="27">
        <f>SUM(B73:D73)</f>
        <v>0</v>
      </c>
      <c r="F73" s="27"/>
      <c r="G73" s="27"/>
      <c r="H73" s="27"/>
      <c r="I73" s="43"/>
      <c r="J73" s="27"/>
      <c r="K73" s="43"/>
      <c r="L73" s="27"/>
      <c r="M73" s="30"/>
      <c r="N73" s="27"/>
      <c r="O73" s="30"/>
      <c r="P73" s="27"/>
      <c r="Q73" s="30"/>
      <c r="R73" s="40"/>
      <c r="S73" s="41"/>
      <c r="T73" s="40"/>
      <c r="U73" s="40"/>
      <c r="V73" s="27"/>
      <c r="W73" s="27"/>
    </row>
    <row r="74" spans="1:23" ht="12.75" hidden="1">
      <c r="A74" s="42" t="s">
        <v>20</v>
      </c>
      <c r="B74" s="27"/>
      <c r="C74" s="27"/>
      <c r="D74" s="27"/>
      <c r="E74" s="27">
        <f>SUM(B74:D74)</f>
        <v>0</v>
      </c>
      <c r="F74" s="27"/>
      <c r="G74" s="27"/>
      <c r="H74" s="27"/>
      <c r="I74" s="43"/>
      <c r="J74" s="27"/>
      <c r="K74" s="43"/>
      <c r="L74" s="27"/>
      <c r="M74" s="30"/>
      <c r="N74" s="27"/>
      <c r="O74" s="30"/>
      <c r="P74" s="27"/>
      <c r="Q74" s="30"/>
      <c r="R74" s="40"/>
      <c r="S74" s="41"/>
      <c r="T74" s="40"/>
      <c r="U74" s="40"/>
      <c r="V74" s="27"/>
      <c r="W74" s="27"/>
    </row>
    <row r="75" spans="1:23" ht="12.75" hidden="1">
      <c r="A75" s="42" t="s">
        <v>19</v>
      </c>
      <c r="B75" s="27"/>
      <c r="C75" s="27"/>
      <c r="D75" s="27"/>
      <c r="E75" s="27">
        <f>SUM(B75:D75)</f>
        <v>0</v>
      </c>
      <c r="F75" s="27"/>
      <c r="G75" s="27"/>
      <c r="H75" s="27"/>
      <c r="I75" s="43"/>
      <c r="J75" s="27"/>
      <c r="K75" s="43"/>
      <c r="L75" s="27"/>
      <c r="M75" s="30"/>
      <c r="N75" s="27"/>
      <c r="O75" s="30"/>
      <c r="P75" s="27"/>
      <c r="Q75" s="30"/>
      <c r="R75" s="40"/>
      <c r="S75" s="41"/>
      <c r="T75" s="40"/>
      <c r="U75" s="40"/>
      <c r="V75" s="27"/>
      <c r="W75" s="27"/>
    </row>
    <row r="76" spans="1:23" ht="12.75" hidden="1">
      <c r="A76" s="4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30"/>
      <c r="N76" s="27"/>
      <c r="O76" s="30"/>
      <c r="P76" s="27"/>
      <c r="Q76" s="30"/>
      <c r="R76" s="40"/>
      <c r="S76" s="41"/>
      <c r="T76" s="40"/>
      <c r="U76" s="40"/>
      <c r="V76" s="27"/>
      <c r="W76" s="27"/>
    </row>
    <row r="77" spans="1:23" ht="12.75" hidden="1">
      <c r="A77" s="39" t="s">
        <v>18</v>
      </c>
      <c r="B77" s="34">
        <f aca="true" t="shared" si="30" ref="B77:S77">+B78+B79+B80+B81+B82+B83+B84+B85+B86</f>
        <v>156191000</v>
      </c>
      <c r="C77" s="34">
        <f t="shared" si="30"/>
        <v>84266000</v>
      </c>
      <c r="D77" s="34">
        <f t="shared" si="30"/>
        <v>0</v>
      </c>
      <c r="E77" s="34">
        <f t="shared" si="30"/>
        <v>240457000</v>
      </c>
      <c r="F77" s="34">
        <f t="shared" si="30"/>
        <v>0</v>
      </c>
      <c r="G77" s="34">
        <f t="shared" si="30"/>
        <v>0</v>
      </c>
      <c r="H77" s="34">
        <f t="shared" si="30"/>
        <v>135547000</v>
      </c>
      <c r="I77" s="34">
        <f t="shared" si="30"/>
        <v>0</v>
      </c>
      <c r="J77" s="34">
        <f t="shared" si="30"/>
        <v>27096000</v>
      </c>
      <c r="K77" s="34">
        <f t="shared" si="30"/>
        <v>0</v>
      </c>
      <c r="L77" s="34">
        <f t="shared" si="30"/>
        <v>77305000</v>
      </c>
      <c r="M77" s="34">
        <f t="shared" si="30"/>
        <v>0</v>
      </c>
      <c r="N77" s="34">
        <f t="shared" si="30"/>
        <v>0</v>
      </c>
      <c r="O77" s="34">
        <f t="shared" si="30"/>
        <v>0</v>
      </c>
      <c r="P77" s="34">
        <f t="shared" si="30"/>
        <v>239948000</v>
      </c>
      <c r="Q77" s="38">
        <f t="shared" si="30"/>
        <v>0</v>
      </c>
      <c r="R77" s="37">
        <f t="shared" si="30"/>
        <v>-200</v>
      </c>
      <c r="S77" s="37">
        <f t="shared" si="30"/>
        <v>0</v>
      </c>
      <c r="T77" s="36">
        <f>IF(SUM($E78:$E86)=0,0,(P77/SUM($E78:$E86))*100)</f>
        <v>99.78831974115954</v>
      </c>
      <c r="U77" s="35">
        <f>IF(SUM($E78:$E86)=0,0,(Q77/SUM($E78:$E86))*100)</f>
        <v>0</v>
      </c>
      <c r="V77" s="34">
        <f>+V78+V79+V80+V81+V82+V83+V84+V85+V86</f>
        <v>0</v>
      </c>
      <c r="W77" s="34">
        <f>+W78+W79+W80+W81+W82+W83+W84+W85+W86</f>
        <v>0</v>
      </c>
    </row>
    <row r="78" spans="1:23" ht="12.75">
      <c r="A78" s="33" t="s">
        <v>17</v>
      </c>
      <c r="B78" s="32">
        <v>0</v>
      </c>
      <c r="C78" s="32">
        <v>0</v>
      </c>
      <c r="D78" s="32"/>
      <c r="E78" s="32">
        <f aca="true" t="shared" si="31" ref="E78:E86">$B78+$C78+$D78</f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f aca="true" t="shared" si="32" ref="P78:P86">$H78+$J78+$L78+$N78</f>
        <v>0</v>
      </c>
      <c r="Q78" s="27">
        <f aca="true" t="shared" si="33" ref="Q78:Q86">$I78+$K78+$M78+$O78</f>
        <v>0</v>
      </c>
      <c r="R78" s="29">
        <f aca="true" t="shared" si="34" ref="R78:R86">IF($L78=0,0,(($N78-$L78)/$L78)*100)</f>
        <v>0</v>
      </c>
      <c r="S78" s="28">
        <f aca="true" t="shared" si="35" ref="S78:S86">IF($M78=0,0,(($O78-$M78)/$M78)*100)</f>
        <v>0</v>
      </c>
      <c r="T78" s="29">
        <f aca="true" t="shared" si="36" ref="T78:T86">IF($E78=0,0,($P78/$E78)*100)</f>
        <v>0</v>
      </c>
      <c r="U78" s="28">
        <f aca="true" t="shared" si="37" ref="U78:U86">IF($E78=0,0,($Q78/$E78)*100)</f>
        <v>0</v>
      </c>
      <c r="V78" s="32"/>
      <c r="W78" s="32"/>
    </row>
    <row r="79" spans="1:23" ht="12.75">
      <c r="A79" s="31" t="s">
        <v>16</v>
      </c>
      <c r="B79" s="27">
        <v>0</v>
      </c>
      <c r="C79" s="27">
        <v>0</v>
      </c>
      <c r="D79" s="27"/>
      <c r="E79" s="27">
        <f t="shared" si="31"/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30">
        <f t="shared" si="32"/>
        <v>0</v>
      </c>
      <c r="Q79" s="30">
        <f t="shared" si="33"/>
        <v>0</v>
      </c>
      <c r="R79" s="29">
        <f t="shared" si="34"/>
        <v>0</v>
      </c>
      <c r="S79" s="28">
        <f t="shared" si="35"/>
        <v>0</v>
      </c>
      <c r="T79" s="29">
        <f t="shared" si="36"/>
        <v>0</v>
      </c>
      <c r="U79" s="28">
        <f t="shared" si="37"/>
        <v>0</v>
      </c>
      <c r="V79" s="27"/>
      <c r="W79" s="27"/>
    </row>
    <row r="80" spans="1:23" ht="12.75">
      <c r="A80" s="31" t="s">
        <v>15</v>
      </c>
      <c r="B80" s="27">
        <v>0</v>
      </c>
      <c r="C80" s="27">
        <v>3500000</v>
      </c>
      <c r="D80" s="27"/>
      <c r="E80" s="27">
        <f t="shared" si="31"/>
        <v>3500000</v>
      </c>
      <c r="F80" s="27">
        <v>0</v>
      </c>
      <c r="G80" s="27">
        <v>0</v>
      </c>
      <c r="H80" s="27">
        <v>3500000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30">
        <f t="shared" si="32"/>
        <v>3500000</v>
      </c>
      <c r="Q80" s="30">
        <f t="shared" si="33"/>
        <v>0</v>
      </c>
      <c r="R80" s="29">
        <f t="shared" si="34"/>
        <v>0</v>
      </c>
      <c r="S80" s="28">
        <f t="shared" si="35"/>
        <v>0</v>
      </c>
      <c r="T80" s="29">
        <f t="shared" si="36"/>
        <v>100</v>
      </c>
      <c r="U80" s="28">
        <f t="shared" si="37"/>
        <v>0</v>
      </c>
      <c r="V80" s="27"/>
      <c r="W80" s="27"/>
    </row>
    <row r="81" spans="1:23" ht="12.75">
      <c r="A81" s="31" t="s">
        <v>14</v>
      </c>
      <c r="B81" s="27">
        <v>146991000</v>
      </c>
      <c r="C81" s="27">
        <v>80000000</v>
      </c>
      <c r="D81" s="27"/>
      <c r="E81" s="27">
        <f t="shared" si="31"/>
        <v>226991000</v>
      </c>
      <c r="F81" s="27">
        <v>0</v>
      </c>
      <c r="G81" s="27">
        <v>0</v>
      </c>
      <c r="H81" s="27">
        <v>132047000</v>
      </c>
      <c r="I81" s="27">
        <v>0</v>
      </c>
      <c r="J81" s="27">
        <v>21036000</v>
      </c>
      <c r="K81" s="27">
        <v>0</v>
      </c>
      <c r="L81" s="27">
        <v>73399000</v>
      </c>
      <c r="M81" s="27">
        <v>0</v>
      </c>
      <c r="N81" s="27">
        <v>0</v>
      </c>
      <c r="O81" s="27">
        <v>0</v>
      </c>
      <c r="P81" s="30">
        <f t="shared" si="32"/>
        <v>226482000</v>
      </c>
      <c r="Q81" s="30">
        <f t="shared" si="33"/>
        <v>0</v>
      </c>
      <c r="R81" s="29">
        <f t="shared" si="34"/>
        <v>-100</v>
      </c>
      <c r="S81" s="28">
        <f t="shared" si="35"/>
        <v>0</v>
      </c>
      <c r="T81" s="29">
        <f t="shared" si="36"/>
        <v>99.77576203461811</v>
      </c>
      <c r="U81" s="28">
        <f t="shared" si="37"/>
        <v>0</v>
      </c>
      <c r="V81" s="27"/>
      <c r="W81" s="27"/>
    </row>
    <row r="82" spans="1:23" ht="12.75">
      <c r="A82" s="31" t="s">
        <v>13</v>
      </c>
      <c r="B82" s="27">
        <v>0</v>
      </c>
      <c r="C82" s="27">
        <v>0</v>
      </c>
      <c r="D82" s="27"/>
      <c r="E82" s="27">
        <f t="shared" si="31"/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30">
        <f t="shared" si="32"/>
        <v>0</v>
      </c>
      <c r="Q82" s="30">
        <f t="shared" si="33"/>
        <v>0</v>
      </c>
      <c r="R82" s="29">
        <f t="shared" si="34"/>
        <v>0</v>
      </c>
      <c r="S82" s="28">
        <f t="shared" si="35"/>
        <v>0</v>
      </c>
      <c r="T82" s="29">
        <f t="shared" si="36"/>
        <v>0</v>
      </c>
      <c r="U82" s="28">
        <f t="shared" si="37"/>
        <v>0</v>
      </c>
      <c r="V82" s="27"/>
      <c r="W82" s="27"/>
    </row>
    <row r="83" spans="1:23" ht="12.75">
      <c r="A83" s="31" t="s">
        <v>12</v>
      </c>
      <c r="B83" s="27">
        <v>9200000</v>
      </c>
      <c r="C83" s="27">
        <v>766000</v>
      </c>
      <c r="D83" s="27"/>
      <c r="E83" s="27">
        <f t="shared" si="31"/>
        <v>9966000</v>
      </c>
      <c r="F83" s="27">
        <v>0</v>
      </c>
      <c r="G83" s="27">
        <v>0</v>
      </c>
      <c r="H83" s="27">
        <v>0</v>
      </c>
      <c r="I83" s="27">
        <v>0</v>
      </c>
      <c r="J83" s="27">
        <v>6060000</v>
      </c>
      <c r="K83" s="27">
        <v>0</v>
      </c>
      <c r="L83" s="27">
        <v>3906000</v>
      </c>
      <c r="M83" s="27">
        <v>0</v>
      </c>
      <c r="N83" s="27">
        <v>0</v>
      </c>
      <c r="O83" s="27">
        <v>0</v>
      </c>
      <c r="P83" s="30">
        <f t="shared" si="32"/>
        <v>9966000</v>
      </c>
      <c r="Q83" s="30">
        <f t="shared" si="33"/>
        <v>0</v>
      </c>
      <c r="R83" s="29">
        <f t="shared" si="34"/>
        <v>-100</v>
      </c>
      <c r="S83" s="28">
        <f t="shared" si="35"/>
        <v>0</v>
      </c>
      <c r="T83" s="29">
        <f t="shared" si="36"/>
        <v>100</v>
      </c>
      <c r="U83" s="28">
        <f t="shared" si="37"/>
        <v>0</v>
      </c>
      <c r="V83" s="27"/>
      <c r="W83" s="27"/>
    </row>
    <row r="84" spans="1:23" ht="12.75">
      <c r="A84" s="31" t="s">
        <v>11</v>
      </c>
      <c r="B84" s="27">
        <v>0</v>
      </c>
      <c r="C84" s="27">
        <v>0</v>
      </c>
      <c r="D84" s="27"/>
      <c r="E84" s="27">
        <f t="shared" si="31"/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30">
        <f t="shared" si="32"/>
        <v>0</v>
      </c>
      <c r="Q84" s="30">
        <f t="shared" si="33"/>
        <v>0</v>
      </c>
      <c r="R84" s="29">
        <f t="shared" si="34"/>
        <v>0</v>
      </c>
      <c r="S84" s="28">
        <f t="shared" si="35"/>
        <v>0</v>
      </c>
      <c r="T84" s="29">
        <f t="shared" si="36"/>
        <v>0</v>
      </c>
      <c r="U84" s="28">
        <f t="shared" si="37"/>
        <v>0</v>
      </c>
      <c r="V84" s="27"/>
      <c r="W84" s="27"/>
    </row>
    <row r="85" spans="1:23" ht="12.75">
      <c r="A85" s="31" t="s">
        <v>10</v>
      </c>
      <c r="B85" s="27">
        <v>0</v>
      </c>
      <c r="C85" s="27">
        <v>0</v>
      </c>
      <c r="D85" s="27"/>
      <c r="E85" s="27">
        <f t="shared" si="31"/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30">
        <f t="shared" si="32"/>
        <v>0</v>
      </c>
      <c r="Q85" s="30">
        <f t="shared" si="33"/>
        <v>0</v>
      </c>
      <c r="R85" s="29">
        <f t="shared" si="34"/>
        <v>0</v>
      </c>
      <c r="S85" s="28">
        <f t="shared" si="35"/>
        <v>0</v>
      </c>
      <c r="T85" s="29">
        <f t="shared" si="36"/>
        <v>0</v>
      </c>
      <c r="U85" s="28">
        <f t="shared" si="37"/>
        <v>0</v>
      </c>
      <c r="V85" s="27"/>
      <c r="W85" s="27"/>
    </row>
    <row r="86" spans="1:23" ht="12.75">
      <c r="A86" s="26" t="s">
        <v>9</v>
      </c>
      <c r="B86" s="22">
        <v>0</v>
      </c>
      <c r="C86" s="22">
        <v>0</v>
      </c>
      <c r="D86" s="22"/>
      <c r="E86" s="22">
        <f t="shared" si="31"/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5">
        <f t="shared" si="32"/>
        <v>0</v>
      </c>
      <c r="Q86" s="25">
        <f t="shared" si="33"/>
        <v>0</v>
      </c>
      <c r="R86" s="24">
        <f t="shared" si="34"/>
        <v>0</v>
      </c>
      <c r="S86" s="23">
        <f t="shared" si="35"/>
        <v>0</v>
      </c>
      <c r="T86" s="24">
        <f t="shared" si="36"/>
        <v>0</v>
      </c>
      <c r="U86" s="23">
        <f t="shared" si="37"/>
        <v>0</v>
      </c>
      <c r="V86" s="22"/>
      <c r="W86" s="22"/>
    </row>
    <row r="87" spans="1:23" ht="22.5" hidden="1">
      <c r="A87" s="21" t="s">
        <v>8</v>
      </c>
      <c r="B87" s="19">
        <f aca="true" t="shared" si="38" ref="B87:I87">SUM(B88:B102)</f>
        <v>0</v>
      </c>
      <c r="C87" s="19">
        <f t="shared" si="38"/>
        <v>0</v>
      </c>
      <c r="D87" s="19">
        <f t="shared" si="38"/>
        <v>0</v>
      </c>
      <c r="E87" s="19">
        <f t="shared" si="38"/>
        <v>0</v>
      </c>
      <c r="F87" s="19">
        <f t="shared" si="38"/>
        <v>0</v>
      </c>
      <c r="G87" s="19">
        <f t="shared" si="38"/>
        <v>0</v>
      </c>
      <c r="H87" s="19">
        <f t="shared" si="38"/>
        <v>0</v>
      </c>
      <c r="I87" s="19">
        <f t="shared" si="38"/>
        <v>0</v>
      </c>
      <c r="J87" s="19">
        <f>SUM(J88:J102)</f>
        <v>0</v>
      </c>
      <c r="K87" s="19">
        <f>SUM(K88:K102)</f>
        <v>0</v>
      </c>
      <c r="L87" s="19">
        <f>SUM(L88:L102)</f>
        <v>0</v>
      </c>
      <c r="M87" s="20">
        <f>SUM(M88:M102)</f>
        <v>0</v>
      </c>
      <c r="N87" s="19"/>
      <c r="O87" s="20"/>
      <c r="P87" s="19"/>
      <c r="Q87" s="20"/>
      <c r="R87" s="8" t="str">
        <f aca="true" t="shared" si="39" ref="R87:S102">IF(L87=0," ",(N87-L87)/L87)</f>
        <v> </v>
      </c>
      <c r="S87" s="8" t="str">
        <f t="shared" si="39"/>
        <v> </v>
      </c>
      <c r="T87" s="8" t="str">
        <f aca="true" t="shared" si="40" ref="T87:T105">IF(E87=0," ",(P87/E87))</f>
        <v> </v>
      </c>
      <c r="U87" s="7" t="str">
        <f aca="true" t="shared" si="41" ref="U87:U105">IF(E87=0," ",(Q87/E87))</f>
        <v> </v>
      </c>
      <c r="V87" s="19">
        <f>SUM(V88:V102)</f>
        <v>0</v>
      </c>
      <c r="W87" s="19">
        <f>SUM(W88:W102)</f>
        <v>0</v>
      </c>
    </row>
    <row r="88" spans="1:23" ht="12.75" hidden="1">
      <c r="A88" s="18"/>
      <c r="B88" s="13"/>
      <c r="C88" s="13"/>
      <c r="D88" s="13"/>
      <c r="E88" s="17">
        <f>SUM(B88:D88)</f>
        <v>0</v>
      </c>
      <c r="F88" s="13"/>
      <c r="G88" s="13"/>
      <c r="H88" s="13"/>
      <c r="I88" s="13"/>
      <c r="J88" s="13"/>
      <c r="K88" s="13"/>
      <c r="L88" s="13"/>
      <c r="M88" s="16"/>
      <c r="N88" s="13"/>
      <c r="O88" s="16"/>
      <c r="P88" s="13"/>
      <c r="Q88" s="16"/>
      <c r="R88" s="15" t="str">
        <f t="shared" si="39"/>
        <v> </v>
      </c>
      <c r="S88" s="15" t="str">
        <f t="shared" si="39"/>
        <v> </v>
      </c>
      <c r="T88" s="15" t="str">
        <f t="shared" si="40"/>
        <v> </v>
      </c>
      <c r="U88" s="14" t="str">
        <f t="shared" si="41"/>
        <v> </v>
      </c>
      <c r="V88" s="13"/>
      <c r="W88" s="13"/>
    </row>
    <row r="89" spans="1:23" ht="12.75" hidden="1">
      <c r="A89" s="18"/>
      <c r="B89" s="13"/>
      <c r="C89" s="13"/>
      <c r="D89" s="13"/>
      <c r="E89" s="17">
        <f aca="true" t="shared" si="42" ref="E89:E102">SUM(B89:D89)</f>
        <v>0</v>
      </c>
      <c r="F89" s="13"/>
      <c r="G89" s="13"/>
      <c r="H89" s="13"/>
      <c r="I89" s="13"/>
      <c r="J89" s="13"/>
      <c r="K89" s="13"/>
      <c r="L89" s="13"/>
      <c r="M89" s="16"/>
      <c r="N89" s="13"/>
      <c r="O89" s="16"/>
      <c r="P89" s="13"/>
      <c r="Q89" s="16"/>
      <c r="R89" s="15" t="str">
        <f t="shared" si="39"/>
        <v> </v>
      </c>
      <c r="S89" s="15" t="str">
        <f t="shared" si="39"/>
        <v> </v>
      </c>
      <c r="T89" s="15" t="str">
        <f t="shared" si="40"/>
        <v> </v>
      </c>
      <c r="U89" s="14" t="str">
        <f t="shared" si="41"/>
        <v> </v>
      </c>
      <c r="V89" s="13"/>
      <c r="W89" s="13"/>
    </row>
    <row r="90" spans="1:23" ht="12.75" hidden="1">
      <c r="A90" s="18"/>
      <c r="B90" s="13"/>
      <c r="C90" s="13"/>
      <c r="D90" s="13"/>
      <c r="E90" s="17">
        <f t="shared" si="42"/>
        <v>0</v>
      </c>
      <c r="F90" s="13"/>
      <c r="G90" s="13"/>
      <c r="H90" s="13"/>
      <c r="I90" s="13"/>
      <c r="J90" s="13"/>
      <c r="K90" s="13"/>
      <c r="L90" s="13"/>
      <c r="M90" s="16"/>
      <c r="N90" s="13"/>
      <c r="O90" s="16"/>
      <c r="P90" s="13"/>
      <c r="Q90" s="16"/>
      <c r="R90" s="15" t="str">
        <f t="shared" si="39"/>
        <v> </v>
      </c>
      <c r="S90" s="15" t="str">
        <f t="shared" si="39"/>
        <v> </v>
      </c>
      <c r="T90" s="15" t="str">
        <f t="shared" si="40"/>
        <v> </v>
      </c>
      <c r="U90" s="14" t="str">
        <f t="shared" si="41"/>
        <v> </v>
      </c>
      <c r="V90" s="13"/>
      <c r="W90" s="13"/>
    </row>
    <row r="91" spans="1:23" ht="12.75" hidden="1">
      <c r="A91" s="18"/>
      <c r="B91" s="13"/>
      <c r="C91" s="13"/>
      <c r="D91" s="13"/>
      <c r="E91" s="17">
        <f t="shared" si="42"/>
        <v>0</v>
      </c>
      <c r="F91" s="13"/>
      <c r="G91" s="13"/>
      <c r="H91" s="13"/>
      <c r="I91" s="13"/>
      <c r="J91" s="13"/>
      <c r="K91" s="13"/>
      <c r="L91" s="13"/>
      <c r="M91" s="16"/>
      <c r="N91" s="13"/>
      <c r="O91" s="16"/>
      <c r="P91" s="13"/>
      <c r="Q91" s="16"/>
      <c r="R91" s="15" t="str">
        <f t="shared" si="39"/>
        <v> </v>
      </c>
      <c r="S91" s="15" t="str">
        <f t="shared" si="39"/>
        <v> </v>
      </c>
      <c r="T91" s="15" t="str">
        <f t="shared" si="40"/>
        <v> </v>
      </c>
      <c r="U91" s="14" t="str">
        <f t="shared" si="41"/>
        <v> </v>
      </c>
      <c r="V91" s="13"/>
      <c r="W91" s="13"/>
    </row>
    <row r="92" spans="1:23" ht="12.75" hidden="1">
      <c r="A92" s="18"/>
      <c r="B92" s="13"/>
      <c r="C92" s="13"/>
      <c r="D92" s="13"/>
      <c r="E92" s="17">
        <f t="shared" si="42"/>
        <v>0</v>
      </c>
      <c r="F92" s="13"/>
      <c r="G92" s="13"/>
      <c r="H92" s="13"/>
      <c r="I92" s="13"/>
      <c r="J92" s="13"/>
      <c r="K92" s="13"/>
      <c r="L92" s="13"/>
      <c r="M92" s="16"/>
      <c r="N92" s="13"/>
      <c r="O92" s="16"/>
      <c r="P92" s="13"/>
      <c r="Q92" s="16"/>
      <c r="R92" s="15" t="str">
        <f t="shared" si="39"/>
        <v> </v>
      </c>
      <c r="S92" s="15" t="str">
        <f t="shared" si="39"/>
        <v> </v>
      </c>
      <c r="T92" s="15" t="str">
        <f t="shared" si="40"/>
        <v> </v>
      </c>
      <c r="U92" s="14" t="str">
        <f t="shared" si="41"/>
        <v> </v>
      </c>
      <c r="V92" s="13"/>
      <c r="W92" s="13"/>
    </row>
    <row r="93" spans="1:23" ht="12.75" hidden="1">
      <c r="A93" s="18"/>
      <c r="B93" s="13"/>
      <c r="C93" s="13"/>
      <c r="D93" s="13"/>
      <c r="E93" s="17">
        <f t="shared" si="42"/>
        <v>0</v>
      </c>
      <c r="F93" s="13"/>
      <c r="G93" s="13"/>
      <c r="H93" s="13"/>
      <c r="I93" s="13"/>
      <c r="J93" s="13"/>
      <c r="K93" s="13"/>
      <c r="L93" s="13"/>
      <c r="M93" s="16"/>
      <c r="N93" s="13"/>
      <c r="O93" s="16"/>
      <c r="P93" s="13"/>
      <c r="Q93" s="16"/>
      <c r="R93" s="15" t="str">
        <f t="shared" si="39"/>
        <v> </v>
      </c>
      <c r="S93" s="15" t="str">
        <f t="shared" si="39"/>
        <v> </v>
      </c>
      <c r="T93" s="15" t="str">
        <f t="shared" si="40"/>
        <v> </v>
      </c>
      <c r="U93" s="14" t="str">
        <f t="shared" si="41"/>
        <v> </v>
      </c>
      <c r="V93" s="13"/>
      <c r="W93" s="13"/>
    </row>
    <row r="94" spans="1:23" ht="12.75" hidden="1">
      <c r="A94" s="18"/>
      <c r="B94" s="13"/>
      <c r="C94" s="13"/>
      <c r="D94" s="13"/>
      <c r="E94" s="17">
        <f t="shared" si="42"/>
        <v>0</v>
      </c>
      <c r="F94" s="13"/>
      <c r="G94" s="13"/>
      <c r="H94" s="13"/>
      <c r="I94" s="13"/>
      <c r="J94" s="13"/>
      <c r="K94" s="13"/>
      <c r="L94" s="13"/>
      <c r="M94" s="16"/>
      <c r="N94" s="13"/>
      <c r="O94" s="16"/>
      <c r="P94" s="13"/>
      <c r="Q94" s="16"/>
      <c r="R94" s="15" t="str">
        <f t="shared" si="39"/>
        <v> </v>
      </c>
      <c r="S94" s="15" t="str">
        <f t="shared" si="39"/>
        <v> </v>
      </c>
      <c r="T94" s="15" t="str">
        <f t="shared" si="40"/>
        <v> </v>
      </c>
      <c r="U94" s="14" t="str">
        <f t="shared" si="41"/>
        <v> </v>
      </c>
      <c r="V94" s="13"/>
      <c r="W94" s="13"/>
    </row>
    <row r="95" spans="1:23" ht="12.75" hidden="1">
      <c r="A95" s="18"/>
      <c r="B95" s="13"/>
      <c r="C95" s="13"/>
      <c r="D95" s="13"/>
      <c r="E95" s="17">
        <f t="shared" si="42"/>
        <v>0</v>
      </c>
      <c r="F95" s="13"/>
      <c r="G95" s="13"/>
      <c r="H95" s="13"/>
      <c r="I95" s="13"/>
      <c r="J95" s="13"/>
      <c r="K95" s="13"/>
      <c r="L95" s="13"/>
      <c r="M95" s="16"/>
      <c r="N95" s="13"/>
      <c r="O95" s="16"/>
      <c r="P95" s="13"/>
      <c r="Q95" s="16"/>
      <c r="R95" s="15" t="str">
        <f t="shared" si="39"/>
        <v> </v>
      </c>
      <c r="S95" s="15" t="str">
        <f t="shared" si="39"/>
        <v> </v>
      </c>
      <c r="T95" s="15" t="str">
        <f t="shared" si="40"/>
        <v> </v>
      </c>
      <c r="U95" s="14" t="str">
        <f t="shared" si="41"/>
        <v> </v>
      </c>
      <c r="V95" s="13"/>
      <c r="W95" s="13"/>
    </row>
    <row r="96" spans="1:23" ht="12.75" hidden="1">
      <c r="A96" s="18"/>
      <c r="B96" s="13"/>
      <c r="C96" s="13"/>
      <c r="D96" s="13"/>
      <c r="E96" s="17">
        <f t="shared" si="42"/>
        <v>0</v>
      </c>
      <c r="F96" s="13"/>
      <c r="G96" s="13"/>
      <c r="H96" s="13"/>
      <c r="I96" s="13"/>
      <c r="J96" s="13"/>
      <c r="K96" s="13"/>
      <c r="L96" s="13"/>
      <c r="M96" s="16"/>
      <c r="N96" s="13"/>
      <c r="O96" s="16"/>
      <c r="P96" s="13"/>
      <c r="Q96" s="16"/>
      <c r="R96" s="15" t="str">
        <f t="shared" si="39"/>
        <v> </v>
      </c>
      <c r="S96" s="15" t="str">
        <f t="shared" si="39"/>
        <v> </v>
      </c>
      <c r="T96" s="15" t="str">
        <f t="shared" si="40"/>
        <v> </v>
      </c>
      <c r="U96" s="14" t="str">
        <f t="shared" si="41"/>
        <v> </v>
      </c>
      <c r="V96" s="13"/>
      <c r="W96" s="13"/>
    </row>
    <row r="97" spans="1:23" ht="12.75" hidden="1">
      <c r="A97" s="18"/>
      <c r="B97" s="13"/>
      <c r="C97" s="13"/>
      <c r="D97" s="13"/>
      <c r="E97" s="17">
        <f t="shared" si="42"/>
        <v>0</v>
      </c>
      <c r="F97" s="13"/>
      <c r="G97" s="13"/>
      <c r="H97" s="13"/>
      <c r="I97" s="13"/>
      <c r="J97" s="13"/>
      <c r="K97" s="13"/>
      <c r="L97" s="13"/>
      <c r="M97" s="16"/>
      <c r="N97" s="13"/>
      <c r="O97" s="16"/>
      <c r="P97" s="13"/>
      <c r="Q97" s="16"/>
      <c r="R97" s="15" t="str">
        <f t="shared" si="39"/>
        <v> </v>
      </c>
      <c r="S97" s="15" t="str">
        <f t="shared" si="39"/>
        <v> </v>
      </c>
      <c r="T97" s="15" t="str">
        <f t="shared" si="40"/>
        <v> </v>
      </c>
      <c r="U97" s="14" t="str">
        <f t="shared" si="41"/>
        <v> </v>
      </c>
      <c r="V97" s="13"/>
      <c r="W97" s="13"/>
    </row>
    <row r="98" spans="1:23" ht="12.75" hidden="1">
      <c r="A98" s="18"/>
      <c r="B98" s="13"/>
      <c r="C98" s="13"/>
      <c r="D98" s="13"/>
      <c r="E98" s="17">
        <f t="shared" si="42"/>
        <v>0</v>
      </c>
      <c r="F98" s="13"/>
      <c r="G98" s="13"/>
      <c r="H98" s="13"/>
      <c r="I98" s="13"/>
      <c r="J98" s="13"/>
      <c r="K98" s="13"/>
      <c r="L98" s="13"/>
      <c r="M98" s="16"/>
      <c r="N98" s="13"/>
      <c r="O98" s="16"/>
      <c r="P98" s="13"/>
      <c r="Q98" s="16"/>
      <c r="R98" s="15" t="str">
        <f t="shared" si="39"/>
        <v> </v>
      </c>
      <c r="S98" s="15" t="str">
        <f t="shared" si="39"/>
        <v> </v>
      </c>
      <c r="T98" s="15" t="str">
        <f t="shared" si="40"/>
        <v> </v>
      </c>
      <c r="U98" s="14" t="str">
        <f t="shared" si="41"/>
        <v> </v>
      </c>
      <c r="V98" s="13"/>
      <c r="W98" s="13"/>
    </row>
    <row r="99" spans="1:23" ht="12.75" hidden="1">
      <c r="A99" s="18"/>
      <c r="B99" s="13"/>
      <c r="C99" s="13"/>
      <c r="D99" s="13"/>
      <c r="E99" s="17">
        <f t="shared" si="42"/>
        <v>0</v>
      </c>
      <c r="F99" s="13"/>
      <c r="G99" s="13"/>
      <c r="H99" s="13"/>
      <c r="I99" s="13"/>
      <c r="J99" s="13"/>
      <c r="K99" s="13"/>
      <c r="L99" s="13"/>
      <c r="M99" s="16"/>
      <c r="N99" s="13"/>
      <c r="O99" s="16"/>
      <c r="P99" s="13"/>
      <c r="Q99" s="16"/>
      <c r="R99" s="15" t="str">
        <f t="shared" si="39"/>
        <v> </v>
      </c>
      <c r="S99" s="15" t="str">
        <f t="shared" si="39"/>
        <v> </v>
      </c>
      <c r="T99" s="15" t="str">
        <f t="shared" si="40"/>
        <v> </v>
      </c>
      <c r="U99" s="14" t="str">
        <f t="shared" si="41"/>
        <v> </v>
      </c>
      <c r="V99" s="13"/>
      <c r="W99" s="13"/>
    </row>
    <row r="100" spans="1:23" ht="12.75" hidden="1">
      <c r="A100" s="18"/>
      <c r="B100" s="13"/>
      <c r="C100" s="13"/>
      <c r="D100" s="13"/>
      <c r="E100" s="17">
        <f t="shared" si="42"/>
        <v>0</v>
      </c>
      <c r="F100" s="13"/>
      <c r="G100" s="13"/>
      <c r="H100" s="16"/>
      <c r="I100" s="13"/>
      <c r="J100" s="16"/>
      <c r="K100" s="13"/>
      <c r="L100" s="16"/>
      <c r="M100" s="16"/>
      <c r="N100" s="16"/>
      <c r="O100" s="16"/>
      <c r="P100" s="16"/>
      <c r="Q100" s="16"/>
      <c r="R100" s="15" t="str">
        <f t="shared" si="39"/>
        <v> </v>
      </c>
      <c r="S100" s="15" t="str">
        <f t="shared" si="39"/>
        <v> </v>
      </c>
      <c r="T100" s="15" t="str">
        <f t="shared" si="40"/>
        <v> </v>
      </c>
      <c r="U100" s="14" t="str">
        <f t="shared" si="41"/>
        <v> </v>
      </c>
      <c r="V100" s="13"/>
      <c r="W100" s="13"/>
    </row>
    <row r="101" spans="1:23" ht="12.75" hidden="1">
      <c r="A101" s="18"/>
      <c r="B101" s="13"/>
      <c r="C101" s="13"/>
      <c r="D101" s="13"/>
      <c r="E101" s="17">
        <f t="shared" si="42"/>
        <v>0</v>
      </c>
      <c r="F101" s="13"/>
      <c r="G101" s="13"/>
      <c r="H101" s="16"/>
      <c r="I101" s="13"/>
      <c r="J101" s="16"/>
      <c r="K101" s="13"/>
      <c r="L101" s="16"/>
      <c r="M101" s="16"/>
      <c r="N101" s="16"/>
      <c r="O101" s="16"/>
      <c r="P101" s="16"/>
      <c r="Q101" s="16"/>
      <c r="R101" s="15" t="str">
        <f t="shared" si="39"/>
        <v> </v>
      </c>
      <c r="S101" s="15" t="str">
        <f t="shared" si="39"/>
        <v> </v>
      </c>
      <c r="T101" s="15" t="str">
        <f t="shared" si="40"/>
        <v> </v>
      </c>
      <c r="U101" s="14" t="str">
        <f t="shared" si="41"/>
        <v> </v>
      </c>
      <c r="V101" s="13"/>
      <c r="W101" s="13"/>
    </row>
    <row r="102" spans="1:23" ht="12.75" hidden="1">
      <c r="A102" s="18"/>
      <c r="B102" s="13"/>
      <c r="C102" s="13"/>
      <c r="D102" s="13"/>
      <c r="E102" s="17">
        <f t="shared" si="42"/>
        <v>0</v>
      </c>
      <c r="F102" s="13"/>
      <c r="G102" s="13"/>
      <c r="H102" s="16"/>
      <c r="I102" s="13"/>
      <c r="J102" s="16"/>
      <c r="K102" s="13"/>
      <c r="L102" s="16"/>
      <c r="M102" s="16"/>
      <c r="N102" s="16"/>
      <c r="O102" s="16"/>
      <c r="P102" s="16"/>
      <c r="Q102" s="16"/>
      <c r="R102" s="15" t="str">
        <f t="shared" si="39"/>
        <v> </v>
      </c>
      <c r="S102" s="15" t="str">
        <f t="shared" si="39"/>
        <v> </v>
      </c>
      <c r="T102" s="15" t="str">
        <f t="shared" si="40"/>
        <v> </v>
      </c>
      <c r="U102" s="14" t="str">
        <f t="shared" si="41"/>
        <v> </v>
      </c>
      <c r="V102" s="13"/>
      <c r="W102" s="13"/>
    </row>
    <row r="103" spans="1:23" ht="12.75" hidden="1">
      <c r="A103" s="11"/>
      <c r="B103" s="10"/>
      <c r="C103" s="12"/>
      <c r="D103" s="12"/>
      <c r="E103" s="12"/>
      <c r="F103" s="10"/>
      <c r="G103" s="12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8" t="str">
        <f aca="true" t="shared" si="43" ref="R103:S105">IF(L103=0," ",(N103-L103)/L103)</f>
        <v> </v>
      </c>
      <c r="S103" s="7" t="str">
        <f t="shared" si="43"/>
        <v> </v>
      </c>
      <c r="T103" s="8" t="str">
        <f t="shared" si="40"/>
        <v> </v>
      </c>
      <c r="U103" s="7" t="str">
        <f t="shared" si="41"/>
        <v> </v>
      </c>
      <c r="V103" s="10"/>
      <c r="W103" s="12"/>
    </row>
    <row r="104" spans="1:23" ht="12.75" hidden="1">
      <c r="A104" s="11" t="s">
        <v>7</v>
      </c>
      <c r="B104" s="10">
        <f aca="true" t="shared" si="44" ref="B104:Q104">B87+B77</f>
        <v>156191000</v>
      </c>
      <c r="C104" s="10">
        <f t="shared" si="44"/>
        <v>84266000</v>
      </c>
      <c r="D104" s="10">
        <f t="shared" si="44"/>
        <v>0</v>
      </c>
      <c r="E104" s="10">
        <f t="shared" si="44"/>
        <v>240457000</v>
      </c>
      <c r="F104" s="10">
        <f t="shared" si="44"/>
        <v>0</v>
      </c>
      <c r="G104" s="10">
        <f t="shared" si="44"/>
        <v>0</v>
      </c>
      <c r="H104" s="10">
        <f t="shared" si="44"/>
        <v>135547000</v>
      </c>
      <c r="I104" s="10">
        <f t="shared" si="44"/>
        <v>0</v>
      </c>
      <c r="J104" s="10">
        <f t="shared" si="44"/>
        <v>27096000</v>
      </c>
      <c r="K104" s="10">
        <f t="shared" si="44"/>
        <v>0</v>
      </c>
      <c r="L104" s="10">
        <f t="shared" si="44"/>
        <v>77305000</v>
      </c>
      <c r="M104" s="10">
        <f t="shared" si="44"/>
        <v>0</v>
      </c>
      <c r="N104" s="10">
        <f t="shared" si="44"/>
        <v>0</v>
      </c>
      <c r="O104" s="10">
        <f t="shared" si="44"/>
        <v>0</v>
      </c>
      <c r="P104" s="10">
        <f t="shared" si="44"/>
        <v>239948000</v>
      </c>
      <c r="Q104" s="10">
        <f t="shared" si="44"/>
        <v>0</v>
      </c>
      <c r="R104" s="8">
        <f t="shared" si="43"/>
        <v>-1</v>
      </c>
      <c r="S104" s="7" t="str">
        <f t="shared" si="43"/>
        <v> </v>
      </c>
      <c r="T104" s="8">
        <f t="shared" si="40"/>
        <v>0.9978831974115954</v>
      </c>
      <c r="U104" s="7">
        <f t="shared" si="41"/>
        <v>0</v>
      </c>
      <c r="V104" s="10">
        <f>V87+V77</f>
        <v>0</v>
      </c>
      <c r="W104" s="10">
        <f>W87+W77</f>
        <v>0</v>
      </c>
    </row>
    <row r="105" spans="1:23" ht="12.75" hidden="1">
      <c r="A105" s="9" t="s">
        <v>6</v>
      </c>
      <c r="B105" s="6">
        <f>B77</f>
        <v>156191000</v>
      </c>
      <c r="C105" s="6">
        <f aca="true" t="shared" si="45" ref="C105:Q105">C77</f>
        <v>84266000</v>
      </c>
      <c r="D105" s="6">
        <f t="shared" si="45"/>
        <v>0</v>
      </c>
      <c r="E105" s="6">
        <f t="shared" si="45"/>
        <v>240457000</v>
      </c>
      <c r="F105" s="6">
        <f t="shared" si="45"/>
        <v>0</v>
      </c>
      <c r="G105" s="6">
        <f t="shared" si="45"/>
        <v>0</v>
      </c>
      <c r="H105" s="6">
        <f t="shared" si="45"/>
        <v>135547000</v>
      </c>
      <c r="I105" s="6">
        <f t="shared" si="45"/>
        <v>0</v>
      </c>
      <c r="J105" s="6">
        <f t="shared" si="45"/>
        <v>27096000</v>
      </c>
      <c r="K105" s="6">
        <f t="shared" si="45"/>
        <v>0</v>
      </c>
      <c r="L105" s="6">
        <f t="shared" si="45"/>
        <v>77305000</v>
      </c>
      <c r="M105" s="6">
        <f t="shared" si="45"/>
        <v>0</v>
      </c>
      <c r="N105" s="6">
        <f t="shared" si="45"/>
        <v>0</v>
      </c>
      <c r="O105" s="6">
        <f t="shared" si="45"/>
        <v>0</v>
      </c>
      <c r="P105" s="6">
        <f t="shared" si="45"/>
        <v>239948000</v>
      </c>
      <c r="Q105" s="6">
        <f t="shared" si="45"/>
        <v>0</v>
      </c>
      <c r="R105" s="8">
        <f t="shared" si="43"/>
        <v>-1</v>
      </c>
      <c r="S105" s="7" t="str">
        <f t="shared" si="43"/>
        <v> </v>
      </c>
      <c r="T105" s="8">
        <f t="shared" si="40"/>
        <v>0.9978831974115954</v>
      </c>
      <c r="U105" s="7">
        <f t="shared" si="41"/>
        <v>0</v>
      </c>
      <c r="V105" s="6">
        <f>V77</f>
        <v>0</v>
      </c>
      <c r="W105" s="6">
        <f>W77</f>
        <v>0</v>
      </c>
    </row>
    <row r="106" spans="1:23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  <c r="V106" s="3"/>
      <c r="W106" s="3"/>
    </row>
    <row r="107" ht="12.75">
      <c r="A107" s="2" t="s">
        <v>5</v>
      </c>
    </row>
    <row r="108" ht="12.75">
      <c r="A108" s="2" t="s">
        <v>4</v>
      </c>
    </row>
    <row r="109" spans="1:22" ht="12.75">
      <c r="A109" s="2" t="s">
        <v>3</v>
      </c>
      <c r="B109" s="1"/>
      <c r="C109" s="1"/>
      <c r="D109" s="1"/>
      <c r="E109" s="1"/>
      <c r="F109" s="1"/>
      <c r="H109" s="1"/>
      <c r="I109" s="1"/>
      <c r="J109" s="1"/>
      <c r="K109" s="1"/>
      <c r="V109" s="1"/>
    </row>
    <row r="110" spans="1:22" ht="12.75">
      <c r="A110" s="2" t="s">
        <v>2</v>
      </c>
      <c r="B110" s="1"/>
      <c r="C110" s="1"/>
      <c r="D110" s="1"/>
      <c r="E110" s="1"/>
      <c r="F110" s="1"/>
      <c r="H110" s="1"/>
      <c r="I110" s="1"/>
      <c r="J110" s="1"/>
      <c r="K110" s="1"/>
      <c r="V110" s="1"/>
    </row>
    <row r="111" spans="1:22" ht="12.75">
      <c r="A111" s="2" t="s">
        <v>1</v>
      </c>
      <c r="B111" s="1"/>
      <c r="C111" s="1"/>
      <c r="D111" s="1"/>
      <c r="E111" s="1"/>
      <c r="F111" s="1"/>
      <c r="H111" s="1"/>
      <c r="I111" s="1"/>
      <c r="J111" s="1"/>
      <c r="K111" s="1"/>
      <c r="V111" s="1"/>
    </row>
    <row r="112" ht="12.75">
      <c r="A112" s="2" t="s">
        <v>0</v>
      </c>
    </row>
    <row r="115" spans="1:23" ht="12.75">
      <c r="A115" s="1"/>
      <c r="G115" s="1"/>
      <c r="W115" s="1"/>
    </row>
    <row r="116" spans="1:23" ht="12.75">
      <c r="A116" s="1"/>
      <c r="G116" s="1"/>
      <c r="W116" s="1"/>
    </row>
    <row r="117" spans="1:23" ht="12.75">
      <c r="A117" s="1"/>
      <c r="G117" s="1"/>
      <c r="W117" s="1"/>
    </row>
  </sheetData>
  <sheetProtection/>
  <mergeCells count="18">
    <mergeCell ref="P6:Q6"/>
    <mergeCell ref="R6:S6"/>
    <mergeCell ref="T6:U6"/>
    <mergeCell ref="V6:W6"/>
    <mergeCell ref="P66:Q66"/>
    <mergeCell ref="R66:S66"/>
    <mergeCell ref="T66:U66"/>
    <mergeCell ref="V66:W66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118110236220472" right="0.2362204724409449" top="0.5118110236220472" bottom="0.5118110236220472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cp:lastPrinted>2015-08-07T07:59:49Z</cp:lastPrinted>
  <dcterms:created xsi:type="dcterms:W3CDTF">2015-07-31T15:11:56Z</dcterms:created>
  <dcterms:modified xsi:type="dcterms:W3CDTF">2015-08-07T07:59:53Z</dcterms:modified>
  <cp:category/>
  <cp:version/>
  <cp:contentType/>
  <cp:contentStatus/>
</cp:coreProperties>
</file>