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<sst xmlns="http://schemas.openxmlformats.org/spreadsheetml/2006/main" count="857" uniqueCount="303">
  <si>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Amahlathi(EC124)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</si>
  <si>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</si>
  <si>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</si>
  <si>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</si>
  <si>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</si>
  <si>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</si>
  <si>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</si>
  <si>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</si>
  <si>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</si>
  <si>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</si>
  <si>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</si>
  <si>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</si>
  <si>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</si>
  <si>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</si>
  <si>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</si>
  <si>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</si>
  <si>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</si>
  <si>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</si>
  <si>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</si>
  <si>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</si>
  <si>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</si>
  <si>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</si>
  <si>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</si>
  <si>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</si>
  <si>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</si>
  <si>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</si>
  <si>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</si>
  <si>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</si>
  <si>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</si>
  <si>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</si>
  <si>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</si>
  <si>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</si>
  <si>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</si>
  <si>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</si>
  <si>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</si>
  <si>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</si>
  <si>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</si>
  <si>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</si>
  <si>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</si>
  <si>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</si>
  <si>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</si>
  <si>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</si>
  <si>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</si>
  <si>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</si>
  <si>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</si>
  <si>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</si>
  <si>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</si>
  <si>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</si>
  <si>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</si>
  <si>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</si>
  <si>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</si>
  <si>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</si>
  <si>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</si>
  <si>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</si>
  <si>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</si>
  <si>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</si>
  <si>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</si>
  <si>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</si>
  <si>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</si>
  <si>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</si>
  <si>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</si>
  <si>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</si>
  <si>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</si>
  <si>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</si>
  <si>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</si>
  <si>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</si>
  <si>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</si>
  <si>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</si>
  <si>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</si>
  <si>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</si>
  <si>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Amahlathi(EC124)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</si>
  <si>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</si>
  <si>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</si>
  <si>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</si>
  <si>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</si>
  <si>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</si>
  <si>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</si>
  <si>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</si>
  <si>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</si>
  <si>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</si>
  <si>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</si>
  <si>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</si>
  <si>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</si>
  <si>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</si>
  <si>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</si>
  <si>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</si>
  <si>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</si>
  <si>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</si>
  <si>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</si>
  <si>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</si>
  <si>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</si>
  <si>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</si>
  <si>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</si>
  <si>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</si>
  <si>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</si>
  <si>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</si>
  <si>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</si>
  <si>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</si>
  <si>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</si>
  <si>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</si>
  <si>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Amahlathi(EC124)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</si>
  <si>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</si>
  <si>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</si>
  <si>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</si>
  <si>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</si>
  <si>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</si>
  <si>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</si>
  <si>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</si>
  <si>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</si>
  <si>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</si>
  <si>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</si>
  <si>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</si>
  <si>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</si>
  <si>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</si>
  <si>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</si>
  <si>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</si>
  <si>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</si>
  <si>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</si>
  <si>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</si>
  <si>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</si>
  <si>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</si>
  <si>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</si>
  <si>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</si>
  <si>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</si>
  <si>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</si>
  <si>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</si>
  <si>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</si>
  <si>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</si>
  <si>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</si>
  <si>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Amahlathi(EC124)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</si>
  <si>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</si>
  <si>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</si>
  <si>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</si>
  <si>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</si>
  <si>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</si>
  <si>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</si>
  <si>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</si>
  <si>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</si>
  <si>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</si>
  <si>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</si>
  <si>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Amahlathi(EC124)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</si>
  <si>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</si>
  <si>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</si>
  <si>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</si>
  <si>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</si>
  <si>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</si>
  <si>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</si>
  <si>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</si>
  <si>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</si>
  <si>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</si>
  <si>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</si>
  <si>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</si>
  <si>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</si>
  <si>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</si>
  <si>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</si>
  <si>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</si>
  <si>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</si>
  <si>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</si>
  <si>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</si>
  <si>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</si>
  <si>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</si>
  <si>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</si>
  <si>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</si>
  <si>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</si>
  <si>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</si>
  <si>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</si>
  <si>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</si>
  <si>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</si>
  <si>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</si>
  <si>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</si>
  <si>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</si>
  <si>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</si>
  <si>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</si>
  <si>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</si>
  <si>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Amahlathi(EC124)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</si>
  <si>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</si>
  <si>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</si>
  <si>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</si>
  <si>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</si>
  <si>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</si>
  <si>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</si>
  <si>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</si>
  <si>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</si>
  <si>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</si>
  <si>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</si>
  <si>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</si>
  <si>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</si>
  <si>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</si>
  <si>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</si>
  <si>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</si>
  <si>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</si>
  <si>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</si>
  <si>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</si>
  <si>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</si>
  <si>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</si>
  <si>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</si>
  <si>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</si>
  <si>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</si>
  <si>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</si>
  <si>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</si>
  <si>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</si>
  <si>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</si>
  <si>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Amahlathi(EC124)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</si>
  <si>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</si>
  <si>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</si>
  <si>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</si>
  <si>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</si>
  <si>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</si>
  <si>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</si>
  <si>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</si>
  <si>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</si>
  <si>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</si>
  <si>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</si>
  <si>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</si>
  <si>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</si>
  <si>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</si>
  <si>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</si>
  <si>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</si>
  <si>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</si>
  <si>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</si>
  <si>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</si>
  <si>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</si>
  <si>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</si>
  <si>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</si>
  <si>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</si>
  <si>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</si>
  <si>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</si>
  <si>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Amahlathi(EC124)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</si>
  <si>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</si>
  <si>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</si>
  <si>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</si>
  <si>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</si>
  <si>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</si>
  <si>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</si>
  <si>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</si>
  <si>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</si>
  <si>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</si>
  <si>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</si>
  <si>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</si>
  <si>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</si>
  <si>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</si>
  <si>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</si>
  <si>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</si>
  <si>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</si>
  <si>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</si>
  <si>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</si>
  <si>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</si>
  <si>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</si>
  <si>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</si>
  <si>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</si>
  <si>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</si>
  <si>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</si>
  <si>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</si>
  <si>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</si>
  <si>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</si>
  <si>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</si>
  <si>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</si>
  <si>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</si>
  <si>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</si>
  <si>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</si>
  <si>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</si>
  <si>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</si>
  <si>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</si>
  <si>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Amahlathi(EC124)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</si>
  <si>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</si>
  <si>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</si>
  <si>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Amahlathi(EC124)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</si>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</sst>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12531380</v>
      </c>
      <c r="C5" s="19">
        <v>0</v>
      </c>
      <c r="D5" s="59">
        <v>11790792</v>
      </c>
      <c r="E5" s="60">
        <v>14300000</v>
      </c>
      <c r="F5" s="60">
        <v>1355857</v>
      </c>
      <c r="G5" s="60">
        <v>1437765</v>
      </c>
      <c r="H5" s="60">
        <v>1355182</v>
      </c>
      <c r="I5" s="60">
        <v>4148804</v>
      </c>
      <c r="J5" s="60">
        <v>1361931</v>
      </c>
      <c r="K5" s="60">
        <v>1409010</v>
      </c>
      <c r="L5" s="60">
        <v>1573972</v>
      </c>
      <c r="M5" s="60">
        <v>4344913</v>
      </c>
      <c r="N5" s="60">
        <v>1444009</v>
      </c>
      <c r="O5" s="60">
        <v>1467594</v>
      </c>
      <c r="P5" s="60">
        <v>34293</v>
      </c>
      <c r="Q5" s="60">
        <v>2945896</v>
      </c>
      <c r="R5" s="60">
        <v>1284425</v>
      </c>
      <c r="S5" s="60">
        <v>-4032014</v>
      </c>
      <c r="T5" s="60">
        <v>4603360</v>
      </c>
      <c r="U5" s="60">
        <v>1855771</v>
      </c>
      <c r="V5" s="60">
        <v>13295384</v>
      </c>
      <c r="W5" s="60">
        <v>11790792</v>
      </c>
      <c r="X5" s="60">
        <v>1504592</v>
      </c>
      <c r="Y5" s="61">
        <v>12.76</v>
      </c>
      <c r="Z5" s="62">
        <v>14300000</v>
      </c>
    </row>
    <row r="6" spans="1:26" ht="13.5">
      <c r="A6" s="58" t="s">
        <v>32</v>
      </c>
      <c r="B6" s="19">
        <v>27536975</v>
      </c>
      <c r="C6" s="19">
        <v>0</v>
      </c>
      <c r="D6" s="59">
        <v>37626144</v>
      </c>
      <c r="E6" s="60">
        <v>31459848</v>
      </c>
      <c r="F6" s="60">
        <v>3454302</v>
      </c>
      <c r="G6" s="60">
        <v>2563583</v>
      </c>
      <c r="H6" s="60">
        <v>3480006</v>
      </c>
      <c r="I6" s="60">
        <v>9497891</v>
      </c>
      <c r="J6" s="60">
        <v>3241941</v>
      </c>
      <c r="K6" s="60">
        <v>3078044</v>
      </c>
      <c r="L6" s="60">
        <v>2879877</v>
      </c>
      <c r="M6" s="60">
        <v>9199862</v>
      </c>
      <c r="N6" s="60">
        <v>507125</v>
      </c>
      <c r="O6" s="60">
        <v>2802092</v>
      </c>
      <c r="P6" s="60">
        <v>3225029</v>
      </c>
      <c r="Q6" s="60">
        <v>6534246</v>
      </c>
      <c r="R6" s="60">
        <v>2305433</v>
      </c>
      <c r="S6" s="60">
        <v>3349734</v>
      </c>
      <c r="T6" s="60">
        <v>4490533</v>
      </c>
      <c r="U6" s="60">
        <v>10145700</v>
      </c>
      <c r="V6" s="60">
        <v>35377699</v>
      </c>
      <c r="W6" s="60">
        <v>37626144</v>
      </c>
      <c r="X6" s="60">
        <v>-2248445</v>
      </c>
      <c r="Y6" s="61">
        <v>-5.98</v>
      </c>
      <c r="Z6" s="62">
        <v>31459848</v>
      </c>
    </row>
    <row r="7" spans="1:26" ht="13.5">
      <c r="A7" s="58" t="s">
        <v>33</v>
      </c>
      <c r="B7" s="19">
        <v>6603763</v>
      </c>
      <c r="C7" s="19">
        <v>0</v>
      </c>
      <c r="D7" s="59">
        <v>5000004</v>
      </c>
      <c r="E7" s="60">
        <v>6000000</v>
      </c>
      <c r="F7" s="60">
        <v>0</v>
      </c>
      <c r="G7" s="60">
        <v>199579</v>
      </c>
      <c r="H7" s="60">
        <v>100623</v>
      </c>
      <c r="I7" s="60">
        <v>300202</v>
      </c>
      <c r="J7" s="60">
        <v>730413</v>
      </c>
      <c r="K7" s="60">
        <v>36494</v>
      </c>
      <c r="L7" s="60">
        <v>1820239</v>
      </c>
      <c r="M7" s="60">
        <v>2587146</v>
      </c>
      <c r="N7" s="60">
        <v>1127904</v>
      </c>
      <c r="O7" s="60">
        <v>1322044</v>
      </c>
      <c r="P7" s="60">
        <v>1282304</v>
      </c>
      <c r="Q7" s="60">
        <v>3732252</v>
      </c>
      <c r="R7" s="60">
        <v>11675</v>
      </c>
      <c r="S7" s="60">
        <v>1125870</v>
      </c>
      <c r="T7" s="60">
        <v>1162853</v>
      </c>
      <c r="U7" s="60">
        <v>2300398</v>
      </c>
      <c r="V7" s="60">
        <v>8919998</v>
      </c>
      <c r="W7" s="60">
        <v>5000004</v>
      </c>
      <c r="X7" s="60">
        <v>3919994</v>
      </c>
      <c r="Y7" s="61">
        <v>78.4</v>
      </c>
      <c r="Z7" s="62">
        <v>6000000</v>
      </c>
    </row>
    <row r="8" spans="1:26" ht="13.5">
      <c r="A8" s="58" t="s">
        <v>34</v>
      </c>
      <c r="B8" s="19">
        <v>109977847</v>
      </c>
      <c r="C8" s="19">
        <v>0</v>
      </c>
      <c r="D8" s="59">
        <v>115320852</v>
      </c>
      <c r="E8" s="60">
        <v>114292000</v>
      </c>
      <c r="F8" s="60">
        <v>41714000</v>
      </c>
      <c r="G8" s="60">
        <v>917333</v>
      </c>
      <c r="H8" s="60">
        <v>16667</v>
      </c>
      <c r="I8" s="60">
        <v>42648000</v>
      </c>
      <c r="J8" s="60">
        <v>1105000</v>
      </c>
      <c r="K8" s="60">
        <v>-934000</v>
      </c>
      <c r="L8" s="60">
        <v>36062000</v>
      </c>
      <c r="M8" s="60">
        <v>36233000</v>
      </c>
      <c r="N8" s="60">
        <v>457797</v>
      </c>
      <c r="O8" s="60">
        <v>0</v>
      </c>
      <c r="P8" s="60">
        <v>28542000</v>
      </c>
      <c r="Q8" s="60">
        <v>28999797</v>
      </c>
      <c r="R8" s="60">
        <v>102971</v>
      </c>
      <c r="S8" s="60">
        <v>2021510</v>
      </c>
      <c r="T8" s="60">
        <v>26664</v>
      </c>
      <c r="U8" s="60">
        <v>2151145</v>
      </c>
      <c r="V8" s="60">
        <v>110031942</v>
      </c>
      <c r="W8" s="60">
        <v>115320852</v>
      </c>
      <c r="X8" s="60">
        <v>-5288910</v>
      </c>
      <c r="Y8" s="61">
        <v>-4.59</v>
      </c>
      <c r="Z8" s="62">
        <v>114292000</v>
      </c>
    </row>
    <row r="9" spans="1:26" ht="13.5">
      <c r="A9" s="58" t="s">
        <v>35</v>
      </c>
      <c r="B9" s="19">
        <v>6105247</v>
      </c>
      <c r="C9" s="19">
        <v>0</v>
      </c>
      <c r="D9" s="59">
        <v>44352699</v>
      </c>
      <c r="E9" s="60">
        <v>49792856</v>
      </c>
      <c r="F9" s="60">
        <v>892243</v>
      </c>
      <c r="G9" s="60">
        <v>946925</v>
      </c>
      <c r="H9" s="60">
        <v>562859</v>
      </c>
      <c r="I9" s="60">
        <v>2402027</v>
      </c>
      <c r="J9" s="60">
        <v>697840</v>
      </c>
      <c r="K9" s="60">
        <v>438207</v>
      </c>
      <c r="L9" s="60">
        <v>311983</v>
      </c>
      <c r="M9" s="60">
        <v>1448030</v>
      </c>
      <c r="N9" s="60">
        <v>549238</v>
      </c>
      <c r="O9" s="60">
        <v>425777</v>
      </c>
      <c r="P9" s="60">
        <v>843509</v>
      </c>
      <c r="Q9" s="60">
        <v>1818524</v>
      </c>
      <c r="R9" s="60">
        <v>425048</v>
      </c>
      <c r="S9" s="60">
        <v>575429</v>
      </c>
      <c r="T9" s="60">
        <v>599690</v>
      </c>
      <c r="U9" s="60">
        <v>1600167</v>
      </c>
      <c r="V9" s="60">
        <v>7268748</v>
      </c>
      <c r="W9" s="60">
        <v>44352696</v>
      </c>
      <c r="X9" s="60">
        <v>-37083948</v>
      </c>
      <c r="Y9" s="61">
        <v>-83.61</v>
      </c>
      <c r="Z9" s="62">
        <v>49792856</v>
      </c>
    </row>
    <row r="10" spans="1:26" ht="25.5">
      <c r="A10" s="63" t="s">
        <v>278</v>
      </c>
      <c r="B10" s="64">
        <f>SUM(B5:B9)</f>
        <v>162755212</v>
      </c>
      <c r="C10" s="64">
        <f>SUM(C5:C9)</f>
        <v>0</v>
      </c>
      <c r="D10" s="65">
        <f aca="true" t="shared" si="0" ref="D10:Z10">SUM(D5:D9)</f>
        <v>214090491</v>
      </c>
      <c r="E10" s="66">
        <f t="shared" si="0"/>
        <v>215844704</v>
      </c>
      <c r="F10" s="66">
        <f t="shared" si="0"/>
        <v>47416402</v>
      </c>
      <c r="G10" s="66">
        <f t="shared" si="0"/>
        <v>6065185</v>
      </c>
      <c r="H10" s="66">
        <f t="shared" si="0"/>
        <v>5515337</v>
      </c>
      <c r="I10" s="66">
        <f t="shared" si="0"/>
        <v>58996924</v>
      </c>
      <c r="J10" s="66">
        <f t="shared" si="0"/>
        <v>7137125</v>
      </c>
      <c r="K10" s="66">
        <f t="shared" si="0"/>
        <v>4027755</v>
      </c>
      <c r="L10" s="66">
        <f t="shared" si="0"/>
        <v>42648071</v>
      </c>
      <c r="M10" s="66">
        <f t="shared" si="0"/>
        <v>53812951</v>
      </c>
      <c r="N10" s="66">
        <f t="shared" si="0"/>
        <v>4086073</v>
      </c>
      <c r="O10" s="66">
        <f t="shared" si="0"/>
        <v>6017507</v>
      </c>
      <c r="P10" s="66">
        <f t="shared" si="0"/>
        <v>33927135</v>
      </c>
      <c r="Q10" s="66">
        <f t="shared" si="0"/>
        <v>44030715</v>
      </c>
      <c r="R10" s="66">
        <f t="shared" si="0"/>
        <v>4129552</v>
      </c>
      <c r="S10" s="66">
        <f t="shared" si="0"/>
        <v>3040529</v>
      </c>
      <c r="T10" s="66">
        <f t="shared" si="0"/>
        <v>10883100</v>
      </c>
      <c r="U10" s="66">
        <f t="shared" si="0"/>
        <v>18053181</v>
      </c>
      <c r="V10" s="66">
        <f t="shared" si="0"/>
        <v>174893771</v>
      </c>
      <c r="W10" s="66">
        <f t="shared" si="0"/>
        <v>214090488</v>
      </c>
      <c r="X10" s="66">
        <f t="shared" si="0"/>
        <v>-39196717</v>
      </c>
      <c r="Y10" s="67">
        <f>+IF(W10&lt;&gt;0,(X10/W10)*100,0)</f>
        <v>-18.308481318422704</v>
      </c>
      <c r="Z10" s="68">
        <f t="shared" si="0"/>
        <v>215844704</v>
      </c>
    </row>
    <row r="11" spans="1:26" ht="13.5">
      <c r="A11" s="58" t="s">
        <v>37</v>
      </c>
      <c r="B11" s="19">
        <v>56328496</v>
      </c>
      <c r="C11" s="19">
        <v>0</v>
      </c>
      <c r="D11" s="59">
        <v>67512252</v>
      </c>
      <c r="E11" s="60">
        <v>70101000</v>
      </c>
      <c r="F11" s="60">
        <v>4889302</v>
      </c>
      <c r="G11" s="60">
        <v>518862</v>
      </c>
      <c r="H11" s="60">
        <v>4581142</v>
      </c>
      <c r="I11" s="60">
        <v>9989306</v>
      </c>
      <c r="J11" s="60">
        <v>9938226</v>
      </c>
      <c r="K11" s="60">
        <v>7998935</v>
      </c>
      <c r="L11" s="60">
        <v>5371491</v>
      </c>
      <c r="M11" s="60">
        <v>23308652</v>
      </c>
      <c r="N11" s="60">
        <v>5570041</v>
      </c>
      <c r="O11" s="60">
        <v>5001661</v>
      </c>
      <c r="P11" s="60">
        <v>6292588</v>
      </c>
      <c r="Q11" s="60">
        <v>16864290</v>
      </c>
      <c r="R11" s="60">
        <v>5887025</v>
      </c>
      <c r="S11" s="60">
        <v>7057689</v>
      </c>
      <c r="T11" s="60">
        <v>5964000</v>
      </c>
      <c r="U11" s="60">
        <v>18908714</v>
      </c>
      <c r="V11" s="60">
        <v>69070962</v>
      </c>
      <c r="W11" s="60">
        <v>67512252</v>
      </c>
      <c r="X11" s="60">
        <v>1558710</v>
      </c>
      <c r="Y11" s="61">
        <v>2.31</v>
      </c>
      <c r="Z11" s="62">
        <v>70101000</v>
      </c>
    </row>
    <row r="12" spans="1:26" ht="13.5">
      <c r="A12" s="58" t="s">
        <v>38</v>
      </c>
      <c r="B12" s="19">
        <v>10816366</v>
      </c>
      <c r="C12" s="19">
        <v>0</v>
      </c>
      <c r="D12" s="59">
        <v>12025704</v>
      </c>
      <c r="E12" s="60">
        <v>13228274</v>
      </c>
      <c r="F12" s="60">
        <v>949088</v>
      </c>
      <c r="G12" s="60">
        <v>0</v>
      </c>
      <c r="H12" s="60">
        <v>1053619</v>
      </c>
      <c r="I12" s="60">
        <v>2002707</v>
      </c>
      <c r="J12" s="60">
        <v>1952468</v>
      </c>
      <c r="K12" s="60">
        <v>1006842</v>
      </c>
      <c r="L12" s="60">
        <v>1035744</v>
      </c>
      <c r="M12" s="60">
        <v>3995054</v>
      </c>
      <c r="N12" s="60">
        <v>1002566</v>
      </c>
      <c r="O12" s="60">
        <v>959420</v>
      </c>
      <c r="P12" s="60">
        <v>1081366</v>
      </c>
      <c r="Q12" s="60">
        <v>3043352</v>
      </c>
      <c r="R12" s="60">
        <v>1775257</v>
      </c>
      <c r="S12" s="60">
        <v>1124001</v>
      </c>
      <c r="T12" s="60">
        <v>1196292</v>
      </c>
      <c r="U12" s="60">
        <v>4095550</v>
      </c>
      <c r="V12" s="60">
        <v>13136663</v>
      </c>
      <c r="W12" s="60">
        <v>12025704</v>
      </c>
      <c r="X12" s="60">
        <v>1110959</v>
      </c>
      <c r="Y12" s="61">
        <v>9.24</v>
      </c>
      <c r="Z12" s="62">
        <v>13228274</v>
      </c>
    </row>
    <row r="13" spans="1:26" ht="13.5">
      <c r="A13" s="58" t="s">
        <v>279</v>
      </c>
      <c r="B13" s="19">
        <v>2521749</v>
      </c>
      <c r="C13" s="19">
        <v>0</v>
      </c>
      <c r="D13" s="59">
        <v>36320220</v>
      </c>
      <c r="E13" s="60">
        <v>26320220</v>
      </c>
      <c r="F13" s="60">
        <v>0</v>
      </c>
      <c r="G13" s="60">
        <v>240</v>
      </c>
      <c r="H13" s="60">
        <v>9080055</v>
      </c>
      <c r="I13" s="60">
        <v>9080295</v>
      </c>
      <c r="J13" s="60">
        <v>3026685</v>
      </c>
      <c r="K13" s="60">
        <v>3026685</v>
      </c>
      <c r="L13" s="60">
        <v>3227086</v>
      </c>
      <c r="M13" s="60">
        <v>9280456</v>
      </c>
      <c r="N13" s="60">
        <v>3026685</v>
      </c>
      <c r="O13" s="60">
        <v>2617068</v>
      </c>
      <c r="P13" s="60">
        <v>0</v>
      </c>
      <c r="Q13" s="60">
        <v>5643753</v>
      </c>
      <c r="R13" s="60">
        <v>-1776565</v>
      </c>
      <c r="S13" s="60">
        <v>-40</v>
      </c>
      <c r="T13" s="60">
        <v>0</v>
      </c>
      <c r="U13" s="60">
        <v>-1776605</v>
      </c>
      <c r="V13" s="60">
        <v>22227899</v>
      </c>
      <c r="W13" s="60">
        <v>36320220</v>
      </c>
      <c r="X13" s="60">
        <v>-14092321</v>
      </c>
      <c r="Y13" s="61">
        <v>-38.8</v>
      </c>
      <c r="Z13" s="62">
        <v>26320220</v>
      </c>
    </row>
    <row r="14" spans="1:26" ht="13.5">
      <c r="A14" s="58" t="s">
        <v>40</v>
      </c>
      <c r="B14" s="19">
        <v>14974918</v>
      </c>
      <c r="C14" s="19">
        <v>0</v>
      </c>
      <c r="D14" s="59">
        <v>7119252</v>
      </c>
      <c r="E14" s="60">
        <v>23044000</v>
      </c>
      <c r="F14" s="60">
        <v>2734328</v>
      </c>
      <c r="G14" s="60">
        <v>2641106</v>
      </c>
      <c r="H14" s="60">
        <v>0</v>
      </c>
      <c r="I14" s="60">
        <v>5375434</v>
      </c>
      <c r="J14" s="60">
        <v>2617068</v>
      </c>
      <c r="K14" s="60">
        <v>2617068</v>
      </c>
      <c r="L14" s="60">
        <v>0</v>
      </c>
      <c r="M14" s="60">
        <v>5234136</v>
      </c>
      <c r="N14" s="60">
        <v>3587612</v>
      </c>
      <c r="O14" s="60">
        <v>5632</v>
      </c>
      <c r="P14" s="60">
        <v>0</v>
      </c>
      <c r="Q14" s="60">
        <v>3593244</v>
      </c>
      <c r="R14" s="60">
        <v>850017</v>
      </c>
      <c r="S14" s="60">
        <v>5341398</v>
      </c>
      <c r="T14" s="60">
        <v>0</v>
      </c>
      <c r="U14" s="60">
        <v>6191415</v>
      </c>
      <c r="V14" s="60">
        <v>20394229</v>
      </c>
      <c r="W14" s="60">
        <v>7119252</v>
      </c>
      <c r="X14" s="60">
        <v>13274977</v>
      </c>
      <c r="Y14" s="61">
        <v>186.47</v>
      </c>
      <c r="Z14" s="62">
        <v>23044000</v>
      </c>
    </row>
    <row r="15" spans="1:26" ht="13.5">
      <c r="A15" s="58" t="s">
        <v>41</v>
      </c>
      <c r="B15" s="19">
        <v>15369819</v>
      </c>
      <c r="C15" s="19">
        <v>0</v>
      </c>
      <c r="D15" s="59">
        <v>21753096</v>
      </c>
      <c r="E15" s="60">
        <v>21753096</v>
      </c>
      <c r="F15" s="60">
        <v>39086</v>
      </c>
      <c r="G15" s="60">
        <v>2507849</v>
      </c>
      <c r="H15" s="60">
        <v>2584562</v>
      </c>
      <c r="I15" s="60">
        <v>5131497</v>
      </c>
      <c r="J15" s="60">
        <v>1615421</v>
      </c>
      <c r="K15" s="60">
        <v>1478166</v>
      </c>
      <c r="L15" s="60">
        <v>1532143</v>
      </c>
      <c r="M15" s="60">
        <v>4625730</v>
      </c>
      <c r="N15" s="60">
        <v>1379289</v>
      </c>
      <c r="O15" s="60">
        <v>1407181</v>
      </c>
      <c r="P15" s="60">
        <v>1462850</v>
      </c>
      <c r="Q15" s="60">
        <v>4249320</v>
      </c>
      <c r="R15" s="60">
        <v>1363272</v>
      </c>
      <c r="S15" s="60">
        <v>1469793</v>
      </c>
      <c r="T15" s="60">
        <v>0</v>
      </c>
      <c r="U15" s="60">
        <v>2833065</v>
      </c>
      <c r="V15" s="60">
        <v>16839612</v>
      </c>
      <c r="W15" s="60">
        <v>21753096</v>
      </c>
      <c r="X15" s="60">
        <v>-4913484</v>
      </c>
      <c r="Y15" s="61">
        <v>-22.59</v>
      </c>
      <c r="Z15" s="62">
        <v>21753096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48140946</v>
      </c>
      <c r="C17" s="19">
        <v>0</v>
      </c>
      <c r="D17" s="59">
        <v>69359952</v>
      </c>
      <c r="E17" s="60">
        <v>61398114</v>
      </c>
      <c r="F17" s="60">
        <v>2227957</v>
      </c>
      <c r="G17" s="60">
        <v>4125176</v>
      </c>
      <c r="H17" s="60">
        <v>5430385</v>
      </c>
      <c r="I17" s="60">
        <v>11783518</v>
      </c>
      <c r="J17" s="60">
        <v>6677567</v>
      </c>
      <c r="K17" s="60">
        <v>4527529</v>
      </c>
      <c r="L17" s="60">
        <v>6992463</v>
      </c>
      <c r="M17" s="60">
        <v>18197559</v>
      </c>
      <c r="N17" s="60">
        <v>7685843</v>
      </c>
      <c r="O17" s="60">
        <v>5935995</v>
      </c>
      <c r="P17" s="60">
        <v>4913397</v>
      </c>
      <c r="Q17" s="60">
        <v>18535235</v>
      </c>
      <c r="R17" s="60">
        <v>4206074</v>
      </c>
      <c r="S17" s="60">
        <v>7458283</v>
      </c>
      <c r="T17" s="60">
        <v>7529552</v>
      </c>
      <c r="U17" s="60">
        <v>19193909</v>
      </c>
      <c r="V17" s="60">
        <v>67710221</v>
      </c>
      <c r="W17" s="60">
        <v>69359952</v>
      </c>
      <c r="X17" s="60">
        <v>-1649731</v>
      </c>
      <c r="Y17" s="61">
        <v>-2.38</v>
      </c>
      <c r="Z17" s="62">
        <v>61398114</v>
      </c>
    </row>
    <row r="18" spans="1:26" ht="13.5">
      <c r="A18" s="70" t="s">
        <v>44</v>
      </c>
      <c r="B18" s="71">
        <f>SUM(B11:B17)</f>
        <v>148152294</v>
      </c>
      <c r="C18" s="71">
        <f>SUM(C11:C17)</f>
        <v>0</v>
      </c>
      <c r="D18" s="72">
        <f aca="true" t="shared" si="1" ref="D18:Z18">SUM(D11:D17)</f>
        <v>214090476</v>
      </c>
      <c r="E18" s="73">
        <f t="shared" si="1"/>
        <v>215844704</v>
      </c>
      <c r="F18" s="73">
        <f t="shared" si="1"/>
        <v>10839761</v>
      </c>
      <c r="G18" s="73">
        <f t="shared" si="1"/>
        <v>9793233</v>
      </c>
      <c r="H18" s="73">
        <f t="shared" si="1"/>
        <v>22729763</v>
      </c>
      <c r="I18" s="73">
        <f t="shared" si="1"/>
        <v>43362757</v>
      </c>
      <c r="J18" s="73">
        <f t="shared" si="1"/>
        <v>25827435</v>
      </c>
      <c r="K18" s="73">
        <f t="shared" si="1"/>
        <v>20655225</v>
      </c>
      <c r="L18" s="73">
        <f t="shared" si="1"/>
        <v>18158927</v>
      </c>
      <c r="M18" s="73">
        <f t="shared" si="1"/>
        <v>64641587</v>
      </c>
      <c r="N18" s="73">
        <f t="shared" si="1"/>
        <v>22252036</v>
      </c>
      <c r="O18" s="73">
        <f t="shared" si="1"/>
        <v>15926957</v>
      </c>
      <c r="P18" s="73">
        <f t="shared" si="1"/>
        <v>13750201</v>
      </c>
      <c r="Q18" s="73">
        <f t="shared" si="1"/>
        <v>51929194</v>
      </c>
      <c r="R18" s="73">
        <f t="shared" si="1"/>
        <v>12305080</v>
      </c>
      <c r="S18" s="73">
        <f t="shared" si="1"/>
        <v>22451124</v>
      </c>
      <c r="T18" s="73">
        <f t="shared" si="1"/>
        <v>14689844</v>
      </c>
      <c r="U18" s="73">
        <f t="shared" si="1"/>
        <v>49446048</v>
      </c>
      <c r="V18" s="73">
        <f t="shared" si="1"/>
        <v>209379586</v>
      </c>
      <c r="W18" s="73">
        <f t="shared" si="1"/>
        <v>214090476</v>
      </c>
      <c r="X18" s="73">
        <f t="shared" si="1"/>
        <v>-4710890</v>
      </c>
      <c r="Y18" s="67">
        <f>+IF(W18&lt;&gt;0,(X18/W18)*100,0)</f>
        <v>-2.200420162548473</v>
      </c>
      <c r="Z18" s="74">
        <f t="shared" si="1"/>
        <v>215844704</v>
      </c>
    </row>
    <row r="19" spans="1:26" ht="13.5">
      <c r="A19" s="70" t="s">
        <v>45</v>
      </c>
      <c r="B19" s="75">
        <f>+B10-B18</f>
        <v>14602918</v>
      </c>
      <c r="C19" s="75">
        <f>+C10-C18</f>
        <v>0</v>
      </c>
      <c r="D19" s="76">
        <f aca="true" t="shared" si="2" ref="D19:Z19">+D10-D18</f>
        <v>15</v>
      </c>
      <c r="E19" s="77">
        <f t="shared" si="2"/>
        <v>0</v>
      </c>
      <c r="F19" s="77">
        <f t="shared" si="2"/>
        <v>36576641</v>
      </c>
      <c r="G19" s="77">
        <f t="shared" si="2"/>
        <v>-3728048</v>
      </c>
      <c r="H19" s="77">
        <f t="shared" si="2"/>
        <v>-17214426</v>
      </c>
      <c r="I19" s="77">
        <f t="shared" si="2"/>
        <v>15634167</v>
      </c>
      <c r="J19" s="77">
        <f t="shared" si="2"/>
        <v>-18690310</v>
      </c>
      <c r="K19" s="77">
        <f t="shared" si="2"/>
        <v>-16627470</v>
      </c>
      <c r="L19" s="77">
        <f t="shared" si="2"/>
        <v>24489144</v>
      </c>
      <c r="M19" s="77">
        <f t="shared" si="2"/>
        <v>-10828636</v>
      </c>
      <c r="N19" s="77">
        <f t="shared" si="2"/>
        <v>-18165963</v>
      </c>
      <c r="O19" s="77">
        <f t="shared" si="2"/>
        <v>-9909450</v>
      </c>
      <c r="P19" s="77">
        <f t="shared" si="2"/>
        <v>20176934</v>
      </c>
      <c r="Q19" s="77">
        <f t="shared" si="2"/>
        <v>-7898479</v>
      </c>
      <c r="R19" s="77">
        <f t="shared" si="2"/>
        <v>-8175528</v>
      </c>
      <c r="S19" s="77">
        <f t="shared" si="2"/>
        <v>-19410595</v>
      </c>
      <c r="T19" s="77">
        <f t="shared" si="2"/>
        <v>-3806744</v>
      </c>
      <c r="U19" s="77">
        <f t="shared" si="2"/>
        <v>-31392867</v>
      </c>
      <c r="V19" s="77">
        <f t="shared" si="2"/>
        <v>-34485815</v>
      </c>
      <c r="W19" s="77">
        <f>IF(E10=E18,0,W10-W18)</f>
        <v>0</v>
      </c>
      <c r="X19" s="77">
        <f t="shared" si="2"/>
        <v>-34485827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6719758</v>
      </c>
      <c r="C20" s="19">
        <v>0</v>
      </c>
      <c r="D20" s="59">
        <v>29673000</v>
      </c>
      <c r="E20" s="60">
        <v>34673000</v>
      </c>
      <c r="F20" s="60">
        <v>8411000</v>
      </c>
      <c r="G20" s="60">
        <v>0</v>
      </c>
      <c r="H20" s="60">
        <v>0</v>
      </c>
      <c r="I20" s="60">
        <v>8411000</v>
      </c>
      <c r="J20" s="60">
        <v>0</v>
      </c>
      <c r="K20" s="60">
        <v>0</v>
      </c>
      <c r="L20" s="60">
        <v>0</v>
      </c>
      <c r="M20" s="60">
        <v>0</v>
      </c>
      <c r="N20" s="60">
        <v>-3245255</v>
      </c>
      <c r="O20" s="60">
        <v>0</v>
      </c>
      <c r="P20" s="60">
        <v>0</v>
      </c>
      <c r="Q20" s="60">
        <v>-3245255</v>
      </c>
      <c r="R20" s="60">
        <v>144467</v>
      </c>
      <c r="S20" s="60">
        <v>11351543</v>
      </c>
      <c r="T20" s="60">
        <v>7012230</v>
      </c>
      <c r="U20" s="60">
        <v>18508240</v>
      </c>
      <c r="V20" s="60">
        <v>23673985</v>
      </c>
      <c r="W20" s="60">
        <v>29673000</v>
      </c>
      <c r="X20" s="60">
        <v>-5999015</v>
      </c>
      <c r="Y20" s="61">
        <v>-20.22</v>
      </c>
      <c r="Z20" s="62">
        <v>34673000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21322676</v>
      </c>
      <c r="C22" s="86">
        <f>SUM(C19:C21)</f>
        <v>0</v>
      </c>
      <c r="D22" s="87">
        <f aca="true" t="shared" si="3" ref="D22:Z22">SUM(D19:D21)</f>
        <v>29673015</v>
      </c>
      <c r="E22" s="88">
        <f t="shared" si="3"/>
        <v>34673000</v>
      </c>
      <c r="F22" s="88">
        <f t="shared" si="3"/>
        <v>44987641</v>
      </c>
      <c r="G22" s="88">
        <f t="shared" si="3"/>
        <v>-3728048</v>
      </c>
      <c r="H22" s="88">
        <f t="shared" si="3"/>
        <v>-17214426</v>
      </c>
      <c r="I22" s="88">
        <f t="shared" si="3"/>
        <v>24045167</v>
      </c>
      <c r="J22" s="88">
        <f t="shared" si="3"/>
        <v>-18690310</v>
      </c>
      <c r="K22" s="88">
        <f t="shared" si="3"/>
        <v>-16627470</v>
      </c>
      <c r="L22" s="88">
        <f t="shared" si="3"/>
        <v>24489144</v>
      </c>
      <c r="M22" s="88">
        <f t="shared" si="3"/>
        <v>-10828636</v>
      </c>
      <c r="N22" s="88">
        <f t="shared" si="3"/>
        <v>-21411218</v>
      </c>
      <c r="O22" s="88">
        <f t="shared" si="3"/>
        <v>-9909450</v>
      </c>
      <c r="P22" s="88">
        <f t="shared" si="3"/>
        <v>20176934</v>
      </c>
      <c r="Q22" s="88">
        <f t="shared" si="3"/>
        <v>-11143734</v>
      </c>
      <c r="R22" s="88">
        <f t="shared" si="3"/>
        <v>-8031061</v>
      </c>
      <c r="S22" s="88">
        <f t="shared" si="3"/>
        <v>-8059052</v>
      </c>
      <c r="T22" s="88">
        <f t="shared" si="3"/>
        <v>3205486</v>
      </c>
      <c r="U22" s="88">
        <f t="shared" si="3"/>
        <v>-12884627</v>
      </c>
      <c r="V22" s="88">
        <f t="shared" si="3"/>
        <v>-10811830</v>
      </c>
      <c r="W22" s="88">
        <f t="shared" si="3"/>
        <v>29673000</v>
      </c>
      <c r="X22" s="88">
        <f t="shared" si="3"/>
        <v>-40484842</v>
      </c>
      <c r="Y22" s="89">
        <f>+IF(W22&lt;&gt;0,(X22/W22)*100,0)</f>
        <v>-136.43663262898932</v>
      </c>
      <c r="Z22" s="90">
        <f t="shared" si="3"/>
        <v>34673000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21322676</v>
      </c>
      <c r="C24" s="75">
        <f>SUM(C22:C23)</f>
        <v>0</v>
      </c>
      <c r="D24" s="76">
        <f aca="true" t="shared" si="4" ref="D24:Z24">SUM(D22:D23)</f>
        <v>29673015</v>
      </c>
      <c r="E24" s="77">
        <f t="shared" si="4"/>
        <v>34673000</v>
      </c>
      <c r="F24" s="77">
        <f t="shared" si="4"/>
        <v>44987641</v>
      </c>
      <c r="G24" s="77">
        <f t="shared" si="4"/>
        <v>-3728048</v>
      </c>
      <c r="H24" s="77">
        <f t="shared" si="4"/>
        <v>-17214426</v>
      </c>
      <c r="I24" s="77">
        <f t="shared" si="4"/>
        <v>24045167</v>
      </c>
      <c r="J24" s="77">
        <f t="shared" si="4"/>
        <v>-18690310</v>
      </c>
      <c r="K24" s="77">
        <f t="shared" si="4"/>
        <v>-16627470</v>
      </c>
      <c r="L24" s="77">
        <f t="shared" si="4"/>
        <v>24489144</v>
      </c>
      <c r="M24" s="77">
        <f t="shared" si="4"/>
        <v>-10828636</v>
      </c>
      <c r="N24" s="77">
        <f t="shared" si="4"/>
        <v>-21411218</v>
      </c>
      <c r="O24" s="77">
        <f t="shared" si="4"/>
        <v>-9909450</v>
      </c>
      <c r="P24" s="77">
        <f t="shared" si="4"/>
        <v>20176934</v>
      </c>
      <c r="Q24" s="77">
        <f t="shared" si="4"/>
        <v>-11143734</v>
      </c>
      <c r="R24" s="77">
        <f t="shared" si="4"/>
        <v>-8031061</v>
      </c>
      <c r="S24" s="77">
        <f t="shared" si="4"/>
        <v>-8059052</v>
      </c>
      <c r="T24" s="77">
        <f t="shared" si="4"/>
        <v>3205486</v>
      </c>
      <c r="U24" s="77">
        <f t="shared" si="4"/>
        <v>-12884627</v>
      </c>
      <c r="V24" s="77">
        <f t="shared" si="4"/>
        <v>-10811830</v>
      </c>
      <c r="W24" s="77">
        <f t="shared" si="4"/>
        <v>29673000</v>
      </c>
      <c r="X24" s="77">
        <f t="shared" si="4"/>
        <v>-40484842</v>
      </c>
      <c r="Y24" s="78">
        <f>+IF(W24&lt;&gt;0,(X24/W24)*100,0)</f>
        <v>-136.43663262898932</v>
      </c>
      <c r="Z24" s="79">
        <f t="shared" si="4"/>
        <v>34673000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30065226</v>
      </c>
      <c r="C27" s="22">
        <v>0</v>
      </c>
      <c r="D27" s="99">
        <v>43995264</v>
      </c>
      <c r="E27" s="100">
        <v>65717908</v>
      </c>
      <c r="F27" s="100">
        <v>21028</v>
      </c>
      <c r="G27" s="100">
        <v>238318</v>
      </c>
      <c r="H27" s="100">
        <v>1108493</v>
      </c>
      <c r="I27" s="100">
        <v>1367839</v>
      </c>
      <c r="J27" s="100">
        <v>6521514</v>
      </c>
      <c r="K27" s="100">
        <v>1183208</v>
      </c>
      <c r="L27" s="100">
        <v>209356</v>
      </c>
      <c r="M27" s="100">
        <v>7914078</v>
      </c>
      <c r="N27" s="100">
        <v>463899</v>
      </c>
      <c r="O27" s="100">
        <v>577647</v>
      </c>
      <c r="P27" s="100">
        <v>4075135</v>
      </c>
      <c r="Q27" s="100">
        <v>5116681</v>
      </c>
      <c r="R27" s="100">
        <v>2906013</v>
      </c>
      <c r="S27" s="100">
        <v>8691415</v>
      </c>
      <c r="T27" s="100">
        <v>12858258</v>
      </c>
      <c r="U27" s="100">
        <v>24455686</v>
      </c>
      <c r="V27" s="100">
        <v>38854284</v>
      </c>
      <c r="W27" s="100">
        <v>65717908</v>
      </c>
      <c r="X27" s="100">
        <v>-26863624</v>
      </c>
      <c r="Y27" s="101">
        <v>-40.88</v>
      </c>
      <c r="Z27" s="102">
        <v>65717908</v>
      </c>
    </row>
    <row r="28" spans="1:26" ht="13.5">
      <c r="A28" s="103" t="s">
        <v>46</v>
      </c>
      <c r="B28" s="19">
        <v>14024470</v>
      </c>
      <c r="C28" s="19">
        <v>0</v>
      </c>
      <c r="D28" s="59">
        <v>29673012</v>
      </c>
      <c r="E28" s="60">
        <v>40007754</v>
      </c>
      <c r="F28" s="60">
        <v>0</v>
      </c>
      <c r="G28" s="60">
        <v>0</v>
      </c>
      <c r="H28" s="60">
        <v>0</v>
      </c>
      <c r="I28" s="60">
        <v>0</v>
      </c>
      <c r="J28" s="60">
        <v>24950</v>
      </c>
      <c r="K28" s="60">
        <v>0</v>
      </c>
      <c r="L28" s="60">
        <v>105050</v>
      </c>
      <c r="M28" s="60">
        <v>130000</v>
      </c>
      <c r="N28" s="60">
        <v>74625</v>
      </c>
      <c r="O28" s="60">
        <v>132200</v>
      </c>
      <c r="P28" s="60">
        <v>0</v>
      </c>
      <c r="Q28" s="60">
        <v>206825</v>
      </c>
      <c r="R28" s="60">
        <v>144467</v>
      </c>
      <c r="S28" s="60">
        <v>11430055</v>
      </c>
      <c r="T28" s="60">
        <v>6293377</v>
      </c>
      <c r="U28" s="60">
        <v>17867899</v>
      </c>
      <c r="V28" s="60">
        <v>18204724</v>
      </c>
      <c r="W28" s="60">
        <v>40007754</v>
      </c>
      <c r="X28" s="60">
        <v>-21803030</v>
      </c>
      <c r="Y28" s="61">
        <v>-54.5</v>
      </c>
      <c r="Z28" s="62">
        <v>40007754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2617068</v>
      </c>
      <c r="S30" s="60">
        <v>0</v>
      </c>
      <c r="T30" s="60">
        <v>0</v>
      </c>
      <c r="U30" s="60">
        <v>2617068</v>
      </c>
      <c r="V30" s="60">
        <v>2617068</v>
      </c>
      <c r="W30" s="60"/>
      <c r="X30" s="60">
        <v>2617068</v>
      </c>
      <c r="Y30" s="61">
        <v>0</v>
      </c>
      <c r="Z30" s="62">
        <v>0</v>
      </c>
    </row>
    <row r="31" spans="1:26" ht="13.5">
      <c r="A31" s="58" t="s">
        <v>53</v>
      </c>
      <c r="B31" s="19">
        <v>16040756</v>
      </c>
      <c r="C31" s="19">
        <v>0</v>
      </c>
      <c r="D31" s="59">
        <v>14322252</v>
      </c>
      <c r="E31" s="60">
        <v>25710154</v>
      </c>
      <c r="F31" s="60">
        <v>21028</v>
      </c>
      <c r="G31" s="60">
        <v>238318</v>
      </c>
      <c r="H31" s="60">
        <v>1108493</v>
      </c>
      <c r="I31" s="60">
        <v>1367839</v>
      </c>
      <c r="J31" s="60">
        <v>6496564</v>
      </c>
      <c r="K31" s="60">
        <v>1183208</v>
      </c>
      <c r="L31" s="60">
        <v>104306</v>
      </c>
      <c r="M31" s="60">
        <v>7784078</v>
      </c>
      <c r="N31" s="60">
        <v>389274</v>
      </c>
      <c r="O31" s="60">
        <v>445447</v>
      </c>
      <c r="P31" s="60">
        <v>4075135</v>
      </c>
      <c r="Q31" s="60">
        <v>4909856</v>
      </c>
      <c r="R31" s="60">
        <v>144478</v>
      </c>
      <c r="S31" s="60">
        <v>-2738640</v>
      </c>
      <c r="T31" s="60">
        <v>6564881</v>
      </c>
      <c r="U31" s="60">
        <v>3970719</v>
      </c>
      <c r="V31" s="60">
        <v>18032492</v>
      </c>
      <c r="W31" s="60">
        <v>25710154</v>
      </c>
      <c r="X31" s="60">
        <v>-7677662</v>
      </c>
      <c r="Y31" s="61">
        <v>-29.86</v>
      </c>
      <c r="Z31" s="62">
        <v>25710154</v>
      </c>
    </row>
    <row r="32" spans="1:26" ht="13.5">
      <c r="A32" s="70" t="s">
        <v>54</v>
      </c>
      <c r="B32" s="22">
        <f>SUM(B28:B31)</f>
        <v>30065226</v>
      </c>
      <c r="C32" s="22">
        <f>SUM(C28:C31)</f>
        <v>0</v>
      </c>
      <c r="D32" s="99">
        <f aca="true" t="shared" si="5" ref="D32:Z32">SUM(D28:D31)</f>
        <v>43995264</v>
      </c>
      <c r="E32" s="100">
        <f t="shared" si="5"/>
        <v>65717908</v>
      </c>
      <c r="F32" s="100">
        <f t="shared" si="5"/>
        <v>21028</v>
      </c>
      <c r="G32" s="100">
        <f t="shared" si="5"/>
        <v>238318</v>
      </c>
      <c r="H32" s="100">
        <f t="shared" si="5"/>
        <v>1108493</v>
      </c>
      <c r="I32" s="100">
        <f t="shared" si="5"/>
        <v>1367839</v>
      </c>
      <c r="J32" s="100">
        <f t="shared" si="5"/>
        <v>6521514</v>
      </c>
      <c r="K32" s="100">
        <f t="shared" si="5"/>
        <v>1183208</v>
      </c>
      <c r="L32" s="100">
        <f t="shared" si="5"/>
        <v>209356</v>
      </c>
      <c r="M32" s="100">
        <f t="shared" si="5"/>
        <v>7914078</v>
      </c>
      <c r="N32" s="100">
        <f t="shared" si="5"/>
        <v>463899</v>
      </c>
      <c r="O32" s="100">
        <f t="shared" si="5"/>
        <v>577647</v>
      </c>
      <c r="P32" s="100">
        <f t="shared" si="5"/>
        <v>4075135</v>
      </c>
      <c r="Q32" s="100">
        <f t="shared" si="5"/>
        <v>5116681</v>
      </c>
      <c r="R32" s="100">
        <f t="shared" si="5"/>
        <v>2906013</v>
      </c>
      <c r="S32" s="100">
        <f t="shared" si="5"/>
        <v>8691415</v>
      </c>
      <c r="T32" s="100">
        <f t="shared" si="5"/>
        <v>12858258</v>
      </c>
      <c r="U32" s="100">
        <f t="shared" si="5"/>
        <v>24455686</v>
      </c>
      <c r="V32" s="100">
        <f t="shared" si="5"/>
        <v>38854284</v>
      </c>
      <c r="W32" s="100">
        <f t="shared" si="5"/>
        <v>65717908</v>
      </c>
      <c r="X32" s="100">
        <f t="shared" si="5"/>
        <v>-26863624</v>
      </c>
      <c r="Y32" s="101">
        <f>+IF(W32&lt;&gt;0,(X32/W32)*100,0)</f>
        <v>-40.877174605131984</v>
      </c>
      <c r="Z32" s="102">
        <f t="shared" si="5"/>
        <v>65717908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164866686</v>
      </c>
      <c r="C35" s="19">
        <v>0</v>
      </c>
      <c r="D35" s="59">
        <v>109836443</v>
      </c>
      <c r="E35" s="60">
        <v>60561168</v>
      </c>
      <c r="F35" s="60">
        <v>159654208</v>
      </c>
      <c r="G35" s="60">
        <v>156327194</v>
      </c>
      <c r="H35" s="60">
        <v>179834249</v>
      </c>
      <c r="I35" s="60">
        <v>179834249</v>
      </c>
      <c r="J35" s="60">
        <v>132055155</v>
      </c>
      <c r="K35" s="60">
        <v>141104779</v>
      </c>
      <c r="L35" s="60">
        <v>174551650</v>
      </c>
      <c r="M35" s="60">
        <v>174551650</v>
      </c>
      <c r="N35" s="60">
        <v>176587859</v>
      </c>
      <c r="O35" s="60">
        <v>176587859</v>
      </c>
      <c r="P35" s="60">
        <v>22999603</v>
      </c>
      <c r="Q35" s="60">
        <v>22999603</v>
      </c>
      <c r="R35" s="60">
        <v>197571238</v>
      </c>
      <c r="S35" s="60">
        <v>165055066</v>
      </c>
      <c r="T35" s="60">
        <v>147108019</v>
      </c>
      <c r="U35" s="60">
        <v>147108019</v>
      </c>
      <c r="V35" s="60">
        <v>147108019</v>
      </c>
      <c r="W35" s="60">
        <v>60561168</v>
      </c>
      <c r="X35" s="60">
        <v>86546851</v>
      </c>
      <c r="Y35" s="61">
        <v>142.91</v>
      </c>
      <c r="Z35" s="62">
        <v>60561168</v>
      </c>
    </row>
    <row r="36" spans="1:26" ht="13.5">
      <c r="A36" s="58" t="s">
        <v>57</v>
      </c>
      <c r="B36" s="19">
        <v>464149519</v>
      </c>
      <c r="C36" s="19">
        <v>0</v>
      </c>
      <c r="D36" s="59">
        <v>424556727</v>
      </c>
      <c r="E36" s="60">
        <v>568172433</v>
      </c>
      <c r="F36" s="60">
        <v>424875801</v>
      </c>
      <c r="G36" s="60">
        <v>425114119</v>
      </c>
      <c r="H36" s="60">
        <v>423195928</v>
      </c>
      <c r="I36" s="60">
        <v>423195928</v>
      </c>
      <c r="J36" s="60">
        <v>426690756</v>
      </c>
      <c r="K36" s="60">
        <v>424847280</v>
      </c>
      <c r="L36" s="60">
        <v>421829549</v>
      </c>
      <c r="M36" s="60">
        <v>421829549</v>
      </c>
      <c r="N36" s="60">
        <v>417971709</v>
      </c>
      <c r="O36" s="60">
        <v>417971709</v>
      </c>
      <c r="P36" s="60">
        <v>1681006</v>
      </c>
      <c r="Q36" s="60">
        <v>1681006</v>
      </c>
      <c r="R36" s="60">
        <v>473686817</v>
      </c>
      <c r="S36" s="60">
        <v>482407768</v>
      </c>
      <c r="T36" s="60">
        <v>495266016</v>
      </c>
      <c r="U36" s="60">
        <v>495266016</v>
      </c>
      <c r="V36" s="60">
        <v>495266016</v>
      </c>
      <c r="W36" s="60">
        <v>568172433</v>
      </c>
      <c r="X36" s="60">
        <v>-72906417</v>
      </c>
      <c r="Y36" s="61">
        <v>-12.83</v>
      </c>
      <c r="Z36" s="62">
        <v>568172433</v>
      </c>
    </row>
    <row r="37" spans="1:26" ht="13.5">
      <c r="A37" s="58" t="s">
        <v>58</v>
      </c>
      <c r="B37" s="19">
        <v>34871827</v>
      </c>
      <c r="C37" s="19">
        <v>0</v>
      </c>
      <c r="D37" s="59">
        <v>39356079</v>
      </c>
      <c r="E37" s="60">
        <v>42782696</v>
      </c>
      <c r="F37" s="60">
        <v>5599038</v>
      </c>
      <c r="G37" s="60">
        <v>6238388</v>
      </c>
      <c r="H37" s="60">
        <v>45041677</v>
      </c>
      <c r="I37" s="60">
        <v>45041677</v>
      </c>
      <c r="J37" s="60">
        <v>19447717</v>
      </c>
      <c r="K37" s="60">
        <v>19335365</v>
      </c>
      <c r="L37" s="60">
        <v>20331674</v>
      </c>
      <c r="M37" s="60">
        <v>20331674</v>
      </c>
      <c r="N37" s="60">
        <v>35069533</v>
      </c>
      <c r="O37" s="60">
        <v>35069533</v>
      </c>
      <c r="P37" s="60">
        <v>15692948</v>
      </c>
      <c r="Q37" s="60">
        <v>15692948</v>
      </c>
      <c r="R37" s="60">
        <v>177610097</v>
      </c>
      <c r="S37" s="60">
        <v>78308568</v>
      </c>
      <c r="T37" s="60">
        <v>72071647</v>
      </c>
      <c r="U37" s="60">
        <v>72071647</v>
      </c>
      <c r="V37" s="60">
        <v>72071647</v>
      </c>
      <c r="W37" s="60">
        <v>42782696</v>
      </c>
      <c r="X37" s="60">
        <v>29288951</v>
      </c>
      <c r="Y37" s="61">
        <v>68.46</v>
      </c>
      <c r="Z37" s="62">
        <v>42782696</v>
      </c>
    </row>
    <row r="38" spans="1:26" ht="13.5">
      <c r="A38" s="58" t="s">
        <v>59</v>
      </c>
      <c r="B38" s="19">
        <v>54633874</v>
      </c>
      <c r="C38" s="19">
        <v>0</v>
      </c>
      <c r="D38" s="59">
        <v>21826134</v>
      </c>
      <c r="E38" s="60">
        <v>83066948</v>
      </c>
      <c r="F38" s="60">
        <v>18231228</v>
      </c>
      <c r="G38" s="60">
        <v>18231228</v>
      </c>
      <c r="H38" s="60">
        <v>18231228</v>
      </c>
      <c r="I38" s="60">
        <v>18231228</v>
      </c>
      <c r="J38" s="60">
        <v>18231228</v>
      </c>
      <c r="K38" s="60">
        <v>42177195</v>
      </c>
      <c r="L38" s="60">
        <v>47120878</v>
      </c>
      <c r="M38" s="60">
        <v>47120878</v>
      </c>
      <c r="N38" s="60">
        <v>51972603</v>
      </c>
      <c r="O38" s="60">
        <v>51972603</v>
      </c>
      <c r="P38" s="60">
        <v>0</v>
      </c>
      <c r="Q38" s="60">
        <v>0</v>
      </c>
      <c r="R38" s="60">
        <v>19081177</v>
      </c>
      <c r="S38" s="60">
        <v>19081177</v>
      </c>
      <c r="T38" s="60">
        <v>19081177</v>
      </c>
      <c r="U38" s="60">
        <v>19081177</v>
      </c>
      <c r="V38" s="60">
        <v>19081177</v>
      </c>
      <c r="W38" s="60">
        <v>83066948</v>
      </c>
      <c r="X38" s="60">
        <v>-63985771</v>
      </c>
      <c r="Y38" s="61">
        <v>-77.03</v>
      </c>
      <c r="Z38" s="62">
        <v>83066948</v>
      </c>
    </row>
    <row r="39" spans="1:26" ht="13.5">
      <c r="A39" s="58" t="s">
        <v>60</v>
      </c>
      <c r="B39" s="19">
        <v>539510504</v>
      </c>
      <c r="C39" s="19">
        <v>0</v>
      </c>
      <c r="D39" s="59">
        <v>473210957</v>
      </c>
      <c r="E39" s="60">
        <v>502883957</v>
      </c>
      <c r="F39" s="60">
        <v>560699743</v>
      </c>
      <c r="G39" s="60">
        <v>556971697</v>
      </c>
      <c r="H39" s="60">
        <v>539757272</v>
      </c>
      <c r="I39" s="60">
        <v>539757272</v>
      </c>
      <c r="J39" s="60">
        <v>521066966</v>
      </c>
      <c r="K39" s="60">
        <v>504439499</v>
      </c>
      <c r="L39" s="60">
        <v>528928647</v>
      </c>
      <c r="M39" s="60">
        <v>528928647</v>
      </c>
      <c r="N39" s="60">
        <v>507517432</v>
      </c>
      <c r="O39" s="60">
        <v>507517432</v>
      </c>
      <c r="P39" s="60">
        <v>8987661</v>
      </c>
      <c r="Q39" s="60">
        <v>8987661</v>
      </c>
      <c r="R39" s="60">
        <v>474566781</v>
      </c>
      <c r="S39" s="60">
        <v>550073089</v>
      </c>
      <c r="T39" s="60">
        <v>551221211</v>
      </c>
      <c r="U39" s="60">
        <v>551221211</v>
      </c>
      <c r="V39" s="60">
        <v>551221211</v>
      </c>
      <c r="W39" s="60">
        <v>502883957</v>
      </c>
      <c r="X39" s="60">
        <v>48337254</v>
      </c>
      <c r="Y39" s="61">
        <v>9.61</v>
      </c>
      <c r="Z39" s="62">
        <v>502883957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44207792</v>
      </c>
      <c r="C42" s="19">
        <v>0</v>
      </c>
      <c r="D42" s="59">
        <v>39092630</v>
      </c>
      <c r="E42" s="60">
        <v>54493584</v>
      </c>
      <c r="F42" s="60">
        <v>44987640</v>
      </c>
      <c r="G42" s="60">
        <v>-4290005</v>
      </c>
      <c r="H42" s="60">
        <v>-6702941</v>
      </c>
      <c r="I42" s="60">
        <v>33994694</v>
      </c>
      <c r="J42" s="60">
        <v>-15513122</v>
      </c>
      <c r="K42" s="60">
        <v>23012097</v>
      </c>
      <c r="L42" s="60">
        <v>-6994235</v>
      </c>
      <c r="M42" s="60">
        <v>504740</v>
      </c>
      <c r="N42" s="60">
        <v>-15137897</v>
      </c>
      <c r="O42" s="60">
        <v>-6209385</v>
      </c>
      <c r="P42" s="60">
        <v>42432498</v>
      </c>
      <c r="Q42" s="60">
        <v>21085216</v>
      </c>
      <c r="R42" s="60">
        <v>-3682108</v>
      </c>
      <c r="S42" s="60">
        <v>-8754982</v>
      </c>
      <c r="T42" s="60">
        <v>-9674329</v>
      </c>
      <c r="U42" s="60">
        <v>-22111419</v>
      </c>
      <c r="V42" s="60">
        <v>33473231</v>
      </c>
      <c r="W42" s="60">
        <v>54493584</v>
      </c>
      <c r="X42" s="60">
        <v>-21020353</v>
      </c>
      <c r="Y42" s="61">
        <v>-38.57</v>
      </c>
      <c r="Z42" s="62">
        <v>54493584</v>
      </c>
    </row>
    <row r="43" spans="1:26" ht="13.5">
      <c r="A43" s="58" t="s">
        <v>63</v>
      </c>
      <c r="B43" s="19">
        <v>49885236</v>
      </c>
      <c r="C43" s="19">
        <v>0</v>
      </c>
      <c r="D43" s="59">
        <v>-74464765</v>
      </c>
      <c r="E43" s="60">
        <v>-60717905</v>
      </c>
      <c r="F43" s="60">
        <v>-21028</v>
      </c>
      <c r="G43" s="60">
        <v>-238318</v>
      </c>
      <c r="H43" s="60">
        <v>-1108493</v>
      </c>
      <c r="I43" s="60">
        <v>-1367839</v>
      </c>
      <c r="J43" s="60">
        <v>-6521514</v>
      </c>
      <c r="K43" s="60">
        <v>-1183208</v>
      </c>
      <c r="L43" s="60">
        <v>-209356</v>
      </c>
      <c r="M43" s="60">
        <v>-7914078</v>
      </c>
      <c r="N43" s="60">
        <v>-463899</v>
      </c>
      <c r="O43" s="60">
        <v>-3666272</v>
      </c>
      <c r="P43" s="60">
        <v>-4075862</v>
      </c>
      <c r="Q43" s="60">
        <v>-8206033</v>
      </c>
      <c r="R43" s="60">
        <v>-1543968</v>
      </c>
      <c r="S43" s="60">
        <v>-8691413</v>
      </c>
      <c r="T43" s="60">
        <v>-12858250</v>
      </c>
      <c r="U43" s="60">
        <v>-23093631</v>
      </c>
      <c r="V43" s="60">
        <v>-40581581</v>
      </c>
      <c r="W43" s="60">
        <v>-60717905</v>
      </c>
      <c r="X43" s="60">
        <v>20136324</v>
      </c>
      <c r="Y43" s="61">
        <v>-33.16</v>
      </c>
      <c r="Z43" s="62">
        <v>-60717905</v>
      </c>
    </row>
    <row r="44" spans="1:26" ht="13.5">
      <c r="A44" s="58" t="s">
        <v>64</v>
      </c>
      <c r="B44" s="19">
        <v>34164759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141067594</v>
      </c>
      <c r="C45" s="22">
        <v>0</v>
      </c>
      <c r="D45" s="99">
        <v>-35372135</v>
      </c>
      <c r="E45" s="100">
        <v>-124322</v>
      </c>
      <c r="F45" s="100">
        <v>44966612</v>
      </c>
      <c r="G45" s="100">
        <v>40438289</v>
      </c>
      <c r="H45" s="100">
        <v>32626855</v>
      </c>
      <c r="I45" s="100">
        <v>32626855</v>
      </c>
      <c r="J45" s="100">
        <v>10592219</v>
      </c>
      <c r="K45" s="100">
        <v>32421108</v>
      </c>
      <c r="L45" s="100">
        <v>25217517</v>
      </c>
      <c r="M45" s="100">
        <v>25217517</v>
      </c>
      <c r="N45" s="100">
        <v>9615721</v>
      </c>
      <c r="O45" s="100">
        <v>-259936</v>
      </c>
      <c r="P45" s="100">
        <v>38096700</v>
      </c>
      <c r="Q45" s="100">
        <v>9615721</v>
      </c>
      <c r="R45" s="100">
        <v>32870624</v>
      </c>
      <c r="S45" s="100">
        <v>15424229</v>
      </c>
      <c r="T45" s="100">
        <v>-7108350</v>
      </c>
      <c r="U45" s="100">
        <v>-7108350</v>
      </c>
      <c r="V45" s="100">
        <v>-7108350</v>
      </c>
      <c r="W45" s="100">
        <v>-124322</v>
      </c>
      <c r="X45" s="100">
        <v>-6984028</v>
      </c>
      <c r="Y45" s="101">
        <v>5617.69</v>
      </c>
      <c r="Z45" s="102">
        <v>-124322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5611432</v>
      </c>
      <c r="C49" s="52">
        <v>0</v>
      </c>
      <c r="D49" s="129">
        <v>2003354</v>
      </c>
      <c r="E49" s="54">
        <v>1595041</v>
      </c>
      <c r="F49" s="54">
        <v>0</v>
      </c>
      <c r="G49" s="54">
        <v>0</v>
      </c>
      <c r="H49" s="54">
        <v>0</v>
      </c>
      <c r="I49" s="54">
        <v>41242422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50452249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1275135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1275135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84.05297797180883</v>
      </c>
      <c r="E58" s="7">
        <f t="shared" si="6"/>
        <v>100.0000021159611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94.82338212673561</v>
      </c>
      <c r="P58" s="7">
        <f t="shared" si="6"/>
        <v>99.98686779722384</v>
      </c>
      <c r="Q58" s="7">
        <f t="shared" si="6"/>
        <v>97.69206965157507</v>
      </c>
      <c r="R58" s="7">
        <f t="shared" si="6"/>
        <v>100.00002641150336</v>
      </c>
      <c r="S58" s="7">
        <f t="shared" si="6"/>
        <v>-997.132932037948</v>
      </c>
      <c r="T58" s="7">
        <f t="shared" si="6"/>
        <v>0.7727394907192152</v>
      </c>
      <c r="U58" s="7">
        <f t="shared" si="6"/>
        <v>68.82430636793653</v>
      </c>
      <c r="V58" s="7">
        <f t="shared" si="6"/>
        <v>91.83064267645544</v>
      </c>
      <c r="W58" s="7">
        <f t="shared" si="6"/>
        <v>92.81754306661344</v>
      </c>
      <c r="X58" s="7">
        <f t="shared" si="6"/>
        <v>0</v>
      </c>
      <c r="Y58" s="7">
        <f t="shared" si="6"/>
        <v>0</v>
      </c>
      <c r="Z58" s="8">
        <f t="shared" si="6"/>
        <v>100.0000021159611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72.37599475930031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66.95080519544233</v>
      </c>
      <c r="P59" s="10">
        <f t="shared" si="7"/>
        <v>100</v>
      </c>
      <c r="Q59" s="10">
        <f t="shared" si="7"/>
        <v>83.53546764719461</v>
      </c>
      <c r="R59" s="10">
        <f t="shared" si="7"/>
        <v>100.0000778558499</v>
      </c>
      <c r="S59" s="10">
        <f t="shared" si="7"/>
        <v>-31.04788326627834</v>
      </c>
      <c r="T59" s="10">
        <f t="shared" si="7"/>
        <v>-100</v>
      </c>
      <c r="U59" s="10">
        <f t="shared" si="7"/>
        <v>-111.38653422216427</v>
      </c>
      <c r="V59" s="10">
        <f t="shared" si="7"/>
        <v>66.84655366103003</v>
      </c>
      <c r="W59" s="10">
        <f t="shared" si="7"/>
        <v>121.281081033403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87.07641686588985</v>
      </c>
      <c r="E60" s="13">
        <f t="shared" si="7"/>
        <v>100.0000031786549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111.89896691471944</v>
      </c>
      <c r="P60" s="13">
        <f t="shared" si="7"/>
        <v>99.98582958478823</v>
      </c>
      <c r="Q60" s="13">
        <f t="shared" si="7"/>
        <v>105.0956606163894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100.94116635454442</v>
      </c>
      <c r="W60" s="13">
        <f t="shared" si="7"/>
        <v>83.61167437194733</v>
      </c>
      <c r="X60" s="13">
        <f t="shared" si="7"/>
        <v>0</v>
      </c>
      <c r="Y60" s="13">
        <f t="shared" si="7"/>
        <v>0</v>
      </c>
      <c r="Z60" s="14">
        <f t="shared" si="7"/>
        <v>100.0000031786549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86.5508050435807</v>
      </c>
      <c r="E61" s="13">
        <f t="shared" si="7"/>
        <v>100.00000429447749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118.89245946094096</v>
      </c>
      <c r="P61" s="13">
        <f t="shared" si="7"/>
        <v>100</v>
      </c>
      <c r="Q61" s="13">
        <f t="shared" si="7"/>
        <v>108.89987172549078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101.47305826139126</v>
      </c>
      <c r="W61" s="13">
        <f t="shared" si="7"/>
        <v>76.46692750982398</v>
      </c>
      <c r="X61" s="13">
        <f t="shared" si="7"/>
        <v>0</v>
      </c>
      <c r="Y61" s="13">
        <f t="shared" si="7"/>
        <v>0</v>
      </c>
      <c r="Z61" s="14">
        <f t="shared" si="7"/>
        <v>100.00000429447749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89.3385633841781</v>
      </c>
      <c r="E64" s="13">
        <f t="shared" si="7"/>
        <v>100.03054469413209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89.5419736426283</v>
      </c>
      <c r="P64" s="13">
        <f t="shared" si="7"/>
        <v>99.93158682634731</v>
      </c>
      <c r="Q64" s="13">
        <f t="shared" si="7"/>
        <v>96.49175526047028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99.12180629857387</v>
      </c>
      <c r="W64" s="13">
        <f t="shared" si="7"/>
        <v>113.93897627697748</v>
      </c>
      <c r="X64" s="13">
        <f t="shared" si="7"/>
        <v>0</v>
      </c>
      <c r="Y64" s="13">
        <f t="shared" si="7"/>
        <v>0</v>
      </c>
      <c r="Z64" s="14">
        <f t="shared" si="7"/>
        <v>100.03054469413209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60.96639044827368</v>
      </c>
      <c r="P66" s="16">
        <f t="shared" si="7"/>
        <v>100</v>
      </c>
      <c r="Q66" s="16">
        <f t="shared" si="7"/>
        <v>86.11329934723085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96.34068722708672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41897719</v>
      </c>
      <c r="C67" s="24"/>
      <c r="D67" s="25">
        <v>50916936</v>
      </c>
      <c r="E67" s="26">
        <v>47259848</v>
      </c>
      <c r="F67" s="26">
        <v>4979417</v>
      </c>
      <c r="G67" s="26">
        <v>4203601</v>
      </c>
      <c r="H67" s="26">
        <v>5040513</v>
      </c>
      <c r="I67" s="26">
        <v>14223531</v>
      </c>
      <c r="J67" s="26">
        <v>4774255</v>
      </c>
      <c r="K67" s="26">
        <v>4626258</v>
      </c>
      <c r="L67" s="26">
        <v>4596593</v>
      </c>
      <c r="M67" s="26">
        <v>13997106</v>
      </c>
      <c r="N67" s="26">
        <v>2101744</v>
      </c>
      <c r="O67" s="26">
        <v>4474717</v>
      </c>
      <c r="P67" s="26">
        <v>3479995</v>
      </c>
      <c r="Q67" s="26">
        <v>10056456</v>
      </c>
      <c r="R67" s="26">
        <v>3786229</v>
      </c>
      <c r="S67" s="26">
        <v>-481607</v>
      </c>
      <c r="T67" s="26">
        <v>9278418</v>
      </c>
      <c r="U67" s="26">
        <v>12583040</v>
      </c>
      <c r="V67" s="26">
        <v>50860133</v>
      </c>
      <c r="W67" s="26">
        <v>50916936</v>
      </c>
      <c r="X67" s="26"/>
      <c r="Y67" s="25"/>
      <c r="Z67" s="27">
        <v>47259848</v>
      </c>
    </row>
    <row r="68" spans="1:26" ht="13.5" hidden="1">
      <c r="A68" s="37" t="s">
        <v>31</v>
      </c>
      <c r="B68" s="19">
        <v>12531380</v>
      </c>
      <c r="C68" s="19"/>
      <c r="D68" s="20">
        <v>11790792</v>
      </c>
      <c r="E68" s="21">
        <v>14300000</v>
      </c>
      <c r="F68" s="21">
        <v>1355857</v>
      </c>
      <c r="G68" s="21">
        <v>1437765</v>
      </c>
      <c r="H68" s="21">
        <v>1355182</v>
      </c>
      <c r="I68" s="21">
        <v>4148804</v>
      </c>
      <c r="J68" s="21">
        <v>1361931</v>
      </c>
      <c r="K68" s="21">
        <v>1409010</v>
      </c>
      <c r="L68" s="21">
        <v>1573972</v>
      </c>
      <c r="M68" s="21">
        <v>4344913</v>
      </c>
      <c r="N68" s="21">
        <v>1444009</v>
      </c>
      <c r="O68" s="21">
        <v>1467594</v>
      </c>
      <c r="P68" s="21">
        <v>34293</v>
      </c>
      <c r="Q68" s="21">
        <v>2945896</v>
      </c>
      <c r="R68" s="21">
        <v>1284425</v>
      </c>
      <c r="S68" s="21">
        <v>-4032014</v>
      </c>
      <c r="T68" s="21">
        <v>4603360</v>
      </c>
      <c r="U68" s="21">
        <v>1855771</v>
      </c>
      <c r="V68" s="21">
        <v>13295384</v>
      </c>
      <c r="W68" s="21">
        <v>11790792</v>
      </c>
      <c r="X68" s="21"/>
      <c r="Y68" s="20"/>
      <c r="Z68" s="23">
        <v>14300000</v>
      </c>
    </row>
    <row r="69" spans="1:26" ht="13.5" hidden="1">
      <c r="A69" s="38" t="s">
        <v>32</v>
      </c>
      <c r="B69" s="19">
        <v>27536975</v>
      </c>
      <c r="C69" s="19"/>
      <c r="D69" s="20">
        <v>37626144</v>
      </c>
      <c r="E69" s="21">
        <v>31459848</v>
      </c>
      <c r="F69" s="21">
        <v>3454302</v>
      </c>
      <c r="G69" s="21">
        <v>2563583</v>
      </c>
      <c r="H69" s="21">
        <v>3480006</v>
      </c>
      <c r="I69" s="21">
        <v>9497891</v>
      </c>
      <c r="J69" s="21">
        <v>3241941</v>
      </c>
      <c r="K69" s="21">
        <v>3078044</v>
      </c>
      <c r="L69" s="21">
        <v>2879877</v>
      </c>
      <c r="M69" s="21">
        <v>9199862</v>
      </c>
      <c r="N69" s="21">
        <v>507125</v>
      </c>
      <c r="O69" s="21">
        <v>2802092</v>
      </c>
      <c r="P69" s="21">
        <v>3225029</v>
      </c>
      <c r="Q69" s="21">
        <v>6534246</v>
      </c>
      <c r="R69" s="21">
        <v>2305433</v>
      </c>
      <c r="S69" s="21">
        <v>3349734</v>
      </c>
      <c r="T69" s="21">
        <v>4490533</v>
      </c>
      <c r="U69" s="21">
        <v>10145700</v>
      </c>
      <c r="V69" s="21">
        <v>35377699</v>
      </c>
      <c r="W69" s="21">
        <v>37626144</v>
      </c>
      <c r="X69" s="21"/>
      <c r="Y69" s="20"/>
      <c r="Z69" s="23">
        <v>31459848</v>
      </c>
    </row>
    <row r="70" spans="1:26" ht="13.5" hidden="1">
      <c r="A70" s="39" t="s">
        <v>103</v>
      </c>
      <c r="B70" s="19">
        <v>20869085</v>
      </c>
      <c r="C70" s="19"/>
      <c r="D70" s="20">
        <v>30452016</v>
      </c>
      <c r="E70" s="21">
        <v>23285720</v>
      </c>
      <c r="F70" s="21">
        <v>2788870</v>
      </c>
      <c r="G70" s="21">
        <v>1898075</v>
      </c>
      <c r="H70" s="21">
        <v>2812761</v>
      </c>
      <c r="I70" s="21">
        <v>7499706</v>
      </c>
      <c r="J70" s="21">
        <v>2574588</v>
      </c>
      <c r="K70" s="21">
        <v>2410375</v>
      </c>
      <c r="L70" s="21">
        <v>2216025</v>
      </c>
      <c r="M70" s="21">
        <v>7200988</v>
      </c>
      <c r="N70" s="21">
        <v>-160544</v>
      </c>
      <c r="O70" s="21">
        <v>2134423</v>
      </c>
      <c r="P70" s="21">
        <v>2557029</v>
      </c>
      <c r="Q70" s="21">
        <v>4530908</v>
      </c>
      <c r="R70" s="21">
        <v>1637483</v>
      </c>
      <c r="S70" s="21">
        <v>2682114</v>
      </c>
      <c r="T70" s="21">
        <v>3823482</v>
      </c>
      <c r="U70" s="21">
        <v>8143079</v>
      </c>
      <c r="V70" s="21">
        <v>27374681</v>
      </c>
      <c r="W70" s="21">
        <v>30452016</v>
      </c>
      <c r="X70" s="21"/>
      <c r="Y70" s="20"/>
      <c r="Z70" s="23">
        <v>23285720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6667890</v>
      </c>
      <c r="C73" s="19"/>
      <c r="D73" s="20">
        <v>7171632</v>
      </c>
      <c r="E73" s="21">
        <v>8171632</v>
      </c>
      <c r="F73" s="21">
        <v>665432</v>
      </c>
      <c r="G73" s="21">
        <v>665508</v>
      </c>
      <c r="H73" s="21">
        <v>667245</v>
      </c>
      <c r="I73" s="21">
        <v>1998185</v>
      </c>
      <c r="J73" s="21">
        <v>667353</v>
      </c>
      <c r="K73" s="21">
        <v>667669</v>
      </c>
      <c r="L73" s="21">
        <v>663852</v>
      </c>
      <c r="M73" s="21">
        <v>1998874</v>
      </c>
      <c r="N73" s="21">
        <v>667669</v>
      </c>
      <c r="O73" s="21">
        <v>667669</v>
      </c>
      <c r="P73" s="21">
        <v>668000</v>
      </c>
      <c r="Q73" s="21">
        <v>2003338</v>
      </c>
      <c r="R73" s="21">
        <v>667950</v>
      </c>
      <c r="S73" s="21">
        <v>667620</v>
      </c>
      <c r="T73" s="21">
        <v>667051</v>
      </c>
      <c r="U73" s="21">
        <v>2002621</v>
      </c>
      <c r="V73" s="21">
        <v>8003018</v>
      </c>
      <c r="W73" s="21">
        <v>7174128</v>
      </c>
      <c r="X73" s="21"/>
      <c r="Y73" s="20"/>
      <c r="Z73" s="23">
        <v>8171632</v>
      </c>
    </row>
    <row r="74" spans="1:26" ht="13.5" hidden="1">
      <c r="A74" s="39" t="s">
        <v>107</v>
      </c>
      <c r="B74" s="19"/>
      <c r="C74" s="19"/>
      <c r="D74" s="20">
        <v>2496</v>
      </c>
      <c r="E74" s="21">
        <v>2496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2496</v>
      </c>
    </row>
    <row r="75" spans="1:26" ht="13.5" hidden="1">
      <c r="A75" s="40" t="s">
        <v>110</v>
      </c>
      <c r="B75" s="28">
        <v>1829364</v>
      </c>
      <c r="C75" s="28"/>
      <c r="D75" s="29">
        <v>1500000</v>
      </c>
      <c r="E75" s="30">
        <v>1500000</v>
      </c>
      <c r="F75" s="30">
        <v>169258</v>
      </c>
      <c r="G75" s="30">
        <v>202253</v>
      </c>
      <c r="H75" s="30">
        <v>205325</v>
      </c>
      <c r="I75" s="30">
        <v>576836</v>
      </c>
      <c r="J75" s="30">
        <v>170383</v>
      </c>
      <c r="K75" s="30">
        <v>139204</v>
      </c>
      <c r="L75" s="30">
        <v>142744</v>
      </c>
      <c r="M75" s="30">
        <v>452331</v>
      </c>
      <c r="N75" s="30">
        <v>150610</v>
      </c>
      <c r="O75" s="30">
        <v>205031</v>
      </c>
      <c r="P75" s="30">
        <v>220673</v>
      </c>
      <c r="Q75" s="30">
        <v>576314</v>
      </c>
      <c r="R75" s="30">
        <v>196371</v>
      </c>
      <c r="S75" s="30">
        <v>200673</v>
      </c>
      <c r="T75" s="30">
        <v>184525</v>
      </c>
      <c r="U75" s="30">
        <v>581569</v>
      </c>
      <c r="V75" s="30">
        <v>2187050</v>
      </c>
      <c r="W75" s="30">
        <v>1500000</v>
      </c>
      <c r="X75" s="30"/>
      <c r="Y75" s="29"/>
      <c r="Z75" s="31">
        <v>1500000</v>
      </c>
    </row>
    <row r="76" spans="1:26" ht="13.5" hidden="1">
      <c r="A76" s="42" t="s">
        <v>287</v>
      </c>
      <c r="B76" s="32"/>
      <c r="C76" s="32"/>
      <c r="D76" s="33">
        <v>42797201</v>
      </c>
      <c r="E76" s="34">
        <v>47259849</v>
      </c>
      <c r="F76" s="34">
        <v>4979417</v>
      </c>
      <c r="G76" s="34">
        <v>4203601</v>
      </c>
      <c r="H76" s="34">
        <v>5040513</v>
      </c>
      <c r="I76" s="34">
        <v>14223531</v>
      </c>
      <c r="J76" s="34">
        <v>4774255</v>
      </c>
      <c r="K76" s="34">
        <v>4626258</v>
      </c>
      <c r="L76" s="34">
        <v>4596593</v>
      </c>
      <c r="M76" s="34">
        <v>13997106</v>
      </c>
      <c r="N76" s="34">
        <v>2101744</v>
      </c>
      <c r="O76" s="34">
        <v>4243078</v>
      </c>
      <c r="P76" s="34">
        <v>3479538</v>
      </c>
      <c r="Q76" s="34">
        <v>9824360</v>
      </c>
      <c r="R76" s="34">
        <v>3786230</v>
      </c>
      <c r="S76" s="34">
        <v>4802262</v>
      </c>
      <c r="T76" s="34">
        <v>71698</v>
      </c>
      <c r="U76" s="34">
        <v>8660190</v>
      </c>
      <c r="V76" s="34">
        <v>46705187</v>
      </c>
      <c r="W76" s="34">
        <v>47259849</v>
      </c>
      <c r="X76" s="34"/>
      <c r="Y76" s="33"/>
      <c r="Z76" s="35">
        <v>47259849</v>
      </c>
    </row>
    <row r="77" spans="1:26" ht="13.5" hidden="1">
      <c r="A77" s="37" t="s">
        <v>31</v>
      </c>
      <c r="B77" s="19"/>
      <c r="C77" s="19"/>
      <c r="D77" s="20">
        <v>8533703</v>
      </c>
      <c r="E77" s="21">
        <v>14300000</v>
      </c>
      <c r="F77" s="21">
        <v>1355857</v>
      </c>
      <c r="G77" s="21">
        <v>1437765</v>
      </c>
      <c r="H77" s="21">
        <v>1355182</v>
      </c>
      <c r="I77" s="21">
        <v>4148804</v>
      </c>
      <c r="J77" s="21">
        <v>1361931</v>
      </c>
      <c r="K77" s="21">
        <v>1409010</v>
      </c>
      <c r="L77" s="21">
        <v>1573972</v>
      </c>
      <c r="M77" s="21">
        <v>4344913</v>
      </c>
      <c r="N77" s="21">
        <v>1444009</v>
      </c>
      <c r="O77" s="21">
        <v>982566</v>
      </c>
      <c r="P77" s="21">
        <v>34293</v>
      </c>
      <c r="Q77" s="21">
        <v>2460868</v>
      </c>
      <c r="R77" s="21">
        <v>1284426</v>
      </c>
      <c r="S77" s="21">
        <v>1251855</v>
      </c>
      <c r="T77" s="21">
        <v>-4603360</v>
      </c>
      <c r="U77" s="21">
        <v>-2067079</v>
      </c>
      <c r="V77" s="21">
        <v>8887506</v>
      </c>
      <c r="W77" s="21">
        <v>14300000</v>
      </c>
      <c r="X77" s="21"/>
      <c r="Y77" s="20"/>
      <c r="Z77" s="23">
        <v>14300000</v>
      </c>
    </row>
    <row r="78" spans="1:26" ht="13.5" hidden="1">
      <c r="A78" s="38" t="s">
        <v>32</v>
      </c>
      <c r="B78" s="19"/>
      <c r="C78" s="19"/>
      <c r="D78" s="20">
        <v>32763498</v>
      </c>
      <c r="E78" s="21">
        <v>31459849</v>
      </c>
      <c r="F78" s="21">
        <v>3454302</v>
      </c>
      <c r="G78" s="21">
        <v>2563583</v>
      </c>
      <c r="H78" s="21">
        <v>3480006</v>
      </c>
      <c r="I78" s="21">
        <v>9497891</v>
      </c>
      <c r="J78" s="21">
        <v>3241941</v>
      </c>
      <c r="K78" s="21">
        <v>3078044</v>
      </c>
      <c r="L78" s="21">
        <v>2879877</v>
      </c>
      <c r="M78" s="21">
        <v>9199862</v>
      </c>
      <c r="N78" s="21">
        <v>507125</v>
      </c>
      <c r="O78" s="21">
        <v>3135512</v>
      </c>
      <c r="P78" s="21">
        <v>3224572</v>
      </c>
      <c r="Q78" s="21">
        <v>6867209</v>
      </c>
      <c r="R78" s="21">
        <v>2305433</v>
      </c>
      <c r="S78" s="21">
        <v>3349734</v>
      </c>
      <c r="T78" s="21">
        <v>4490533</v>
      </c>
      <c r="U78" s="21">
        <v>10145700</v>
      </c>
      <c r="V78" s="21">
        <v>35710662</v>
      </c>
      <c r="W78" s="21">
        <v>31459849</v>
      </c>
      <c r="X78" s="21"/>
      <c r="Y78" s="20"/>
      <c r="Z78" s="23">
        <v>31459849</v>
      </c>
    </row>
    <row r="79" spans="1:26" ht="13.5" hidden="1">
      <c r="A79" s="39" t="s">
        <v>103</v>
      </c>
      <c r="B79" s="19"/>
      <c r="C79" s="19"/>
      <c r="D79" s="20">
        <v>26356465</v>
      </c>
      <c r="E79" s="21">
        <v>23285721</v>
      </c>
      <c r="F79" s="21">
        <v>2788870</v>
      </c>
      <c r="G79" s="21">
        <v>1898075</v>
      </c>
      <c r="H79" s="21">
        <v>2812761</v>
      </c>
      <c r="I79" s="21">
        <v>7499706</v>
      </c>
      <c r="J79" s="21">
        <v>2574588</v>
      </c>
      <c r="K79" s="21">
        <v>2410375</v>
      </c>
      <c r="L79" s="21">
        <v>2216025</v>
      </c>
      <c r="M79" s="21">
        <v>7200988</v>
      </c>
      <c r="N79" s="21">
        <v>-160544</v>
      </c>
      <c r="O79" s="21">
        <v>2537668</v>
      </c>
      <c r="P79" s="21">
        <v>2557029</v>
      </c>
      <c r="Q79" s="21">
        <v>4934153</v>
      </c>
      <c r="R79" s="21">
        <v>1637483</v>
      </c>
      <c r="S79" s="21">
        <v>2682114</v>
      </c>
      <c r="T79" s="21">
        <v>3823482</v>
      </c>
      <c r="U79" s="21">
        <v>8143079</v>
      </c>
      <c r="V79" s="21">
        <v>27777926</v>
      </c>
      <c r="W79" s="21">
        <v>23285721</v>
      </c>
      <c r="X79" s="21"/>
      <c r="Y79" s="20"/>
      <c r="Z79" s="23">
        <v>23285721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6407033</v>
      </c>
      <c r="E82" s="21">
        <v>8174128</v>
      </c>
      <c r="F82" s="21">
        <v>665432</v>
      </c>
      <c r="G82" s="21">
        <v>665508</v>
      </c>
      <c r="H82" s="21">
        <v>667245</v>
      </c>
      <c r="I82" s="21">
        <v>1998185</v>
      </c>
      <c r="J82" s="21">
        <v>667353</v>
      </c>
      <c r="K82" s="21">
        <v>667669</v>
      </c>
      <c r="L82" s="21">
        <v>663852</v>
      </c>
      <c r="M82" s="21">
        <v>1998874</v>
      </c>
      <c r="N82" s="21">
        <v>667669</v>
      </c>
      <c r="O82" s="21">
        <v>597844</v>
      </c>
      <c r="P82" s="21">
        <v>667543</v>
      </c>
      <c r="Q82" s="21">
        <v>1933056</v>
      </c>
      <c r="R82" s="21">
        <v>667950</v>
      </c>
      <c r="S82" s="21">
        <v>667620</v>
      </c>
      <c r="T82" s="21">
        <v>667051</v>
      </c>
      <c r="U82" s="21">
        <v>2002621</v>
      </c>
      <c r="V82" s="21">
        <v>7932736</v>
      </c>
      <c r="W82" s="21">
        <v>8174128</v>
      </c>
      <c r="X82" s="21"/>
      <c r="Y82" s="20"/>
      <c r="Z82" s="23">
        <v>8174128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1500000</v>
      </c>
      <c r="E84" s="30">
        <v>1500000</v>
      </c>
      <c r="F84" s="30">
        <v>169258</v>
      </c>
      <c r="G84" s="30">
        <v>202253</v>
      </c>
      <c r="H84" s="30">
        <v>205325</v>
      </c>
      <c r="I84" s="30">
        <v>576836</v>
      </c>
      <c r="J84" s="30">
        <v>170383</v>
      </c>
      <c r="K84" s="30">
        <v>139204</v>
      </c>
      <c r="L84" s="30">
        <v>142744</v>
      </c>
      <c r="M84" s="30">
        <v>452331</v>
      </c>
      <c r="N84" s="30">
        <v>150610</v>
      </c>
      <c r="O84" s="30">
        <v>125000</v>
      </c>
      <c r="P84" s="30">
        <v>220673</v>
      </c>
      <c r="Q84" s="30">
        <v>496283</v>
      </c>
      <c r="R84" s="30">
        <v>196371</v>
      </c>
      <c r="S84" s="30">
        <v>200673</v>
      </c>
      <c r="T84" s="30">
        <v>184525</v>
      </c>
      <c r="U84" s="30">
        <v>581569</v>
      </c>
      <c r="V84" s="30">
        <v>2107019</v>
      </c>
      <c r="W84" s="30">
        <v>1500000</v>
      </c>
      <c r="X84" s="30"/>
      <c r="Y84" s="29"/>
      <c r="Z84" s="31">
        <v>1500000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129570065</v>
      </c>
      <c r="D5" s="153">
        <f>SUM(D6:D8)</f>
        <v>0</v>
      </c>
      <c r="E5" s="154">
        <f t="shared" si="0"/>
        <v>128976255</v>
      </c>
      <c r="F5" s="100">
        <f t="shared" si="0"/>
        <v>130508604</v>
      </c>
      <c r="G5" s="100">
        <f t="shared" si="0"/>
        <v>43241141</v>
      </c>
      <c r="H5" s="100">
        <f t="shared" si="0"/>
        <v>3314957</v>
      </c>
      <c r="I5" s="100">
        <f t="shared" si="0"/>
        <v>1688922</v>
      </c>
      <c r="J5" s="100">
        <f t="shared" si="0"/>
        <v>48245020</v>
      </c>
      <c r="K5" s="100">
        <f t="shared" si="0"/>
        <v>2288249</v>
      </c>
      <c r="L5" s="100">
        <f t="shared" si="0"/>
        <v>716645</v>
      </c>
      <c r="M5" s="100">
        <f t="shared" si="0"/>
        <v>39641685</v>
      </c>
      <c r="N5" s="100">
        <f t="shared" si="0"/>
        <v>42646579</v>
      </c>
      <c r="O5" s="100">
        <f t="shared" si="0"/>
        <v>3792847</v>
      </c>
      <c r="P5" s="100">
        <f t="shared" si="0"/>
        <v>3031835</v>
      </c>
      <c r="Q5" s="100">
        <f t="shared" si="0"/>
        <v>30101086</v>
      </c>
      <c r="R5" s="100">
        <f t="shared" si="0"/>
        <v>36925768</v>
      </c>
      <c r="S5" s="100">
        <f t="shared" si="0"/>
        <v>1559767</v>
      </c>
      <c r="T5" s="100">
        <f t="shared" si="0"/>
        <v>-2456938</v>
      </c>
      <c r="U5" s="100">
        <f t="shared" si="0"/>
        <v>5999602</v>
      </c>
      <c r="V5" s="100">
        <f t="shared" si="0"/>
        <v>5102431</v>
      </c>
      <c r="W5" s="100">
        <f t="shared" si="0"/>
        <v>132919798</v>
      </c>
      <c r="X5" s="100">
        <f t="shared" si="0"/>
        <v>128976252</v>
      </c>
      <c r="Y5" s="100">
        <f t="shared" si="0"/>
        <v>3943546</v>
      </c>
      <c r="Z5" s="137">
        <f>+IF(X5&lt;&gt;0,+(Y5/X5)*100,0)</f>
        <v>3.0575752813781563</v>
      </c>
      <c r="AA5" s="153">
        <f>SUM(AA6:AA8)</f>
        <v>130508604</v>
      </c>
    </row>
    <row r="6" spans="1:27" ht="13.5">
      <c r="A6" s="138" t="s">
        <v>75</v>
      </c>
      <c r="B6" s="136"/>
      <c r="C6" s="155">
        <v>115509822</v>
      </c>
      <c r="D6" s="155"/>
      <c r="E6" s="156">
        <v>115549083</v>
      </c>
      <c r="F6" s="60">
        <v>114503929</v>
      </c>
      <c r="G6" s="60">
        <v>41884573</v>
      </c>
      <c r="H6" s="60">
        <v>1876710</v>
      </c>
      <c r="I6" s="60">
        <v>322115</v>
      </c>
      <c r="J6" s="60">
        <v>44083398</v>
      </c>
      <c r="K6" s="60">
        <v>925415</v>
      </c>
      <c r="L6" s="60">
        <v>-741224</v>
      </c>
      <c r="M6" s="60">
        <v>38046575</v>
      </c>
      <c r="N6" s="60">
        <v>38230766</v>
      </c>
      <c r="O6" s="60">
        <v>1283150</v>
      </c>
      <c r="P6" s="60">
        <v>1562667</v>
      </c>
      <c r="Q6" s="60">
        <v>30065490</v>
      </c>
      <c r="R6" s="60">
        <v>32911307</v>
      </c>
      <c r="S6" s="60">
        <v>247635</v>
      </c>
      <c r="T6" s="60">
        <v>1397121</v>
      </c>
      <c r="U6" s="60">
        <v>1368252</v>
      </c>
      <c r="V6" s="60">
        <v>3013008</v>
      </c>
      <c r="W6" s="60">
        <v>118238479</v>
      </c>
      <c r="X6" s="60">
        <v>127339872</v>
      </c>
      <c r="Y6" s="60">
        <v>-9101393</v>
      </c>
      <c r="Z6" s="140">
        <v>-7.15</v>
      </c>
      <c r="AA6" s="155">
        <v>114503929</v>
      </c>
    </row>
    <row r="7" spans="1:27" ht="13.5">
      <c r="A7" s="138" t="s">
        <v>76</v>
      </c>
      <c r="B7" s="136"/>
      <c r="C7" s="157">
        <v>14060243</v>
      </c>
      <c r="D7" s="157"/>
      <c r="E7" s="158">
        <v>13427172</v>
      </c>
      <c r="F7" s="159">
        <v>16004675</v>
      </c>
      <c r="G7" s="159">
        <v>1356568</v>
      </c>
      <c r="H7" s="159">
        <v>1438247</v>
      </c>
      <c r="I7" s="159">
        <v>1366807</v>
      </c>
      <c r="J7" s="159">
        <v>4161622</v>
      </c>
      <c r="K7" s="159">
        <v>1362834</v>
      </c>
      <c r="L7" s="159">
        <v>1457869</v>
      </c>
      <c r="M7" s="159">
        <v>1595110</v>
      </c>
      <c r="N7" s="159">
        <v>4415813</v>
      </c>
      <c r="O7" s="159">
        <v>2509697</v>
      </c>
      <c r="P7" s="159">
        <v>1469168</v>
      </c>
      <c r="Q7" s="159">
        <v>35596</v>
      </c>
      <c r="R7" s="159">
        <v>4014461</v>
      </c>
      <c r="S7" s="159">
        <v>1312132</v>
      </c>
      <c r="T7" s="159">
        <v>-3854059</v>
      </c>
      <c r="U7" s="159">
        <v>4631350</v>
      </c>
      <c r="V7" s="159">
        <v>2089423</v>
      </c>
      <c r="W7" s="159">
        <v>14681319</v>
      </c>
      <c r="X7" s="159">
        <v>1636380</v>
      </c>
      <c r="Y7" s="159">
        <v>13044939</v>
      </c>
      <c r="Z7" s="141">
        <v>797.18</v>
      </c>
      <c r="AA7" s="157">
        <v>16004675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1747276</v>
      </c>
      <c r="D9" s="153">
        <f>SUM(D10:D14)</f>
        <v>0</v>
      </c>
      <c r="E9" s="154">
        <f t="shared" si="1"/>
        <v>8368596</v>
      </c>
      <c r="F9" s="100">
        <f t="shared" si="1"/>
        <v>1834524</v>
      </c>
      <c r="G9" s="100">
        <f t="shared" si="1"/>
        <v>442150</v>
      </c>
      <c r="H9" s="100">
        <f t="shared" si="1"/>
        <v>195973</v>
      </c>
      <c r="I9" s="100">
        <f t="shared" si="1"/>
        <v>321451</v>
      </c>
      <c r="J9" s="100">
        <f t="shared" si="1"/>
        <v>959574</v>
      </c>
      <c r="K9" s="100">
        <f t="shared" si="1"/>
        <v>1350438</v>
      </c>
      <c r="L9" s="100">
        <f t="shared" si="1"/>
        <v>230395</v>
      </c>
      <c r="M9" s="100">
        <f t="shared" si="1"/>
        <v>124963</v>
      </c>
      <c r="N9" s="100">
        <f t="shared" si="1"/>
        <v>1705796</v>
      </c>
      <c r="O9" s="100">
        <f t="shared" si="1"/>
        <v>-1195788</v>
      </c>
      <c r="P9" s="100">
        <f t="shared" si="1"/>
        <v>27289</v>
      </c>
      <c r="Q9" s="100">
        <f t="shared" si="1"/>
        <v>295702</v>
      </c>
      <c r="R9" s="100">
        <f t="shared" si="1"/>
        <v>-872797</v>
      </c>
      <c r="S9" s="100">
        <f t="shared" si="1"/>
        <v>58278</v>
      </c>
      <c r="T9" s="100">
        <f t="shared" si="1"/>
        <v>168582</v>
      </c>
      <c r="U9" s="100">
        <f t="shared" si="1"/>
        <v>85763</v>
      </c>
      <c r="V9" s="100">
        <f t="shared" si="1"/>
        <v>312623</v>
      </c>
      <c r="W9" s="100">
        <f t="shared" si="1"/>
        <v>2105196</v>
      </c>
      <c r="X9" s="100">
        <f t="shared" si="1"/>
        <v>8368596</v>
      </c>
      <c r="Y9" s="100">
        <f t="shared" si="1"/>
        <v>-6263400</v>
      </c>
      <c r="Z9" s="137">
        <f>+IF(X9&lt;&gt;0,+(Y9/X9)*100,0)</f>
        <v>-74.84409571211228</v>
      </c>
      <c r="AA9" s="153">
        <f>SUM(AA10:AA14)</f>
        <v>1834524</v>
      </c>
    </row>
    <row r="10" spans="1:27" ht="13.5">
      <c r="A10" s="138" t="s">
        <v>79</v>
      </c>
      <c r="B10" s="136"/>
      <c r="C10" s="155">
        <v>1501299</v>
      </c>
      <c r="D10" s="155"/>
      <c r="E10" s="156">
        <v>1407096</v>
      </c>
      <c r="F10" s="60">
        <v>1416142</v>
      </c>
      <c r="G10" s="60">
        <v>30484</v>
      </c>
      <c r="H10" s="60">
        <v>15681</v>
      </c>
      <c r="I10" s="60">
        <v>22793</v>
      </c>
      <c r="J10" s="60">
        <v>68958</v>
      </c>
      <c r="K10" s="60">
        <v>1139627</v>
      </c>
      <c r="L10" s="60">
        <v>26835</v>
      </c>
      <c r="M10" s="60">
        <v>17897</v>
      </c>
      <c r="N10" s="60">
        <v>1184359</v>
      </c>
      <c r="O10" s="60">
        <v>-1546320</v>
      </c>
      <c r="P10" s="60">
        <v>23452</v>
      </c>
      <c r="Q10" s="60">
        <v>290054</v>
      </c>
      <c r="R10" s="60">
        <v>-1232814</v>
      </c>
      <c r="S10" s="60">
        <v>55047</v>
      </c>
      <c r="T10" s="60">
        <v>212551</v>
      </c>
      <c r="U10" s="60">
        <v>73306</v>
      </c>
      <c r="V10" s="60">
        <v>340904</v>
      </c>
      <c r="W10" s="60">
        <v>361407</v>
      </c>
      <c r="X10" s="60">
        <v>1407096</v>
      </c>
      <c r="Y10" s="60">
        <v>-1045689</v>
      </c>
      <c r="Z10" s="140">
        <v>-74.32</v>
      </c>
      <c r="AA10" s="155">
        <v>1416142</v>
      </c>
    </row>
    <row r="11" spans="1:27" ht="13.5">
      <c r="A11" s="138" t="s">
        <v>80</v>
      </c>
      <c r="B11" s="136"/>
      <c r="C11" s="155"/>
      <c r="D11" s="155"/>
      <c r="E11" s="156">
        <v>4632</v>
      </c>
      <c r="F11" s="60">
        <v>4632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4632</v>
      </c>
      <c r="Y11" s="60">
        <v>-4632</v>
      </c>
      <c r="Z11" s="140">
        <v>-100</v>
      </c>
      <c r="AA11" s="155">
        <v>4632</v>
      </c>
    </row>
    <row r="12" spans="1:27" ht="13.5">
      <c r="A12" s="138" t="s">
        <v>81</v>
      </c>
      <c r="B12" s="136"/>
      <c r="C12" s="155">
        <v>4443</v>
      </c>
      <c r="D12" s="155"/>
      <c r="E12" s="156">
        <v>6648864</v>
      </c>
      <c r="F12" s="60">
        <v>33000</v>
      </c>
      <c r="G12" s="60">
        <v>218071</v>
      </c>
      <c r="H12" s="60">
        <v>191877</v>
      </c>
      <c r="I12" s="60">
        <v>283488</v>
      </c>
      <c r="J12" s="60">
        <v>693436</v>
      </c>
      <c r="K12" s="60">
        <v>207580</v>
      </c>
      <c r="L12" s="60">
        <v>189904</v>
      </c>
      <c r="M12" s="60">
        <v>95546</v>
      </c>
      <c r="N12" s="60">
        <v>493030</v>
      </c>
      <c r="O12" s="60">
        <v>347301</v>
      </c>
      <c r="P12" s="60"/>
      <c r="Q12" s="60"/>
      <c r="R12" s="60">
        <v>347301</v>
      </c>
      <c r="S12" s="60"/>
      <c r="T12" s="60"/>
      <c r="U12" s="60"/>
      <c r="V12" s="60"/>
      <c r="W12" s="60">
        <v>1533767</v>
      </c>
      <c r="X12" s="60">
        <v>6648864</v>
      </c>
      <c r="Y12" s="60">
        <v>-5115097</v>
      </c>
      <c r="Z12" s="140">
        <v>-76.93</v>
      </c>
      <c r="AA12" s="155">
        <v>33000</v>
      </c>
    </row>
    <row r="13" spans="1:27" ht="13.5">
      <c r="A13" s="138" t="s">
        <v>82</v>
      </c>
      <c r="B13" s="136"/>
      <c r="C13" s="155">
        <v>241534</v>
      </c>
      <c r="D13" s="155"/>
      <c r="E13" s="156">
        <v>308004</v>
      </c>
      <c r="F13" s="60">
        <v>380750</v>
      </c>
      <c r="G13" s="60">
        <v>193595</v>
      </c>
      <c r="H13" s="60">
        <v>-11585</v>
      </c>
      <c r="I13" s="60">
        <v>15170</v>
      </c>
      <c r="J13" s="60">
        <v>197180</v>
      </c>
      <c r="K13" s="60">
        <v>3231</v>
      </c>
      <c r="L13" s="60">
        <v>13656</v>
      </c>
      <c r="M13" s="60">
        <v>11520</v>
      </c>
      <c r="N13" s="60">
        <v>28407</v>
      </c>
      <c r="O13" s="60">
        <v>3231</v>
      </c>
      <c r="P13" s="60">
        <v>3837</v>
      </c>
      <c r="Q13" s="60">
        <v>5648</v>
      </c>
      <c r="R13" s="60">
        <v>12716</v>
      </c>
      <c r="S13" s="60">
        <v>3231</v>
      </c>
      <c r="T13" s="60">
        <v>-43969</v>
      </c>
      <c r="U13" s="60">
        <v>12457</v>
      </c>
      <c r="V13" s="60">
        <v>-28281</v>
      </c>
      <c r="W13" s="60">
        <v>210022</v>
      </c>
      <c r="X13" s="60">
        <v>308004</v>
      </c>
      <c r="Y13" s="60">
        <v>-97982</v>
      </c>
      <c r="Z13" s="140">
        <v>-31.81</v>
      </c>
      <c r="AA13" s="155">
        <v>380750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10620066</v>
      </c>
      <c r="D15" s="153">
        <f>SUM(D16:D18)</f>
        <v>0</v>
      </c>
      <c r="E15" s="154">
        <f t="shared" si="2"/>
        <v>68787552</v>
      </c>
      <c r="F15" s="100">
        <f t="shared" si="2"/>
        <v>86707984</v>
      </c>
      <c r="G15" s="100">
        <f t="shared" si="2"/>
        <v>8689796</v>
      </c>
      <c r="H15" s="100">
        <f t="shared" si="2"/>
        <v>-9347</v>
      </c>
      <c r="I15" s="100">
        <f t="shared" si="2"/>
        <v>24828</v>
      </c>
      <c r="J15" s="100">
        <f t="shared" si="2"/>
        <v>8705277</v>
      </c>
      <c r="K15" s="100">
        <f t="shared" si="2"/>
        <v>256367</v>
      </c>
      <c r="L15" s="100">
        <f t="shared" si="2"/>
        <v>2671</v>
      </c>
      <c r="M15" s="100">
        <f t="shared" si="2"/>
        <v>1342</v>
      </c>
      <c r="N15" s="100">
        <f t="shared" si="2"/>
        <v>260380</v>
      </c>
      <c r="O15" s="100">
        <f t="shared" si="2"/>
        <v>-2263459</v>
      </c>
      <c r="P15" s="100">
        <f t="shared" si="2"/>
        <v>156291</v>
      </c>
      <c r="Q15" s="100">
        <f t="shared" si="2"/>
        <v>305318</v>
      </c>
      <c r="R15" s="100">
        <f t="shared" si="2"/>
        <v>-1801850</v>
      </c>
      <c r="S15" s="100">
        <f t="shared" si="2"/>
        <v>350541</v>
      </c>
      <c r="T15" s="100">
        <f t="shared" si="2"/>
        <v>13330675</v>
      </c>
      <c r="U15" s="100">
        <f t="shared" si="2"/>
        <v>7319432</v>
      </c>
      <c r="V15" s="100">
        <f t="shared" si="2"/>
        <v>21000648</v>
      </c>
      <c r="W15" s="100">
        <f t="shared" si="2"/>
        <v>28164455</v>
      </c>
      <c r="X15" s="100">
        <f t="shared" si="2"/>
        <v>68787552</v>
      </c>
      <c r="Y15" s="100">
        <f t="shared" si="2"/>
        <v>-40623097</v>
      </c>
      <c r="Z15" s="137">
        <f>+IF(X15&lt;&gt;0,+(Y15/X15)*100,0)</f>
        <v>-59.05588412275523</v>
      </c>
      <c r="AA15" s="153">
        <f>SUM(AA16:AA18)</f>
        <v>86707984</v>
      </c>
    </row>
    <row r="16" spans="1:27" ht="13.5">
      <c r="A16" s="138" t="s">
        <v>85</v>
      </c>
      <c r="B16" s="136"/>
      <c r="C16" s="155">
        <v>2172035</v>
      </c>
      <c r="D16" s="155"/>
      <c r="E16" s="156">
        <v>1706100</v>
      </c>
      <c r="F16" s="60">
        <v>38733100</v>
      </c>
      <c r="G16" s="60">
        <v>3110</v>
      </c>
      <c r="H16" s="60">
        <v>-13567</v>
      </c>
      <c r="I16" s="60">
        <v>20197</v>
      </c>
      <c r="J16" s="60">
        <v>9740</v>
      </c>
      <c r="K16" s="60">
        <v>11522</v>
      </c>
      <c r="L16" s="60">
        <v>1920</v>
      </c>
      <c r="M16" s="60">
        <v>615</v>
      </c>
      <c r="N16" s="60">
        <v>14057</v>
      </c>
      <c r="O16" s="60">
        <v>3580</v>
      </c>
      <c r="P16" s="60">
        <v>240</v>
      </c>
      <c r="Q16" s="60">
        <v>1828</v>
      </c>
      <c r="R16" s="60">
        <v>5648</v>
      </c>
      <c r="S16" s="60">
        <v>153794</v>
      </c>
      <c r="T16" s="60">
        <v>348292</v>
      </c>
      <c r="U16" s="60">
        <v>1640</v>
      </c>
      <c r="V16" s="60">
        <v>503726</v>
      </c>
      <c r="W16" s="60">
        <v>533171</v>
      </c>
      <c r="X16" s="60">
        <v>1706100</v>
      </c>
      <c r="Y16" s="60">
        <v>-1172929</v>
      </c>
      <c r="Z16" s="140">
        <v>-68.75</v>
      </c>
      <c r="AA16" s="155">
        <v>38733100</v>
      </c>
    </row>
    <row r="17" spans="1:27" ht="13.5">
      <c r="A17" s="138" t="s">
        <v>86</v>
      </c>
      <c r="B17" s="136"/>
      <c r="C17" s="155">
        <v>7929197</v>
      </c>
      <c r="D17" s="155"/>
      <c r="E17" s="156">
        <v>66765924</v>
      </c>
      <c r="F17" s="60">
        <v>47284860</v>
      </c>
      <c r="G17" s="60">
        <v>8413875</v>
      </c>
      <c r="H17" s="60">
        <v>4185</v>
      </c>
      <c r="I17" s="60">
        <v>1285</v>
      </c>
      <c r="J17" s="60">
        <v>8419345</v>
      </c>
      <c r="K17" s="60">
        <v>2414</v>
      </c>
      <c r="L17" s="60">
        <v>716</v>
      </c>
      <c r="M17" s="60">
        <v>692</v>
      </c>
      <c r="N17" s="60">
        <v>3822</v>
      </c>
      <c r="O17" s="60">
        <v>-2267074</v>
      </c>
      <c r="P17" s="60">
        <v>156016</v>
      </c>
      <c r="Q17" s="60">
        <v>303455</v>
      </c>
      <c r="R17" s="60">
        <v>-1807603</v>
      </c>
      <c r="S17" s="60">
        <v>196712</v>
      </c>
      <c r="T17" s="60">
        <v>12982348</v>
      </c>
      <c r="U17" s="60">
        <v>7215555</v>
      </c>
      <c r="V17" s="60">
        <v>20394615</v>
      </c>
      <c r="W17" s="60">
        <v>27010179</v>
      </c>
      <c r="X17" s="60">
        <v>66765924</v>
      </c>
      <c r="Y17" s="60">
        <v>-39755745</v>
      </c>
      <c r="Z17" s="140">
        <v>-59.54</v>
      </c>
      <c r="AA17" s="155">
        <v>47284860</v>
      </c>
    </row>
    <row r="18" spans="1:27" ht="13.5">
      <c r="A18" s="138" t="s">
        <v>87</v>
      </c>
      <c r="B18" s="136"/>
      <c r="C18" s="155">
        <v>518834</v>
      </c>
      <c r="D18" s="155"/>
      <c r="E18" s="156">
        <v>315528</v>
      </c>
      <c r="F18" s="60">
        <v>690024</v>
      </c>
      <c r="G18" s="60">
        <v>272811</v>
      </c>
      <c r="H18" s="60">
        <v>35</v>
      </c>
      <c r="I18" s="60">
        <v>3346</v>
      </c>
      <c r="J18" s="60">
        <v>276192</v>
      </c>
      <c r="K18" s="60">
        <v>242431</v>
      </c>
      <c r="L18" s="60">
        <v>35</v>
      </c>
      <c r="M18" s="60">
        <v>35</v>
      </c>
      <c r="N18" s="60">
        <v>242501</v>
      </c>
      <c r="O18" s="60">
        <v>35</v>
      </c>
      <c r="P18" s="60">
        <v>35</v>
      </c>
      <c r="Q18" s="60">
        <v>35</v>
      </c>
      <c r="R18" s="60">
        <v>105</v>
      </c>
      <c r="S18" s="60">
        <v>35</v>
      </c>
      <c r="T18" s="60">
        <v>35</v>
      </c>
      <c r="U18" s="60">
        <v>102237</v>
      </c>
      <c r="V18" s="60">
        <v>102307</v>
      </c>
      <c r="W18" s="60">
        <v>621105</v>
      </c>
      <c r="X18" s="60">
        <v>315528</v>
      </c>
      <c r="Y18" s="60">
        <v>305577</v>
      </c>
      <c r="Z18" s="140">
        <v>96.85</v>
      </c>
      <c r="AA18" s="155">
        <v>690024</v>
      </c>
    </row>
    <row r="19" spans="1:27" ht="13.5">
      <c r="A19" s="135" t="s">
        <v>88</v>
      </c>
      <c r="B19" s="142"/>
      <c r="C19" s="153">
        <f aca="true" t="shared" si="3" ref="C19:Y19">SUM(C20:C23)</f>
        <v>27537563</v>
      </c>
      <c r="D19" s="153">
        <f>SUM(D20:D23)</f>
        <v>0</v>
      </c>
      <c r="E19" s="154">
        <f t="shared" si="3"/>
        <v>37631088</v>
      </c>
      <c r="F19" s="100">
        <f t="shared" si="3"/>
        <v>31466592</v>
      </c>
      <c r="G19" s="100">
        <f t="shared" si="3"/>
        <v>3454315</v>
      </c>
      <c r="H19" s="100">
        <f t="shared" si="3"/>
        <v>2563602</v>
      </c>
      <c r="I19" s="100">
        <f t="shared" si="3"/>
        <v>3480136</v>
      </c>
      <c r="J19" s="100">
        <f t="shared" si="3"/>
        <v>9498053</v>
      </c>
      <c r="K19" s="100">
        <f t="shared" si="3"/>
        <v>3242071</v>
      </c>
      <c r="L19" s="100">
        <f t="shared" si="3"/>
        <v>3078044</v>
      </c>
      <c r="M19" s="100">
        <f t="shared" si="3"/>
        <v>2880081</v>
      </c>
      <c r="N19" s="100">
        <f t="shared" si="3"/>
        <v>9200196</v>
      </c>
      <c r="O19" s="100">
        <f t="shared" si="3"/>
        <v>507218</v>
      </c>
      <c r="P19" s="100">
        <f t="shared" si="3"/>
        <v>2802092</v>
      </c>
      <c r="Q19" s="100">
        <f t="shared" si="3"/>
        <v>3225029</v>
      </c>
      <c r="R19" s="100">
        <f t="shared" si="3"/>
        <v>6534339</v>
      </c>
      <c r="S19" s="100">
        <f t="shared" si="3"/>
        <v>2305433</v>
      </c>
      <c r="T19" s="100">
        <f t="shared" si="3"/>
        <v>3349753</v>
      </c>
      <c r="U19" s="100">
        <f t="shared" si="3"/>
        <v>4490533</v>
      </c>
      <c r="V19" s="100">
        <f t="shared" si="3"/>
        <v>10145719</v>
      </c>
      <c r="W19" s="100">
        <f t="shared" si="3"/>
        <v>35378307</v>
      </c>
      <c r="X19" s="100">
        <f t="shared" si="3"/>
        <v>37631088</v>
      </c>
      <c r="Y19" s="100">
        <f t="shared" si="3"/>
        <v>-2252781</v>
      </c>
      <c r="Z19" s="137">
        <f>+IF(X19&lt;&gt;0,+(Y19/X19)*100,0)</f>
        <v>-5.986489149609493</v>
      </c>
      <c r="AA19" s="153">
        <f>SUM(AA20:AA23)</f>
        <v>31466592</v>
      </c>
    </row>
    <row r="20" spans="1:27" ht="13.5">
      <c r="A20" s="138" t="s">
        <v>89</v>
      </c>
      <c r="B20" s="136"/>
      <c r="C20" s="155">
        <v>20869085</v>
      </c>
      <c r="D20" s="155"/>
      <c r="E20" s="156">
        <v>30458460</v>
      </c>
      <c r="F20" s="60">
        <v>23293964</v>
      </c>
      <c r="G20" s="60">
        <v>2788870</v>
      </c>
      <c r="H20" s="60">
        <v>1898075</v>
      </c>
      <c r="I20" s="60">
        <v>2812761</v>
      </c>
      <c r="J20" s="60">
        <v>7499706</v>
      </c>
      <c r="K20" s="60">
        <v>2574588</v>
      </c>
      <c r="L20" s="60">
        <v>2410375</v>
      </c>
      <c r="M20" s="60">
        <v>2216025</v>
      </c>
      <c r="N20" s="60">
        <v>7200988</v>
      </c>
      <c r="O20" s="60">
        <v>-160544</v>
      </c>
      <c r="P20" s="60">
        <v>2134423</v>
      </c>
      <c r="Q20" s="60">
        <v>2557029</v>
      </c>
      <c r="R20" s="60">
        <v>4530908</v>
      </c>
      <c r="S20" s="60">
        <v>1637483</v>
      </c>
      <c r="T20" s="60">
        <v>2682114</v>
      </c>
      <c r="U20" s="60">
        <v>3823482</v>
      </c>
      <c r="V20" s="60">
        <v>8143079</v>
      </c>
      <c r="W20" s="60">
        <v>27374681</v>
      </c>
      <c r="X20" s="60">
        <v>30458460</v>
      </c>
      <c r="Y20" s="60">
        <v>-3083779</v>
      </c>
      <c r="Z20" s="140">
        <v>-10.12</v>
      </c>
      <c r="AA20" s="155">
        <v>23293964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6668478</v>
      </c>
      <c r="D23" s="155"/>
      <c r="E23" s="156">
        <v>7172628</v>
      </c>
      <c r="F23" s="60">
        <v>8172628</v>
      </c>
      <c r="G23" s="60">
        <v>665445</v>
      </c>
      <c r="H23" s="60">
        <v>665527</v>
      </c>
      <c r="I23" s="60">
        <v>667375</v>
      </c>
      <c r="J23" s="60">
        <v>1998347</v>
      </c>
      <c r="K23" s="60">
        <v>667483</v>
      </c>
      <c r="L23" s="60">
        <v>667669</v>
      </c>
      <c r="M23" s="60">
        <v>664056</v>
      </c>
      <c r="N23" s="60">
        <v>1999208</v>
      </c>
      <c r="O23" s="60">
        <v>667762</v>
      </c>
      <c r="P23" s="60">
        <v>667669</v>
      </c>
      <c r="Q23" s="60">
        <v>668000</v>
      </c>
      <c r="R23" s="60">
        <v>2003431</v>
      </c>
      <c r="S23" s="60">
        <v>667950</v>
      </c>
      <c r="T23" s="60">
        <v>667639</v>
      </c>
      <c r="U23" s="60">
        <v>667051</v>
      </c>
      <c r="V23" s="60">
        <v>2002640</v>
      </c>
      <c r="W23" s="60">
        <v>8003626</v>
      </c>
      <c r="X23" s="60">
        <v>7172628</v>
      </c>
      <c r="Y23" s="60">
        <v>830998</v>
      </c>
      <c r="Z23" s="140">
        <v>11.59</v>
      </c>
      <c r="AA23" s="155">
        <v>8172628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169474970</v>
      </c>
      <c r="D25" s="168">
        <f>+D5+D9+D15+D19+D24</f>
        <v>0</v>
      </c>
      <c r="E25" s="169">
        <f t="shared" si="4"/>
        <v>243763491</v>
      </c>
      <c r="F25" s="73">
        <f t="shared" si="4"/>
        <v>250517704</v>
      </c>
      <c r="G25" s="73">
        <f t="shared" si="4"/>
        <v>55827402</v>
      </c>
      <c r="H25" s="73">
        <f t="shared" si="4"/>
        <v>6065185</v>
      </c>
      <c r="I25" s="73">
        <f t="shared" si="4"/>
        <v>5515337</v>
      </c>
      <c r="J25" s="73">
        <f t="shared" si="4"/>
        <v>67407924</v>
      </c>
      <c r="K25" s="73">
        <f t="shared" si="4"/>
        <v>7137125</v>
      </c>
      <c r="L25" s="73">
        <f t="shared" si="4"/>
        <v>4027755</v>
      </c>
      <c r="M25" s="73">
        <f t="shared" si="4"/>
        <v>42648071</v>
      </c>
      <c r="N25" s="73">
        <f t="shared" si="4"/>
        <v>53812951</v>
      </c>
      <c r="O25" s="73">
        <f t="shared" si="4"/>
        <v>840818</v>
      </c>
      <c r="P25" s="73">
        <f t="shared" si="4"/>
        <v>6017507</v>
      </c>
      <c r="Q25" s="73">
        <f t="shared" si="4"/>
        <v>33927135</v>
      </c>
      <c r="R25" s="73">
        <f t="shared" si="4"/>
        <v>40785460</v>
      </c>
      <c r="S25" s="73">
        <f t="shared" si="4"/>
        <v>4274019</v>
      </c>
      <c r="T25" s="73">
        <f t="shared" si="4"/>
        <v>14392072</v>
      </c>
      <c r="U25" s="73">
        <f t="shared" si="4"/>
        <v>17895330</v>
      </c>
      <c r="V25" s="73">
        <f t="shared" si="4"/>
        <v>36561421</v>
      </c>
      <c r="W25" s="73">
        <f t="shared" si="4"/>
        <v>198567756</v>
      </c>
      <c r="X25" s="73">
        <f t="shared" si="4"/>
        <v>243763488</v>
      </c>
      <c r="Y25" s="73">
        <f t="shared" si="4"/>
        <v>-45195732</v>
      </c>
      <c r="Z25" s="170">
        <f>+IF(X25&lt;&gt;0,+(Y25/X25)*100,0)</f>
        <v>-18.540812806223055</v>
      </c>
      <c r="AA25" s="168">
        <f>+AA5+AA9+AA15+AA19+AA24</f>
        <v>250517704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61067567</v>
      </c>
      <c r="D28" s="153">
        <f>SUM(D29:D31)</f>
        <v>0</v>
      </c>
      <c r="E28" s="154">
        <f t="shared" si="5"/>
        <v>76022148</v>
      </c>
      <c r="F28" s="100">
        <f t="shared" si="5"/>
        <v>90892518</v>
      </c>
      <c r="G28" s="100">
        <f t="shared" si="5"/>
        <v>4365812</v>
      </c>
      <c r="H28" s="100">
        <f t="shared" si="5"/>
        <v>2617698</v>
      </c>
      <c r="I28" s="100">
        <f t="shared" si="5"/>
        <v>6144523</v>
      </c>
      <c r="J28" s="100">
        <f t="shared" si="5"/>
        <v>13128033</v>
      </c>
      <c r="K28" s="100">
        <f t="shared" si="5"/>
        <v>9403561</v>
      </c>
      <c r="L28" s="100">
        <f t="shared" si="5"/>
        <v>6673472</v>
      </c>
      <c r="M28" s="100">
        <f t="shared" si="5"/>
        <v>6616577</v>
      </c>
      <c r="N28" s="100">
        <f t="shared" si="5"/>
        <v>22693610</v>
      </c>
      <c r="O28" s="100">
        <f t="shared" si="5"/>
        <v>8677763</v>
      </c>
      <c r="P28" s="100">
        <f t="shared" si="5"/>
        <v>5761591</v>
      </c>
      <c r="Q28" s="100">
        <f t="shared" si="5"/>
        <v>6144398</v>
      </c>
      <c r="R28" s="100">
        <f t="shared" si="5"/>
        <v>20583752</v>
      </c>
      <c r="S28" s="100">
        <f t="shared" si="5"/>
        <v>6903989</v>
      </c>
      <c r="T28" s="100">
        <f t="shared" si="5"/>
        <v>7482678</v>
      </c>
      <c r="U28" s="100">
        <f t="shared" si="5"/>
        <v>4590932</v>
      </c>
      <c r="V28" s="100">
        <f t="shared" si="5"/>
        <v>18977599</v>
      </c>
      <c r="W28" s="100">
        <f t="shared" si="5"/>
        <v>75382994</v>
      </c>
      <c r="X28" s="100">
        <f t="shared" si="5"/>
        <v>76022148</v>
      </c>
      <c r="Y28" s="100">
        <f t="shared" si="5"/>
        <v>-639154</v>
      </c>
      <c r="Z28" s="137">
        <f>+IF(X28&lt;&gt;0,+(Y28/X28)*100,0)</f>
        <v>-0.8407470938600682</v>
      </c>
      <c r="AA28" s="153">
        <f>SUM(AA29:AA31)</f>
        <v>90892518</v>
      </c>
    </row>
    <row r="29" spans="1:27" ht="13.5">
      <c r="A29" s="138" t="s">
        <v>75</v>
      </c>
      <c r="B29" s="136"/>
      <c r="C29" s="155">
        <v>35580407</v>
      </c>
      <c r="D29" s="155"/>
      <c r="E29" s="156">
        <v>55288044</v>
      </c>
      <c r="F29" s="60">
        <v>34235610</v>
      </c>
      <c r="G29" s="60">
        <v>3061599</v>
      </c>
      <c r="H29" s="60">
        <v>1416996</v>
      </c>
      <c r="I29" s="60">
        <v>4349619</v>
      </c>
      <c r="J29" s="60">
        <v>8828214</v>
      </c>
      <c r="K29" s="60">
        <v>5359759</v>
      </c>
      <c r="L29" s="60">
        <v>3597143</v>
      </c>
      <c r="M29" s="60">
        <v>4332047</v>
      </c>
      <c r="N29" s="60">
        <v>13288949</v>
      </c>
      <c r="O29" s="60">
        <v>4600777</v>
      </c>
      <c r="P29" s="60">
        <v>3603492</v>
      </c>
      <c r="Q29" s="60">
        <v>3322008</v>
      </c>
      <c r="R29" s="60">
        <v>11526277</v>
      </c>
      <c r="S29" s="60">
        <v>4694327</v>
      </c>
      <c r="T29" s="60">
        <v>3453440</v>
      </c>
      <c r="U29" s="60">
        <v>471058</v>
      </c>
      <c r="V29" s="60">
        <v>8618825</v>
      </c>
      <c r="W29" s="60">
        <v>42262265</v>
      </c>
      <c r="X29" s="60">
        <v>55288044</v>
      </c>
      <c r="Y29" s="60">
        <v>-13025779</v>
      </c>
      <c r="Z29" s="140">
        <v>-23.56</v>
      </c>
      <c r="AA29" s="155">
        <v>34235610</v>
      </c>
    </row>
    <row r="30" spans="1:27" ht="13.5">
      <c r="A30" s="138" t="s">
        <v>76</v>
      </c>
      <c r="B30" s="136"/>
      <c r="C30" s="157">
        <v>17465404</v>
      </c>
      <c r="D30" s="157"/>
      <c r="E30" s="158">
        <v>10809192</v>
      </c>
      <c r="F30" s="159">
        <v>46015684</v>
      </c>
      <c r="G30" s="159">
        <v>770700</v>
      </c>
      <c r="H30" s="159">
        <v>970140</v>
      </c>
      <c r="I30" s="159">
        <v>994595</v>
      </c>
      <c r="J30" s="159">
        <v>2735435</v>
      </c>
      <c r="K30" s="159">
        <v>2684380</v>
      </c>
      <c r="L30" s="159">
        <v>2137625</v>
      </c>
      <c r="M30" s="159">
        <v>1411373</v>
      </c>
      <c r="N30" s="159">
        <v>6233378</v>
      </c>
      <c r="O30" s="159">
        <v>2860238</v>
      </c>
      <c r="P30" s="159">
        <v>1418070</v>
      </c>
      <c r="Q30" s="159">
        <v>2006128</v>
      </c>
      <c r="R30" s="159">
        <v>6284436</v>
      </c>
      <c r="S30" s="159">
        <v>1486021</v>
      </c>
      <c r="T30" s="159">
        <v>2926924</v>
      </c>
      <c r="U30" s="159">
        <v>3259093</v>
      </c>
      <c r="V30" s="159">
        <v>7672038</v>
      </c>
      <c r="W30" s="159">
        <v>22925287</v>
      </c>
      <c r="X30" s="159">
        <v>10809192</v>
      </c>
      <c r="Y30" s="159">
        <v>12116095</v>
      </c>
      <c r="Z30" s="141">
        <v>112.09</v>
      </c>
      <c r="AA30" s="157">
        <v>46015684</v>
      </c>
    </row>
    <row r="31" spans="1:27" ht="13.5">
      <c r="A31" s="138" t="s">
        <v>77</v>
      </c>
      <c r="B31" s="136"/>
      <c r="C31" s="155">
        <v>8021756</v>
      </c>
      <c r="D31" s="155"/>
      <c r="E31" s="156">
        <v>9924912</v>
      </c>
      <c r="F31" s="60">
        <v>10641224</v>
      </c>
      <c r="G31" s="60">
        <v>533513</v>
      </c>
      <c r="H31" s="60">
        <v>230562</v>
      </c>
      <c r="I31" s="60">
        <v>800309</v>
      </c>
      <c r="J31" s="60">
        <v>1564384</v>
      </c>
      <c r="K31" s="60">
        <v>1359422</v>
      </c>
      <c r="L31" s="60">
        <v>938704</v>
      </c>
      <c r="M31" s="60">
        <v>873157</v>
      </c>
      <c r="N31" s="60">
        <v>3171283</v>
      </c>
      <c r="O31" s="60">
        <v>1216748</v>
      </c>
      <c r="P31" s="60">
        <v>740029</v>
      </c>
      <c r="Q31" s="60">
        <v>816262</v>
      </c>
      <c r="R31" s="60">
        <v>2773039</v>
      </c>
      <c r="S31" s="60">
        <v>723641</v>
      </c>
      <c r="T31" s="60">
        <v>1102314</v>
      </c>
      <c r="U31" s="60">
        <v>860781</v>
      </c>
      <c r="V31" s="60">
        <v>2686736</v>
      </c>
      <c r="W31" s="60">
        <v>10195442</v>
      </c>
      <c r="X31" s="60">
        <v>9924912</v>
      </c>
      <c r="Y31" s="60">
        <v>270530</v>
      </c>
      <c r="Z31" s="140">
        <v>2.73</v>
      </c>
      <c r="AA31" s="155">
        <v>10641224</v>
      </c>
    </row>
    <row r="32" spans="1:27" ht="13.5">
      <c r="A32" s="135" t="s">
        <v>78</v>
      </c>
      <c r="B32" s="136"/>
      <c r="C32" s="153">
        <f aca="true" t="shared" si="6" ref="C32:Y32">SUM(C33:C37)</f>
        <v>12596210</v>
      </c>
      <c r="D32" s="153">
        <f>SUM(D33:D37)</f>
        <v>0</v>
      </c>
      <c r="E32" s="154">
        <f t="shared" si="6"/>
        <v>29205960</v>
      </c>
      <c r="F32" s="100">
        <f t="shared" si="6"/>
        <v>16720173</v>
      </c>
      <c r="G32" s="100">
        <f t="shared" si="6"/>
        <v>1495029</v>
      </c>
      <c r="H32" s="100">
        <f t="shared" si="6"/>
        <v>532623</v>
      </c>
      <c r="I32" s="100">
        <f t="shared" si="6"/>
        <v>2316662</v>
      </c>
      <c r="J32" s="100">
        <f t="shared" si="6"/>
        <v>4344314</v>
      </c>
      <c r="K32" s="100">
        <f t="shared" si="6"/>
        <v>3403679</v>
      </c>
      <c r="L32" s="100">
        <f t="shared" si="6"/>
        <v>2829702</v>
      </c>
      <c r="M32" s="100">
        <f t="shared" si="6"/>
        <v>2263699</v>
      </c>
      <c r="N32" s="100">
        <f t="shared" si="6"/>
        <v>8497080</v>
      </c>
      <c r="O32" s="100">
        <f t="shared" si="6"/>
        <v>2304777</v>
      </c>
      <c r="P32" s="100">
        <f t="shared" si="6"/>
        <v>1322303</v>
      </c>
      <c r="Q32" s="100">
        <f t="shared" si="6"/>
        <v>1461904</v>
      </c>
      <c r="R32" s="100">
        <f t="shared" si="6"/>
        <v>5088984</v>
      </c>
      <c r="S32" s="100">
        <f t="shared" si="6"/>
        <v>1138104</v>
      </c>
      <c r="T32" s="100">
        <f t="shared" si="6"/>
        <v>1713453</v>
      </c>
      <c r="U32" s="100">
        <f t="shared" si="6"/>
        <v>1440537</v>
      </c>
      <c r="V32" s="100">
        <f t="shared" si="6"/>
        <v>4292094</v>
      </c>
      <c r="W32" s="100">
        <f t="shared" si="6"/>
        <v>22222472</v>
      </c>
      <c r="X32" s="100">
        <f t="shared" si="6"/>
        <v>29205960</v>
      </c>
      <c r="Y32" s="100">
        <f t="shared" si="6"/>
        <v>-6983488</v>
      </c>
      <c r="Z32" s="137">
        <f>+IF(X32&lt;&gt;0,+(Y32/X32)*100,0)</f>
        <v>-23.911174294561796</v>
      </c>
      <c r="AA32" s="153">
        <f>SUM(AA33:AA37)</f>
        <v>16720173</v>
      </c>
    </row>
    <row r="33" spans="1:27" ht="13.5">
      <c r="A33" s="138" t="s">
        <v>79</v>
      </c>
      <c r="B33" s="136"/>
      <c r="C33" s="155">
        <v>7411642</v>
      </c>
      <c r="D33" s="155"/>
      <c r="E33" s="156">
        <v>9630996</v>
      </c>
      <c r="F33" s="60">
        <v>8648268</v>
      </c>
      <c r="G33" s="60">
        <v>506876</v>
      </c>
      <c r="H33" s="60">
        <v>195291</v>
      </c>
      <c r="I33" s="60">
        <v>755493</v>
      </c>
      <c r="J33" s="60">
        <v>1457660</v>
      </c>
      <c r="K33" s="60">
        <v>1200774</v>
      </c>
      <c r="L33" s="60">
        <v>1123176</v>
      </c>
      <c r="M33" s="60">
        <v>699682</v>
      </c>
      <c r="N33" s="60">
        <v>3023632</v>
      </c>
      <c r="O33" s="60">
        <v>894519</v>
      </c>
      <c r="P33" s="60">
        <v>802512</v>
      </c>
      <c r="Q33" s="60">
        <v>754914</v>
      </c>
      <c r="R33" s="60">
        <v>2451945</v>
      </c>
      <c r="S33" s="60">
        <v>642426</v>
      </c>
      <c r="T33" s="60">
        <v>886636</v>
      </c>
      <c r="U33" s="60">
        <v>650617</v>
      </c>
      <c r="V33" s="60">
        <v>2179679</v>
      </c>
      <c r="W33" s="60">
        <v>9112916</v>
      </c>
      <c r="X33" s="60">
        <v>9630996</v>
      </c>
      <c r="Y33" s="60">
        <v>-518080</v>
      </c>
      <c r="Z33" s="140">
        <v>-5.38</v>
      </c>
      <c r="AA33" s="155">
        <v>8648268</v>
      </c>
    </row>
    <row r="34" spans="1:27" ht="13.5">
      <c r="A34" s="138" t="s">
        <v>80</v>
      </c>
      <c r="B34" s="136"/>
      <c r="C34" s="155">
        <v>2046477</v>
      </c>
      <c r="D34" s="155"/>
      <c r="E34" s="156">
        <v>3279960</v>
      </c>
      <c r="F34" s="60">
        <v>2929803</v>
      </c>
      <c r="G34" s="60">
        <v>149015</v>
      </c>
      <c r="H34" s="60">
        <v>26737</v>
      </c>
      <c r="I34" s="60">
        <v>195171</v>
      </c>
      <c r="J34" s="60">
        <v>370923</v>
      </c>
      <c r="K34" s="60">
        <v>335070</v>
      </c>
      <c r="L34" s="60">
        <v>266293</v>
      </c>
      <c r="M34" s="60">
        <v>227590</v>
      </c>
      <c r="N34" s="60">
        <v>828953</v>
      </c>
      <c r="O34" s="60">
        <v>208759</v>
      </c>
      <c r="P34" s="60">
        <v>145406</v>
      </c>
      <c r="Q34" s="60">
        <v>251638</v>
      </c>
      <c r="R34" s="60">
        <v>605803</v>
      </c>
      <c r="S34" s="60">
        <v>221480</v>
      </c>
      <c r="T34" s="60">
        <v>303259</v>
      </c>
      <c r="U34" s="60">
        <v>196684</v>
      </c>
      <c r="V34" s="60">
        <v>721423</v>
      </c>
      <c r="W34" s="60">
        <v>2527102</v>
      </c>
      <c r="X34" s="60">
        <v>3279960</v>
      </c>
      <c r="Y34" s="60">
        <v>-752858</v>
      </c>
      <c r="Z34" s="140">
        <v>-22.95</v>
      </c>
      <c r="AA34" s="155">
        <v>2929803</v>
      </c>
    </row>
    <row r="35" spans="1:27" ht="13.5">
      <c r="A35" s="138" t="s">
        <v>81</v>
      </c>
      <c r="B35" s="136"/>
      <c r="C35" s="155">
        <v>1084249</v>
      </c>
      <c r="D35" s="155"/>
      <c r="E35" s="156">
        <v>12073848</v>
      </c>
      <c r="F35" s="60">
        <v>1679920</v>
      </c>
      <c r="G35" s="60">
        <v>714389</v>
      </c>
      <c r="H35" s="60">
        <v>247621</v>
      </c>
      <c r="I35" s="60">
        <v>973451</v>
      </c>
      <c r="J35" s="60">
        <v>1935461</v>
      </c>
      <c r="K35" s="60">
        <v>1469454</v>
      </c>
      <c r="L35" s="60">
        <v>1173800</v>
      </c>
      <c r="M35" s="60">
        <v>939604</v>
      </c>
      <c r="N35" s="60">
        <v>3582858</v>
      </c>
      <c r="O35" s="60">
        <v>878022</v>
      </c>
      <c r="P35" s="60">
        <v>234115</v>
      </c>
      <c r="Q35" s="60">
        <v>246274</v>
      </c>
      <c r="R35" s="60">
        <v>1358411</v>
      </c>
      <c r="S35" s="60">
        <v>97551</v>
      </c>
      <c r="T35" s="60">
        <v>174712</v>
      </c>
      <c r="U35" s="60">
        <v>125355</v>
      </c>
      <c r="V35" s="60">
        <v>397618</v>
      </c>
      <c r="W35" s="60">
        <v>7274348</v>
      </c>
      <c r="X35" s="60">
        <v>12073848</v>
      </c>
      <c r="Y35" s="60">
        <v>-4799500</v>
      </c>
      <c r="Z35" s="140">
        <v>-39.75</v>
      </c>
      <c r="AA35" s="155">
        <v>1679920</v>
      </c>
    </row>
    <row r="36" spans="1:27" ht="13.5">
      <c r="A36" s="138" t="s">
        <v>82</v>
      </c>
      <c r="B36" s="136"/>
      <c r="C36" s="155">
        <v>2053842</v>
      </c>
      <c r="D36" s="155"/>
      <c r="E36" s="156">
        <v>4221156</v>
      </c>
      <c r="F36" s="60">
        <v>3462182</v>
      </c>
      <c r="G36" s="60">
        <v>124749</v>
      </c>
      <c r="H36" s="60">
        <v>62974</v>
      </c>
      <c r="I36" s="60">
        <v>392547</v>
      </c>
      <c r="J36" s="60">
        <v>580270</v>
      </c>
      <c r="K36" s="60">
        <v>398381</v>
      </c>
      <c r="L36" s="60">
        <v>266433</v>
      </c>
      <c r="M36" s="60">
        <v>396823</v>
      </c>
      <c r="N36" s="60">
        <v>1061637</v>
      </c>
      <c r="O36" s="60">
        <v>323477</v>
      </c>
      <c r="P36" s="60">
        <v>140270</v>
      </c>
      <c r="Q36" s="60">
        <v>209078</v>
      </c>
      <c r="R36" s="60">
        <v>672825</v>
      </c>
      <c r="S36" s="60">
        <v>176647</v>
      </c>
      <c r="T36" s="60">
        <v>348846</v>
      </c>
      <c r="U36" s="60">
        <v>467881</v>
      </c>
      <c r="V36" s="60">
        <v>993374</v>
      </c>
      <c r="W36" s="60">
        <v>3308106</v>
      </c>
      <c r="X36" s="60">
        <v>4221156</v>
      </c>
      <c r="Y36" s="60">
        <v>-913050</v>
      </c>
      <c r="Z36" s="140">
        <v>-21.63</v>
      </c>
      <c r="AA36" s="155">
        <v>3462182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50321831</v>
      </c>
      <c r="D38" s="153">
        <f>SUM(D39:D41)</f>
        <v>0</v>
      </c>
      <c r="E38" s="154">
        <f t="shared" si="7"/>
        <v>73469940</v>
      </c>
      <c r="F38" s="100">
        <f t="shared" si="7"/>
        <v>70239099</v>
      </c>
      <c r="G38" s="100">
        <f t="shared" si="7"/>
        <v>4453703</v>
      </c>
      <c r="H38" s="100">
        <f t="shared" si="7"/>
        <v>3883931</v>
      </c>
      <c r="I38" s="100">
        <f t="shared" si="7"/>
        <v>10813539</v>
      </c>
      <c r="J38" s="100">
        <f t="shared" si="7"/>
        <v>19151173</v>
      </c>
      <c r="K38" s="100">
        <f t="shared" si="7"/>
        <v>10200445</v>
      </c>
      <c r="L38" s="100">
        <f t="shared" si="7"/>
        <v>8711215</v>
      </c>
      <c r="M38" s="100">
        <f t="shared" si="7"/>
        <v>6913441</v>
      </c>
      <c r="N38" s="100">
        <f t="shared" si="7"/>
        <v>25825101</v>
      </c>
      <c r="O38" s="100">
        <f t="shared" si="7"/>
        <v>9085512</v>
      </c>
      <c r="P38" s="100">
        <f t="shared" si="7"/>
        <v>6885441</v>
      </c>
      <c r="Q38" s="100">
        <f t="shared" si="7"/>
        <v>3781616</v>
      </c>
      <c r="R38" s="100">
        <f t="shared" si="7"/>
        <v>19752569</v>
      </c>
      <c r="S38" s="100">
        <f t="shared" si="7"/>
        <v>1991757</v>
      </c>
      <c r="T38" s="100">
        <f t="shared" si="7"/>
        <v>10382409</v>
      </c>
      <c r="U38" s="100">
        <f t="shared" si="7"/>
        <v>7433291</v>
      </c>
      <c r="V38" s="100">
        <f t="shared" si="7"/>
        <v>19807457</v>
      </c>
      <c r="W38" s="100">
        <f t="shared" si="7"/>
        <v>84536300</v>
      </c>
      <c r="X38" s="100">
        <f t="shared" si="7"/>
        <v>73469940</v>
      </c>
      <c r="Y38" s="100">
        <f t="shared" si="7"/>
        <v>11066360</v>
      </c>
      <c r="Z38" s="137">
        <f>+IF(X38&lt;&gt;0,+(Y38/X38)*100,0)</f>
        <v>15.062432336272494</v>
      </c>
      <c r="AA38" s="153">
        <f>SUM(AA39:AA41)</f>
        <v>70239099</v>
      </c>
    </row>
    <row r="39" spans="1:27" ht="13.5">
      <c r="A39" s="138" t="s">
        <v>85</v>
      </c>
      <c r="B39" s="136"/>
      <c r="C39" s="155">
        <v>12179367</v>
      </c>
      <c r="D39" s="155"/>
      <c r="E39" s="156">
        <v>11029200</v>
      </c>
      <c r="F39" s="60">
        <v>11321813</v>
      </c>
      <c r="G39" s="60">
        <v>523906</v>
      </c>
      <c r="H39" s="60">
        <v>367957</v>
      </c>
      <c r="I39" s="60">
        <v>855656</v>
      </c>
      <c r="J39" s="60">
        <v>1747519</v>
      </c>
      <c r="K39" s="60">
        <v>1270213</v>
      </c>
      <c r="L39" s="60">
        <v>1010895</v>
      </c>
      <c r="M39" s="60">
        <v>1392708</v>
      </c>
      <c r="N39" s="60">
        <v>3673816</v>
      </c>
      <c r="O39" s="60">
        <v>892972</v>
      </c>
      <c r="P39" s="60">
        <v>711967</v>
      </c>
      <c r="Q39" s="60">
        <v>873941</v>
      </c>
      <c r="R39" s="60">
        <v>2478880</v>
      </c>
      <c r="S39" s="60">
        <v>1130742</v>
      </c>
      <c r="T39" s="60">
        <v>1602653</v>
      </c>
      <c r="U39" s="60">
        <v>609785</v>
      </c>
      <c r="V39" s="60">
        <v>3343180</v>
      </c>
      <c r="W39" s="60">
        <v>11243395</v>
      </c>
      <c r="X39" s="60">
        <v>11029200</v>
      </c>
      <c r="Y39" s="60">
        <v>214195</v>
      </c>
      <c r="Z39" s="140">
        <v>1.94</v>
      </c>
      <c r="AA39" s="155">
        <v>11321813</v>
      </c>
    </row>
    <row r="40" spans="1:27" ht="13.5">
      <c r="A40" s="138" t="s">
        <v>86</v>
      </c>
      <c r="B40" s="136"/>
      <c r="C40" s="155">
        <v>37348232</v>
      </c>
      <c r="D40" s="155"/>
      <c r="E40" s="156">
        <v>60935448</v>
      </c>
      <c r="F40" s="60">
        <v>57564926</v>
      </c>
      <c r="G40" s="60">
        <v>3855117</v>
      </c>
      <c r="H40" s="60">
        <v>3506973</v>
      </c>
      <c r="I40" s="60">
        <v>9862971</v>
      </c>
      <c r="J40" s="60">
        <v>17225061</v>
      </c>
      <c r="K40" s="60">
        <v>8762613</v>
      </c>
      <c r="L40" s="60">
        <v>7601283</v>
      </c>
      <c r="M40" s="60">
        <v>5421725</v>
      </c>
      <c r="N40" s="60">
        <v>21785621</v>
      </c>
      <c r="O40" s="60">
        <v>8109968</v>
      </c>
      <c r="P40" s="60">
        <v>6132584</v>
      </c>
      <c r="Q40" s="60">
        <v>2823933</v>
      </c>
      <c r="R40" s="60">
        <v>17066485</v>
      </c>
      <c r="S40" s="60">
        <v>784178</v>
      </c>
      <c r="T40" s="60">
        <v>8622754</v>
      </c>
      <c r="U40" s="60">
        <v>6753863</v>
      </c>
      <c r="V40" s="60">
        <v>16160795</v>
      </c>
      <c r="W40" s="60">
        <v>72237962</v>
      </c>
      <c r="X40" s="60">
        <v>60935448</v>
      </c>
      <c r="Y40" s="60">
        <v>11302514</v>
      </c>
      <c r="Z40" s="140">
        <v>18.55</v>
      </c>
      <c r="AA40" s="155">
        <v>57564926</v>
      </c>
    </row>
    <row r="41" spans="1:27" ht="13.5">
      <c r="A41" s="138" t="s">
        <v>87</v>
      </c>
      <c r="B41" s="136"/>
      <c r="C41" s="155">
        <v>794232</v>
      </c>
      <c r="D41" s="155"/>
      <c r="E41" s="156">
        <v>1505292</v>
      </c>
      <c r="F41" s="60">
        <v>1352360</v>
      </c>
      <c r="G41" s="60">
        <v>74680</v>
      </c>
      <c r="H41" s="60">
        <v>9001</v>
      </c>
      <c r="I41" s="60">
        <v>94912</v>
      </c>
      <c r="J41" s="60">
        <v>178593</v>
      </c>
      <c r="K41" s="60">
        <v>167619</v>
      </c>
      <c r="L41" s="60">
        <v>99037</v>
      </c>
      <c r="M41" s="60">
        <v>99008</v>
      </c>
      <c r="N41" s="60">
        <v>365664</v>
      </c>
      <c r="O41" s="60">
        <v>82572</v>
      </c>
      <c r="P41" s="60">
        <v>40890</v>
      </c>
      <c r="Q41" s="60">
        <v>83742</v>
      </c>
      <c r="R41" s="60">
        <v>207204</v>
      </c>
      <c r="S41" s="60">
        <v>76837</v>
      </c>
      <c r="T41" s="60">
        <v>157002</v>
      </c>
      <c r="U41" s="60">
        <v>69643</v>
      </c>
      <c r="V41" s="60">
        <v>303482</v>
      </c>
      <c r="W41" s="60">
        <v>1054943</v>
      </c>
      <c r="X41" s="60">
        <v>1505292</v>
      </c>
      <c r="Y41" s="60">
        <v>-450349</v>
      </c>
      <c r="Z41" s="140">
        <v>-29.92</v>
      </c>
      <c r="AA41" s="155">
        <v>1352360</v>
      </c>
    </row>
    <row r="42" spans="1:27" ht="13.5">
      <c r="A42" s="135" t="s">
        <v>88</v>
      </c>
      <c r="B42" s="142"/>
      <c r="C42" s="153">
        <f aca="true" t="shared" si="8" ref="C42:Y42">SUM(C43:C46)</f>
        <v>24166686</v>
      </c>
      <c r="D42" s="153">
        <f>SUM(D43:D46)</f>
        <v>0</v>
      </c>
      <c r="E42" s="154">
        <f t="shared" si="8"/>
        <v>35392428</v>
      </c>
      <c r="F42" s="100">
        <f t="shared" si="8"/>
        <v>37992914</v>
      </c>
      <c r="G42" s="100">
        <f t="shared" si="8"/>
        <v>525217</v>
      </c>
      <c r="H42" s="100">
        <f t="shared" si="8"/>
        <v>2758981</v>
      </c>
      <c r="I42" s="100">
        <f t="shared" si="8"/>
        <v>3455039</v>
      </c>
      <c r="J42" s="100">
        <f t="shared" si="8"/>
        <v>6739237</v>
      </c>
      <c r="K42" s="100">
        <f t="shared" si="8"/>
        <v>2819750</v>
      </c>
      <c r="L42" s="100">
        <f t="shared" si="8"/>
        <v>2440836</v>
      </c>
      <c r="M42" s="100">
        <f t="shared" si="8"/>
        <v>2365210</v>
      </c>
      <c r="N42" s="100">
        <f t="shared" si="8"/>
        <v>7625796</v>
      </c>
      <c r="O42" s="100">
        <f t="shared" si="8"/>
        <v>2183984</v>
      </c>
      <c r="P42" s="100">
        <f t="shared" si="8"/>
        <v>1957622</v>
      </c>
      <c r="Q42" s="100">
        <f t="shared" si="8"/>
        <v>2362283</v>
      </c>
      <c r="R42" s="100">
        <f t="shared" si="8"/>
        <v>6503889</v>
      </c>
      <c r="S42" s="100">
        <f t="shared" si="8"/>
        <v>2271230</v>
      </c>
      <c r="T42" s="100">
        <f t="shared" si="8"/>
        <v>2872584</v>
      </c>
      <c r="U42" s="100">
        <f t="shared" si="8"/>
        <v>1225084</v>
      </c>
      <c r="V42" s="100">
        <f t="shared" si="8"/>
        <v>6368898</v>
      </c>
      <c r="W42" s="100">
        <f t="shared" si="8"/>
        <v>27237820</v>
      </c>
      <c r="X42" s="100">
        <f t="shared" si="8"/>
        <v>35392428</v>
      </c>
      <c r="Y42" s="100">
        <f t="shared" si="8"/>
        <v>-8154608</v>
      </c>
      <c r="Z42" s="137">
        <f>+IF(X42&lt;&gt;0,+(Y42/X42)*100,0)</f>
        <v>-23.0405441525515</v>
      </c>
      <c r="AA42" s="153">
        <f>SUM(AA43:AA46)</f>
        <v>37992914</v>
      </c>
    </row>
    <row r="43" spans="1:27" ht="13.5">
      <c r="A43" s="138" t="s">
        <v>89</v>
      </c>
      <c r="B43" s="136"/>
      <c r="C43" s="155">
        <v>19317541</v>
      </c>
      <c r="D43" s="155"/>
      <c r="E43" s="156">
        <v>28569504</v>
      </c>
      <c r="F43" s="60">
        <v>29393608</v>
      </c>
      <c r="G43" s="60">
        <v>171253</v>
      </c>
      <c r="H43" s="60">
        <v>2644809</v>
      </c>
      <c r="I43" s="60">
        <v>2906195</v>
      </c>
      <c r="J43" s="60">
        <v>5722257</v>
      </c>
      <c r="K43" s="60">
        <v>2048755</v>
      </c>
      <c r="L43" s="60">
        <v>1786622</v>
      </c>
      <c r="M43" s="60">
        <v>1839511</v>
      </c>
      <c r="N43" s="60">
        <v>5674888</v>
      </c>
      <c r="O43" s="60">
        <v>1665389</v>
      </c>
      <c r="P43" s="60">
        <v>1569773</v>
      </c>
      <c r="Q43" s="60">
        <v>1769156</v>
      </c>
      <c r="R43" s="60">
        <v>5004318</v>
      </c>
      <c r="S43" s="60">
        <v>1797418</v>
      </c>
      <c r="T43" s="60">
        <v>2173556</v>
      </c>
      <c r="U43" s="60">
        <v>604815</v>
      </c>
      <c r="V43" s="60">
        <v>4575789</v>
      </c>
      <c r="W43" s="60">
        <v>20977252</v>
      </c>
      <c r="X43" s="60">
        <v>28569504</v>
      </c>
      <c r="Y43" s="60">
        <v>-7592252</v>
      </c>
      <c r="Z43" s="140">
        <v>-26.57</v>
      </c>
      <c r="AA43" s="155">
        <v>29393608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4849145</v>
      </c>
      <c r="D46" s="155"/>
      <c r="E46" s="156">
        <v>6822924</v>
      </c>
      <c r="F46" s="60">
        <v>8599306</v>
      </c>
      <c r="G46" s="60">
        <v>353964</v>
      </c>
      <c r="H46" s="60">
        <v>114172</v>
      </c>
      <c r="I46" s="60">
        <v>548844</v>
      </c>
      <c r="J46" s="60">
        <v>1016980</v>
      </c>
      <c r="K46" s="60">
        <v>770995</v>
      </c>
      <c r="L46" s="60">
        <v>654214</v>
      </c>
      <c r="M46" s="60">
        <v>525699</v>
      </c>
      <c r="N46" s="60">
        <v>1950908</v>
      </c>
      <c r="O46" s="60">
        <v>518595</v>
      </c>
      <c r="P46" s="60">
        <v>387849</v>
      </c>
      <c r="Q46" s="60">
        <v>593127</v>
      </c>
      <c r="R46" s="60">
        <v>1499571</v>
      </c>
      <c r="S46" s="60">
        <v>473812</v>
      </c>
      <c r="T46" s="60">
        <v>699028</v>
      </c>
      <c r="U46" s="60">
        <v>620269</v>
      </c>
      <c r="V46" s="60">
        <v>1793109</v>
      </c>
      <c r="W46" s="60">
        <v>6260568</v>
      </c>
      <c r="X46" s="60">
        <v>6822924</v>
      </c>
      <c r="Y46" s="60">
        <v>-562356</v>
      </c>
      <c r="Z46" s="140">
        <v>-8.24</v>
      </c>
      <c r="AA46" s="155">
        <v>8599306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148152294</v>
      </c>
      <c r="D48" s="168">
        <f>+D28+D32+D38+D42+D47</f>
        <v>0</v>
      </c>
      <c r="E48" s="169">
        <f t="shared" si="9"/>
        <v>214090476</v>
      </c>
      <c r="F48" s="73">
        <f t="shared" si="9"/>
        <v>215844704</v>
      </c>
      <c r="G48" s="73">
        <f t="shared" si="9"/>
        <v>10839761</v>
      </c>
      <c r="H48" s="73">
        <f t="shared" si="9"/>
        <v>9793233</v>
      </c>
      <c r="I48" s="73">
        <f t="shared" si="9"/>
        <v>22729763</v>
      </c>
      <c r="J48" s="73">
        <f t="shared" si="9"/>
        <v>43362757</v>
      </c>
      <c r="K48" s="73">
        <f t="shared" si="9"/>
        <v>25827435</v>
      </c>
      <c r="L48" s="73">
        <f t="shared" si="9"/>
        <v>20655225</v>
      </c>
      <c r="M48" s="73">
        <f t="shared" si="9"/>
        <v>18158927</v>
      </c>
      <c r="N48" s="73">
        <f t="shared" si="9"/>
        <v>64641587</v>
      </c>
      <c r="O48" s="73">
        <f t="shared" si="9"/>
        <v>22252036</v>
      </c>
      <c r="P48" s="73">
        <f t="shared" si="9"/>
        <v>15926957</v>
      </c>
      <c r="Q48" s="73">
        <f t="shared" si="9"/>
        <v>13750201</v>
      </c>
      <c r="R48" s="73">
        <f t="shared" si="9"/>
        <v>51929194</v>
      </c>
      <c r="S48" s="73">
        <f t="shared" si="9"/>
        <v>12305080</v>
      </c>
      <c r="T48" s="73">
        <f t="shared" si="9"/>
        <v>22451124</v>
      </c>
      <c r="U48" s="73">
        <f t="shared" si="9"/>
        <v>14689844</v>
      </c>
      <c r="V48" s="73">
        <f t="shared" si="9"/>
        <v>49446048</v>
      </c>
      <c r="W48" s="73">
        <f t="shared" si="9"/>
        <v>209379586</v>
      </c>
      <c r="X48" s="73">
        <f t="shared" si="9"/>
        <v>214090476</v>
      </c>
      <c r="Y48" s="73">
        <f t="shared" si="9"/>
        <v>-4710890</v>
      </c>
      <c r="Z48" s="170">
        <f>+IF(X48&lt;&gt;0,+(Y48/X48)*100,0)</f>
        <v>-2.200420162548473</v>
      </c>
      <c r="AA48" s="168">
        <f>+AA28+AA32+AA38+AA42+AA47</f>
        <v>215844704</v>
      </c>
    </row>
    <row r="49" spans="1:27" ht="13.5">
      <c r="A49" s="148" t="s">
        <v>49</v>
      </c>
      <c r="B49" s="149"/>
      <c r="C49" s="171">
        <f aca="true" t="shared" si="10" ref="C49:Y49">+C25-C48</f>
        <v>21322676</v>
      </c>
      <c r="D49" s="171">
        <f>+D25-D48</f>
        <v>0</v>
      </c>
      <c r="E49" s="172">
        <f t="shared" si="10"/>
        <v>29673015</v>
      </c>
      <c r="F49" s="173">
        <f t="shared" si="10"/>
        <v>34673000</v>
      </c>
      <c r="G49" s="173">
        <f t="shared" si="10"/>
        <v>44987641</v>
      </c>
      <c r="H49" s="173">
        <f t="shared" si="10"/>
        <v>-3728048</v>
      </c>
      <c r="I49" s="173">
        <f t="shared" si="10"/>
        <v>-17214426</v>
      </c>
      <c r="J49" s="173">
        <f t="shared" si="10"/>
        <v>24045167</v>
      </c>
      <c r="K49" s="173">
        <f t="shared" si="10"/>
        <v>-18690310</v>
      </c>
      <c r="L49" s="173">
        <f t="shared" si="10"/>
        <v>-16627470</v>
      </c>
      <c r="M49" s="173">
        <f t="shared" si="10"/>
        <v>24489144</v>
      </c>
      <c r="N49" s="173">
        <f t="shared" si="10"/>
        <v>-10828636</v>
      </c>
      <c r="O49" s="173">
        <f t="shared" si="10"/>
        <v>-21411218</v>
      </c>
      <c r="P49" s="173">
        <f t="shared" si="10"/>
        <v>-9909450</v>
      </c>
      <c r="Q49" s="173">
        <f t="shared" si="10"/>
        <v>20176934</v>
      </c>
      <c r="R49" s="173">
        <f t="shared" si="10"/>
        <v>-11143734</v>
      </c>
      <c r="S49" s="173">
        <f t="shared" si="10"/>
        <v>-8031061</v>
      </c>
      <c r="T49" s="173">
        <f t="shared" si="10"/>
        <v>-8059052</v>
      </c>
      <c r="U49" s="173">
        <f t="shared" si="10"/>
        <v>3205486</v>
      </c>
      <c r="V49" s="173">
        <f t="shared" si="10"/>
        <v>-12884627</v>
      </c>
      <c r="W49" s="173">
        <f t="shared" si="10"/>
        <v>-10811830</v>
      </c>
      <c r="X49" s="173">
        <f>IF(F25=F48,0,X25-X48)</f>
        <v>29673012</v>
      </c>
      <c r="Y49" s="173">
        <f t="shared" si="10"/>
        <v>-40484842</v>
      </c>
      <c r="Z49" s="174">
        <f>+IF(X49&lt;&gt;0,+(Y49/X49)*100,0)</f>
        <v>-136.4365774529394</v>
      </c>
      <c r="AA49" s="171">
        <f>+AA25-AA48</f>
        <v>34673000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12531380</v>
      </c>
      <c r="D5" s="155">
        <v>0</v>
      </c>
      <c r="E5" s="156">
        <v>11790792</v>
      </c>
      <c r="F5" s="60">
        <v>14300000</v>
      </c>
      <c r="G5" s="60">
        <v>1355857</v>
      </c>
      <c r="H5" s="60">
        <v>1437765</v>
      </c>
      <c r="I5" s="60">
        <v>1355182</v>
      </c>
      <c r="J5" s="60">
        <v>4148804</v>
      </c>
      <c r="K5" s="60">
        <v>1361931</v>
      </c>
      <c r="L5" s="60">
        <v>1409010</v>
      </c>
      <c r="M5" s="60">
        <v>1573972</v>
      </c>
      <c r="N5" s="60">
        <v>4344913</v>
      </c>
      <c r="O5" s="60">
        <v>1444009</v>
      </c>
      <c r="P5" s="60">
        <v>1467594</v>
      </c>
      <c r="Q5" s="60">
        <v>34293</v>
      </c>
      <c r="R5" s="60">
        <v>2945896</v>
      </c>
      <c r="S5" s="60">
        <v>1284425</v>
      </c>
      <c r="T5" s="60">
        <v>-4032014</v>
      </c>
      <c r="U5" s="60">
        <v>4603360</v>
      </c>
      <c r="V5" s="60">
        <v>1855771</v>
      </c>
      <c r="W5" s="60">
        <v>13295384</v>
      </c>
      <c r="X5" s="60">
        <v>11790792</v>
      </c>
      <c r="Y5" s="60">
        <v>1504592</v>
      </c>
      <c r="Z5" s="140">
        <v>12.76</v>
      </c>
      <c r="AA5" s="155">
        <v>14300000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20869085</v>
      </c>
      <c r="D7" s="155">
        <v>0</v>
      </c>
      <c r="E7" s="156">
        <v>30452016</v>
      </c>
      <c r="F7" s="60">
        <v>23285720</v>
      </c>
      <c r="G7" s="60">
        <v>2788870</v>
      </c>
      <c r="H7" s="60">
        <v>1898075</v>
      </c>
      <c r="I7" s="60">
        <v>2812761</v>
      </c>
      <c r="J7" s="60">
        <v>7499706</v>
      </c>
      <c r="K7" s="60">
        <v>2574588</v>
      </c>
      <c r="L7" s="60">
        <v>2410375</v>
      </c>
      <c r="M7" s="60">
        <v>2216025</v>
      </c>
      <c r="N7" s="60">
        <v>7200988</v>
      </c>
      <c r="O7" s="60">
        <v>-160544</v>
      </c>
      <c r="P7" s="60">
        <v>2134423</v>
      </c>
      <c r="Q7" s="60">
        <v>2557029</v>
      </c>
      <c r="R7" s="60">
        <v>4530908</v>
      </c>
      <c r="S7" s="60">
        <v>1637483</v>
      </c>
      <c r="T7" s="60">
        <v>2682114</v>
      </c>
      <c r="U7" s="60">
        <v>3823482</v>
      </c>
      <c r="V7" s="60">
        <v>8143079</v>
      </c>
      <c r="W7" s="60">
        <v>27374681</v>
      </c>
      <c r="X7" s="60">
        <v>30452016</v>
      </c>
      <c r="Y7" s="60">
        <v>-3077335</v>
      </c>
      <c r="Z7" s="140">
        <v>-10.11</v>
      </c>
      <c r="AA7" s="155">
        <v>23285720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6667890</v>
      </c>
      <c r="D10" s="155">
        <v>0</v>
      </c>
      <c r="E10" s="156">
        <v>7171632</v>
      </c>
      <c r="F10" s="54">
        <v>8171632</v>
      </c>
      <c r="G10" s="54">
        <v>665432</v>
      </c>
      <c r="H10" s="54">
        <v>665508</v>
      </c>
      <c r="I10" s="54">
        <v>667245</v>
      </c>
      <c r="J10" s="54">
        <v>1998185</v>
      </c>
      <c r="K10" s="54">
        <v>667353</v>
      </c>
      <c r="L10" s="54">
        <v>667669</v>
      </c>
      <c r="M10" s="54">
        <v>663852</v>
      </c>
      <c r="N10" s="54">
        <v>1998874</v>
      </c>
      <c r="O10" s="54">
        <v>667669</v>
      </c>
      <c r="P10" s="54">
        <v>667669</v>
      </c>
      <c r="Q10" s="54">
        <v>668000</v>
      </c>
      <c r="R10" s="54">
        <v>2003338</v>
      </c>
      <c r="S10" s="54">
        <v>667950</v>
      </c>
      <c r="T10" s="54">
        <v>667620</v>
      </c>
      <c r="U10" s="54">
        <v>667051</v>
      </c>
      <c r="V10" s="54">
        <v>2002621</v>
      </c>
      <c r="W10" s="54">
        <v>8003018</v>
      </c>
      <c r="X10" s="54">
        <v>7174128</v>
      </c>
      <c r="Y10" s="54">
        <v>828890</v>
      </c>
      <c r="Z10" s="184">
        <v>11.55</v>
      </c>
      <c r="AA10" s="130">
        <v>8171632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2496</v>
      </c>
      <c r="F11" s="60">
        <v>2496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2496</v>
      </c>
    </row>
    <row r="12" spans="1:27" ht="13.5">
      <c r="A12" s="183" t="s">
        <v>108</v>
      </c>
      <c r="B12" s="185"/>
      <c r="C12" s="155">
        <v>697037</v>
      </c>
      <c r="D12" s="155">
        <v>0</v>
      </c>
      <c r="E12" s="156">
        <v>389664</v>
      </c>
      <c r="F12" s="60">
        <v>597504</v>
      </c>
      <c r="G12" s="60">
        <v>282035</v>
      </c>
      <c r="H12" s="60">
        <v>7639</v>
      </c>
      <c r="I12" s="60">
        <v>8083</v>
      </c>
      <c r="J12" s="60">
        <v>297757</v>
      </c>
      <c r="K12" s="60">
        <v>30241</v>
      </c>
      <c r="L12" s="60">
        <v>15452</v>
      </c>
      <c r="M12" s="60">
        <v>9802</v>
      </c>
      <c r="N12" s="60">
        <v>55495</v>
      </c>
      <c r="O12" s="60">
        <v>10734</v>
      </c>
      <c r="P12" s="60">
        <v>15179</v>
      </c>
      <c r="Q12" s="60">
        <v>273636</v>
      </c>
      <c r="R12" s="60">
        <v>299549</v>
      </c>
      <c r="S12" s="60">
        <v>44237</v>
      </c>
      <c r="T12" s="60">
        <v>50546</v>
      </c>
      <c r="U12" s="60">
        <v>60615</v>
      </c>
      <c r="V12" s="60">
        <v>155398</v>
      </c>
      <c r="W12" s="60">
        <v>808199</v>
      </c>
      <c r="X12" s="60">
        <v>389664</v>
      </c>
      <c r="Y12" s="60">
        <v>418535</v>
      </c>
      <c r="Z12" s="140">
        <v>107.41</v>
      </c>
      <c r="AA12" s="155">
        <v>597504</v>
      </c>
    </row>
    <row r="13" spans="1:27" ht="13.5">
      <c r="A13" s="181" t="s">
        <v>109</v>
      </c>
      <c r="B13" s="185"/>
      <c r="C13" s="155">
        <v>6603763</v>
      </c>
      <c r="D13" s="155">
        <v>0</v>
      </c>
      <c r="E13" s="156">
        <v>5000004</v>
      </c>
      <c r="F13" s="60">
        <v>6000000</v>
      </c>
      <c r="G13" s="60">
        <v>0</v>
      </c>
      <c r="H13" s="60">
        <v>199579</v>
      </c>
      <c r="I13" s="60">
        <v>100623</v>
      </c>
      <c r="J13" s="60">
        <v>300202</v>
      </c>
      <c r="K13" s="60">
        <v>730413</v>
      </c>
      <c r="L13" s="60">
        <v>36494</v>
      </c>
      <c r="M13" s="60">
        <v>1820239</v>
      </c>
      <c r="N13" s="60">
        <v>2587146</v>
      </c>
      <c r="O13" s="60">
        <v>1127904</v>
      </c>
      <c r="P13" s="60">
        <v>1322044</v>
      </c>
      <c r="Q13" s="60">
        <v>1282304</v>
      </c>
      <c r="R13" s="60">
        <v>3732252</v>
      </c>
      <c r="S13" s="60">
        <v>11675</v>
      </c>
      <c r="T13" s="60">
        <v>1125870</v>
      </c>
      <c r="U13" s="60">
        <v>1162853</v>
      </c>
      <c r="V13" s="60">
        <v>2300398</v>
      </c>
      <c r="W13" s="60">
        <v>8919998</v>
      </c>
      <c r="X13" s="60">
        <v>5000004</v>
      </c>
      <c r="Y13" s="60">
        <v>3919994</v>
      </c>
      <c r="Z13" s="140">
        <v>78.4</v>
      </c>
      <c r="AA13" s="155">
        <v>6000000</v>
      </c>
    </row>
    <row r="14" spans="1:27" ht="13.5">
      <c r="A14" s="181" t="s">
        <v>110</v>
      </c>
      <c r="B14" s="185"/>
      <c r="C14" s="155">
        <v>1829364</v>
      </c>
      <c r="D14" s="155">
        <v>0</v>
      </c>
      <c r="E14" s="156">
        <v>1500000</v>
      </c>
      <c r="F14" s="60">
        <v>1500000</v>
      </c>
      <c r="G14" s="60">
        <v>169258</v>
      </c>
      <c r="H14" s="60">
        <v>202253</v>
      </c>
      <c r="I14" s="60">
        <v>205325</v>
      </c>
      <c r="J14" s="60">
        <v>576836</v>
      </c>
      <c r="K14" s="60">
        <v>170383</v>
      </c>
      <c r="L14" s="60">
        <v>139204</v>
      </c>
      <c r="M14" s="60">
        <v>142744</v>
      </c>
      <c r="N14" s="60">
        <v>452331</v>
      </c>
      <c r="O14" s="60">
        <v>150610</v>
      </c>
      <c r="P14" s="60">
        <v>205031</v>
      </c>
      <c r="Q14" s="60">
        <v>220673</v>
      </c>
      <c r="R14" s="60">
        <v>576314</v>
      </c>
      <c r="S14" s="60">
        <v>196371</v>
      </c>
      <c r="T14" s="60">
        <v>200673</v>
      </c>
      <c r="U14" s="60">
        <v>184525</v>
      </c>
      <c r="V14" s="60">
        <v>581569</v>
      </c>
      <c r="W14" s="60">
        <v>2187050</v>
      </c>
      <c r="X14" s="60">
        <v>1500000</v>
      </c>
      <c r="Y14" s="60">
        <v>687050</v>
      </c>
      <c r="Z14" s="140">
        <v>45.8</v>
      </c>
      <c r="AA14" s="155">
        <v>1500000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37581</v>
      </c>
      <c r="D16" s="155">
        <v>0</v>
      </c>
      <c r="E16" s="156">
        <v>569352</v>
      </c>
      <c r="F16" s="60">
        <v>302352</v>
      </c>
      <c r="G16" s="60">
        <v>3008</v>
      </c>
      <c r="H16" s="60">
        <v>5927</v>
      </c>
      <c r="I16" s="60">
        <v>3228</v>
      </c>
      <c r="J16" s="60">
        <v>12163</v>
      </c>
      <c r="K16" s="60">
        <v>3203</v>
      </c>
      <c r="L16" s="60">
        <v>4998</v>
      </c>
      <c r="M16" s="60">
        <v>2975</v>
      </c>
      <c r="N16" s="60">
        <v>11176</v>
      </c>
      <c r="O16" s="60">
        <v>3569</v>
      </c>
      <c r="P16" s="60">
        <v>4616</v>
      </c>
      <c r="Q16" s="60">
        <v>4126</v>
      </c>
      <c r="R16" s="60">
        <v>12311</v>
      </c>
      <c r="S16" s="60">
        <v>1931</v>
      </c>
      <c r="T16" s="60">
        <v>2750</v>
      </c>
      <c r="U16" s="60">
        <v>765</v>
      </c>
      <c r="V16" s="60">
        <v>5446</v>
      </c>
      <c r="W16" s="60">
        <v>41096</v>
      </c>
      <c r="X16" s="60">
        <v>569352</v>
      </c>
      <c r="Y16" s="60">
        <v>-528256</v>
      </c>
      <c r="Z16" s="140">
        <v>-92.78</v>
      </c>
      <c r="AA16" s="155">
        <v>302352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504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504</v>
      </c>
      <c r="Y17" s="60">
        <v>-504</v>
      </c>
      <c r="Z17" s="140">
        <v>-100</v>
      </c>
      <c r="AA17" s="155">
        <v>0</v>
      </c>
    </row>
    <row r="18" spans="1:27" ht="13.5">
      <c r="A18" s="183" t="s">
        <v>114</v>
      </c>
      <c r="B18" s="182"/>
      <c r="C18" s="155">
        <v>2098461</v>
      </c>
      <c r="D18" s="155">
        <v>0</v>
      </c>
      <c r="E18" s="156">
        <v>2670000</v>
      </c>
      <c r="F18" s="60">
        <v>2870000</v>
      </c>
      <c r="G18" s="60">
        <v>210728</v>
      </c>
      <c r="H18" s="60">
        <v>186027</v>
      </c>
      <c r="I18" s="60">
        <v>280388</v>
      </c>
      <c r="J18" s="60">
        <v>677143</v>
      </c>
      <c r="K18" s="60">
        <v>204430</v>
      </c>
      <c r="L18" s="60">
        <v>185054</v>
      </c>
      <c r="M18" s="60">
        <v>92596</v>
      </c>
      <c r="N18" s="60">
        <v>482080</v>
      </c>
      <c r="O18" s="60">
        <v>343753</v>
      </c>
      <c r="P18" s="60">
        <v>151446</v>
      </c>
      <c r="Q18" s="60">
        <v>299553</v>
      </c>
      <c r="R18" s="60">
        <v>794752</v>
      </c>
      <c r="S18" s="60">
        <v>144485</v>
      </c>
      <c r="T18" s="60">
        <v>314975</v>
      </c>
      <c r="U18" s="60">
        <v>189312</v>
      </c>
      <c r="V18" s="60">
        <v>648772</v>
      </c>
      <c r="W18" s="60">
        <v>2602747</v>
      </c>
      <c r="X18" s="60">
        <v>2670000</v>
      </c>
      <c r="Y18" s="60">
        <v>-67253</v>
      </c>
      <c r="Z18" s="140">
        <v>-2.52</v>
      </c>
      <c r="AA18" s="155">
        <v>2870000</v>
      </c>
    </row>
    <row r="19" spans="1:27" ht="13.5">
      <c r="A19" s="181" t="s">
        <v>34</v>
      </c>
      <c r="B19" s="185"/>
      <c r="C19" s="155">
        <v>109977847</v>
      </c>
      <c r="D19" s="155">
        <v>0</v>
      </c>
      <c r="E19" s="156">
        <v>115320852</v>
      </c>
      <c r="F19" s="60">
        <v>114292000</v>
      </c>
      <c r="G19" s="60">
        <v>41714000</v>
      </c>
      <c r="H19" s="60">
        <v>917333</v>
      </c>
      <c r="I19" s="60">
        <v>16667</v>
      </c>
      <c r="J19" s="60">
        <v>42648000</v>
      </c>
      <c r="K19" s="60">
        <v>1105000</v>
      </c>
      <c r="L19" s="60">
        <v>-934000</v>
      </c>
      <c r="M19" s="60">
        <v>36062000</v>
      </c>
      <c r="N19" s="60">
        <v>36233000</v>
      </c>
      <c r="O19" s="60">
        <v>457797</v>
      </c>
      <c r="P19" s="60">
        <v>0</v>
      </c>
      <c r="Q19" s="60">
        <v>28542000</v>
      </c>
      <c r="R19" s="60">
        <v>28999797</v>
      </c>
      <c r="S19" s="60">
        <v>102971</v>
      </c>
      <c r="T19" s="60">
        <v>2021510</v>
      </c>
      <c r="U19" s="60">
        <v>26664</v>
      </c>
      <c r="V19" s="60">
        <v>2151145</v>
      </c>
      <c r="W19" s="60">
        <v>110031942</v>
      </c>
      <c r="X19" s="60">
        <v>115320852</v>
      </c>
      <c r="Y19" s="60">
        <v>-5288910</v>
      </c>
      <c r="Z19" s="140">
        <v>-4.59</v>
      </c>
      <c r="AA19" s="155">
        <v>114292000</v>
      </c>
    </row>
    <row r="20" spans="1:27" ht="13.5">
      <c r="A20" s="181" t="s">
        <v>35</v>
      </c>
      <c r="B20" s="185"/>
      <c r="C20" s="155">
        <v>1442804</v>
      </c>
      <c r="D20" s="155">
        <v>0</v>
      </c>
      <c r="E20" s="156">
        <v>39223179</v>
      </c>
      <c r="F20" s="54">
        <v>44523000</v>
      </c>
      <c r="G20" s="54">
        <v>227214</v>
      </c>
      <c r="H20" s="54">
        <v>545079</v>
      </c>
      <c r="I20" s="54">
        <v>65835</v>
      </c>
      <c r="J20" s="54">
        <v>838128</v>
      </c>
      <c r="K20" s="54">
        <v>289583</v>
      </c>
      <c r="L20" s="54">
        <v>93499</v>
      </c>
      <c r="M20" s="54">
        <v>63866</v>
      </c>
      <c r="N20" s="54">
        <v>446948</v>
      </c>
      <c r="O20" s="54">
        <v>40572</v>
      </c>
      <c r="P20" s="54">
        <v>49505</v>
      </c>
      <c r="Q20" s="54">
        <v>45521</v>
      </c>
      <c r="R20" s="54">
        <v>135598</v>
      </c>
      <c r="S20" s="54">
        <v>38024</v>
      </c>
      <c r="T20" s="54">
        <v>6485</v>
      </c>
      <c r="U20" s="54">
        <v>164473</v>
      </c>
      <c r="V20" s="54">
        <v>208982</v>
      </c>
      <c r="W20" s="54">
        <v>1629656</v>
      </c>
      <c r="X20" s="54">
        <v>39223176</v>
      </c>
      <c r="Y20" s="54">
        <v>-37593520</v>
      </c>
      <c r="Z20" s="184">
        <v>-95.85</v>
      </c>
      <c r="AA20" s="130">
        <v>44523000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162755212</v>
      </c>
      <c r="D22" s="188">
        <f>SUM(D5:D21)</f>
        <v>0</v>
      </c>
      <c r="E22" s="189">
        <f t="shared" si="0"/>
        <v>214090491</v>
      </c>
      <c r="F22" s="190">
        <f t="shared" si="0"/>
        <v>215844704</v>
      </c>
      <c r="G22" s="190">
        <f t="shared" si="0"/>
        <v>47416402</v>
      </c>
      <c r="H22" s="190">
        <f t="shared" si="0"/>
        <v>6065185</v>
      </c>
      <c r="I22" s="190">
        <f t="shared" si="0"/>
        <v>5515337</v>
      </c>
      <c r="J22" s="190">
        <f t="shared" si="0"/>
        <v>58996924</v>
      </c>
      <c r="K22" s="190">
        <f t="shared" si="0"/>
        <v>7137125</v>
      </c>
      <c r="L22" s="190">
        <f t="shared" si="0"/>
        <v>4027755</v>
      </c>
      <c r="M22" s="190">
        <f t="shared" si="0"/>
        <v>42648071</v>
      </c>
      <c r="N22" s="190">
        <f t="shared" si="0"/>
        <v>53812951</v>
      </c>
      <c r="O22" s="190">
        <f t="shared" si="0"/>
        <v>4086073</v>
      </c>
      <c r="P22" s="190">
        <f t="shared" si="0"/>
        <v>6017507</v>
      </c>
      <c r="Q22" s="190">
        <f t="shared" si="0"/>
        <v>33927135</v>
      </c>
      <c r="R22" s="190">
        <f t="shared" si="0"/>
        <v>44030715</v>
      </c>
      <c r="S22" s="190">
        <f t="shared" si="0"/>
        <v>4129552</v>
      </c>
      <c r="T22" s="190">
        <f t="shared" si="0"/>
        <v>3040529</v>
      </c>
      <c r="U22" s="190">
        <f t="shared" si="0"/>
        <v>10883100</v>
      </c>
      <c r="V22" s="190">
        <f t="shared" si="0"/>
        <v>18053181</v>
      </c>
      <c r="W22" s="190">
        <f t="shared" si="0"/>
        <v>174893771</v>
      </c>
      <c r="X22" s="190">
        <f t="shared" si="0"/>
        <v>214090488</v>
      </c>
      <c r="Y22" s="190">
        <f t="shared" si="0"/>
        <v>-39196717</v>
      </c>
      <c r="Z22" s="191">
        <f>+IF(X22&lt;&gt;0,+(Y22/X22)*100,0)</f>
        <v>-18.308481318422704</v>
      </c>
      <c r="AA22" s="188">
        <f>SUM(AA5:AA21)</f>
        <v>215844704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56328496</v>
      </c>
      <c r="D25" s="155">
        <v>0</v>
      </c>
      <c r="E25" s="156">
        <v>67512252</v>
      </c>
      <c r="F25" s="60">
        <v>70101000</v>
      </c>
      <c r="G25" s="60">
        <v>4889302</v>
      </c>
      <c r="H25" s="60">
        <v>518862</v>
      </c>
      <c r="I25" s="60">
        <v>4581142</v>
      </c>
      <c r="J25" s="60">
        <v>9989306</v>
      </c>
      <c r="K25" s="60">
        <v>9938226</v>
      </c>
      <c r="L25" s="60">
        <v>7998935</v>
      </c>
      <c r="M25" s="60">
        <v>5371491</v>
      </c>
      <c r="N25" s="60">
        <v>23308652</v>
      </c>
      <c r="O25" s="60">
        <v>5570041</v>
      </c>
      <c r="P25" s="60">
        <v>5001661</v>
      </c>
      <c r="Q25" s="60">
        <v>6292588</v>
      </c>
      <c r="R25" s="60">
        <v>16864290</v>
      </c>
      <c r="S25" s="60">
        <v>5887025</v>
      </c>
      <c r="T25" s="60">
        <v>7057689</v>
      </c>
      <c r="U25" s="60">
        <v>5964000</v>
      </c>
      <c r="V25" s="60">
        <v>18908714</v>
      </c>
      <c r="W25" s="60">
        <v>69070962</v>
      </c>
      <c r="X25" s="60">
        <v>67512252</v>
      </c>
      <c r="Y25" s="60">
        <v>1558710</v>
      </c>
      <c r="Z25" s="140">
        <v>2.31</v>
      </c>
      <c r="AA25" s="155">
        <v>70101000</v>
      </c>
    </row>
    <row r="26" spans="1:27" ht="13.5">
      <c r="A26" s="183" t="s">
        <v>38</v>
      </c>
      <c r="B26" s="182"/>
      <c r="C26" s="155">
        <v>10816366</v>
      </c>
      <c r="D26" s="155">
        <v>0</v>
      </c>
      <c r="E26" s="156">
        <v>12025704</v>
      </c>
      <c r="F26" s="60">
        <v>13228274</v>
      </c>
      <c r="G26" s="60">
        <v>949088</v>
      </c>
      <c r="H26" s="60">
        <v>0</v>
      </c>
      <c r="I26" s="60">
        <v>1053619</v>
      </c>
      <c r="J26" s="60">
        <v>2002707</v>
      </c>
      <c r="K26" s="60">
        <v>1952468</v>
      </c>
      <c r="L26" s="60">
        <v>1006842</v>
      </c>
      <c r="M26" s="60">
        <v>1035744</v>
      </c>
      <c r="N26" s="60">
        <v>3995054</v>
      </c>
      <c r="O26" s="60">
        <v>1002566</v>
      </c>
      <c r="P26" s="60">
        <v>959420</v>
      </c>
      <c r="Q26" s="60">
        <v>1081366</v>
      </c>
      <c r="R26" s="60">
        <v>3043352</v>
      </c>
      <c r="S26" s="60">
        <v>1775257</v>
      </c>
      <c r="T26" s="60">
        <v>1124001</v>
      </c>
      <c r="U26" s="60">
        <v>1196292</v>
      </c>
      <c r="V26" s="60">
        <v>4095550</v>
      </c>
      <c r="W26" s="60">
        <v>13136663</v>
      </c>
      <c r="X26" s="60">
        <v>12025704</v>
      </c>
      <c r="Y26" s="60">
        <v>1110959</v>
      </c>
      <c r="Z26" s="140">
        <v>9.24</v>
      </c>
      <c r="AA26" s="155">
        <v>13228274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5725716</v>
      </c>
      <c r="F27" s="60">
        <v>5725716</v>
      </c>
      <c r="G27" s="60">
        <v>0</v>
      </c>
      <c r="H27" s="60">
        <v>0</v>
      </c>
      <c r="I27" s="60">
        <v>1431429</v>
      </c>
      <c r="J27" s="60">
        <v>1431429</v>
      </c>
      <c r="K27" s="60">
        <v>477143</v>
      </c>
      <c r="L27" s="60">
        <v>477143</v>
      </c>
      <c r="M27" s="60">
        <v>477143</v>
      </c>
      <c r="N27" s="60">
        <v>1431429</v>
      </c>
      <c r="O27" s="60">
        <v>477143</v>
      </c>
      <c r="P27" s="60">
        <v>477143</v>
      </c>
      <c r="Q27" s="60">
        <v>-477000</v>
      </c>
      <c r="R27" s="60">
        <v>477286</v>
      </c>
      <c r="S27" s="60">
        <v>0</v>
      </c>
      <c r="T27" s="60">
        <v>0</v>
      </c>
      <c r="U27" s="60">
        <v>0</v>
      </c>
      <c r="V27" s="60">
        <v>0</v>
      </c>
      <c r="W27" s="60">
        <v>3340144</v>
      </c>
      <c r="X27" s="60">
        <v>5725716</v>
      </c>
      <c r="Y27" s="60">
        <v>-2385572</v>
      </c>
      <c r="Z27" s="140">
        <v>-41.66</v>
      </c>
      <c r="AA27" s="155">
        <v>5725716</v>
      </c>
    </row>
    <row r="28" spans="1:27" ht="13.5">
      <c r="A28" s="183" t="s">
        <v>39</v>
      </c>
      <c r="B28" s="182"/>
      <c r="C28" s="155">
        <v>2521749</v>
      </c>
      <c r="D28" s="155">
        <v>0</v>
      </c>
      <c r="E28" s="156">
        <v>36320220</v>
      </c>
      <c r="F28" s="60">
        <v>26320220</v>
      </c>
      <c r="G28" s="60">
        <v>0</v>
      </c>
      <c r="H28" s="60">
        <v>240</v>
      </c>
      <c r="I28" s="60">
        <v>9080055</v>
      </c>
      <c r="J28" s="60">
        <v>9080295</v>
      </c>
      <c r="K28" s="60">
        <v>3026685</v>
      </c>
      <c r="L28" s="60">
        <v>3026685</v>
      </c>
      <c r="M28" s="60">
        <v>3227086</v>
      </c>
      <c r="N28" s="60">
        <v>9280456</v>
      </c>
      <c r="O28" s="60">
        <v>3026685</v>
      </c>
      <c r="P28" s="60">
        <v>2617068</v>
      </c>
      <c r="Q28" s="60">
        <v>0</v>
      </c>
      <c r="R28" s="60">
        <v>5643753</v>
      </c>
      <c r="S28" s="60">
        <v>-1776565</v>
      </c>
      <c r="T28" s="60">
        <v>-40</v>
      </c>
      <c r="U28" s="60">
        <v>0</v>
      </c>
      <c r="V28" s="60">
        <v>-1776605</v>
      </c>
      <c r="W28" s="60">
        <v>22227899</v>
      </c>
      <c r="X28" s="60">
        <v>36320220</v>
      </c>
      <c r="Y28" s="60">
        <v>-14092321</v>
      </c>
      <c r="Z28" s="140">
        <v>-38.8</v>
      </c>
      <c r="AA28" s="155">
        <v>26320220</v>
      </c>
    </row>
    <row r="29" spans="1:27" ht="13.5">
      <c r="A29" s="183" t="s">
        <v>40</v>
      </c>
      <c r="B29" s="182"/>
      <c r="C29" s="155">
        <v>14974918</v>
      </c>
      <c r="D29" s="155">
        <v>0</v>
      </c>
      <c r="E29" s="156">
        <v>7119252</v>
      </c>
      <c r="F29" s="60">
        <v>23044000</v>
      </c>
      <c r="G29" s="60">
        <v>2734328</v>
      </c>
      <c r="H29" s="60">
        <v>2641106</v>
      </c>
      <c r="I29" s="60">
        <v>0</v>
      </c>
      <c r="J29" s="60">
        <v>5375434</v>
      </c>
      <c r="K29" s="60">
        <v>2617068</v>
      </c>
      <c r="L29" s="60">
        <v>2617068</v>
      </c>
      <c r="M29" s="60">
        <v>0</v>
      </c>
      <c r="N29" s="60">
        <v>5234136</v>
      </c>
      <c r="O29" s="60">
        <v>3587612</v>
      </c>
      <c r="P29" s="60">
        <v>5632</v>
      </c>
      <c r="Q29" s="60">
        <v>0</v>
      </c>
      <c r="R29" s="60">
        <v>3593244</v>
      </c>
      <c r="S29" s="60">
        <v>850017</v>
      </c>
      <c r="T29" s="60">
        <v>5341398</v>
      </c>
      <c r="U29" s="60">
        <v>0</v>
      </c>
      <c r="V29" s="60">
        <v>6191415</v>
      </c>
      <c r="W29" s="60">
        <v>20394229</v>
      </c>
      <c r="X29" s="60">
        <v>7119252</v>
      </c>
      <c r="Y29" s="60">
        <v>13274977</v>
      </c>
      <c r="Z29" s="140">
        <v>186.47</v>
      </c>
      <c r="AA29" s="155">
        <v>23044000</v>
      </c>
    </row>
    <row r="30" spans="1:27" ht="13.5">
      <c r="A30" s="183" t="s">
        <v>119</v>
      </c>
      <c r="B30" s="182"/>
      <c r="C30" s="155">
        <v>15369819</v>
      </c>
      <c r="D30" s="155">
        <v>0</v>
      </c>
      <c r="E30" s="156">
        <v>21753096</v>
      </c>
      <c r="F30" s="60">
        <v>21753096</v>
      </c>
      <c r="G30" s="60">
        <v>39086</v>
      </c>
      <c r="H30" s="60">
        <v>2507849</v>
      </c>
      <c r="I30" s="60">
        <v>2584562</v>
      </c>
      <c r="J30" s="60">
        <v>5131497</v>
      </c>
      <c r="K30" s="60">
        <v>1615421</v>
      </c>
      <c r="L30" s="60">
        <v>1478166</v>
      </c>
      <c r="M30" s="60">
        <v>1532143</v>
      </c>
      <c r="N30" s="60">
        <v>4625730</v>
      </c>
      <c r="O30" s="60">
        <v>1379289</v>
      </c>
      <c r="P30" s="60">
        <v>1407181</v>
      </c>
      <c r="Q30" s="60">
        <v>1462850</v>
      </c>
      <c r="R30" s="60">
        <v>4249320</v>
      </c>
      <c r="S30" s="60">
        <v>1363272</v>
      </c>
      <c r="T30" s="60">
        <v>1469793</v>
      </c>
      <c r="U30" s="60">
        <v>0</v>
      </c>
      <c r="V30" s="60">
        <v>2833065</v>
      </c>
      <c r="W30" s="60">
        <v>16839612</v>
      </c>
      <c r="X30" s="60">
        <v>21753096</v>
      </c>
      <c r="Y30" s="60">
        <v>-4913484</v>
      </c>
      <c r="Z30" s="140">
        <v>-22.59</v>
      </c>
      <c r="AA30" s="155">
        <v>21753096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1108619</v>
      </c>
      <c r="D32" s="155">
        <v>0</v>
      </c>
      <c r="E32" s="156">
        <v>1514916</v>
      </c>
      <c r="F32" s="60">
        <v>2038000</v>
      </c>
      <c r="G32" s="60">
        <v>22645</v>
      </c>
      <c r="H32" s="60">
        <v>35749</v>
      </c>
      <c r="I32" s="60">
        <v>91460</v>
      </c>
      <c r="J32" s="60">
        <v>149854</v>
      </c>
      <c r="K32" s="60">
        <v>81570</v>
      </c>
      <c r="L32" s="60">
        <v>96314</v>
      </c>
      <c r="M32" s="60">
        <v>72401</v>
      </c>
      <c r="N32" s="60">
        <v>250285</v>
      </c>
      <c r="O32" s="60">
        <v>68621</v>
      </c>
      <c r="P32" s="60">
        <v>126477</v>
      </c>
      <c r="Q32" s="60">
        <v>70407</v>
      </c>
      <c r="R32" s="60">
        <v>265505</v>
      </c>
      <c r="S32" s="60">
        <v>46410</v>
      </c>
      <c r="T32" s="60">
        <v>90186</v>
      </c>
      <c r="U32" s="60">
        <v>128625</v>
      </c>
      <c r="V32" s="60">
        <v>265221</v>
      </c>
      <c r="W32" s="60">
        <v>930865</v>
      </c>
      <c r="X32" s="60">
        <v>1514916</v>
      </c>
      <c r="Y32" s="60">
        <v>-584051</v>
      </c>
      <c r="Z32" s="140">
        <v>-38.55</v>
      </c>
      <c r="AA32" s="155">
        <v>2038000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47032327</v>
      </c>
      <c r="D34" s="155">
        <v>0</v>
      </c>
      <c r="E34" s="156">
        <v>62119320</v>
      </c>
      <c r="F34" s="60">
        <v>53634398</v>
      </c>
      <c r="G34" s="60">
        <v>2205312</v>
      </c>
      <c r="H34" s="60">
        <v>4089427</v>
      </c>
      <c r="I34" s="60">
        <v>3907496</v>
      </c>
      <c r="J34" s="60">
        <v>10202235</v>
      </c>
      <c r="K34" s="60">
        <v>6118854</v>
      </c>
      <c r="L34" s="60">
        <v>3954072</v>
      </c>
      <c r="M34" s="60">
        <v>6442919</v>
      </c>
      <c r="N34" s="60">
        <v>16515845</v>
      </c>
      <c r="O34" s="60">
        <v>7140079</v>
      </c>
      <c r="P34" s="60">
        <v>5332375</v>
      </c>
      <c r="Q34" s="60">
        <v>5319990</v>
      </c>
      <c r="R34" s="60">
        <v>17792444</v>
      </c>
      <c r="S34" s="60">
        <v>4159664</v>
      </c>
      <c r="T34" s="60">
        <v>7368097</v>
      </c>
      <c r="U34" s="60">
        <v>7400927</v>
      </c>
      <c r="V34" s="60">
        <v>18928688</v>
      </c>
      <c r="W34" s="60">
        <v>63439212</v>
      </c>
      <c r="X34" s="60">
        <v>62119320</v>
      </c>
      <c r="Y34" s="60">
        <v>1319892</v>
      </c>
      <c r="Z34" s="140">
        <v>2.12</v>
      </c>
      <c r="AA34" s="155">
        <v>53634398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148152294</v>
      </c>
      <c r="D36" s="188">
        <f>SUM(D25:D35)</f>
        <v>0</v>
      </c>
      <c r="E36" s="189">
        <f t="shared" si="1"/>
        <v>214090476</v>
      </c>
      <c r="F36" s="190">
        <f t="shared" si="1"/>
        <v>215844704</v>
      </c>
      <c r="G36" s="190">
        <f t="shared" si="1"/>
        <v>10839761</v>
      </c>
      <c r="H36" s="190">
        <f t="shared" si="1"/>
        <v>9793233</v>
      </c>
      <c r="I36" s="190">
        <f t="shared" si="1"/>
        <v>22729763</v>
      </c>
      <c r="J36" s="190">
        <f t="shared" si="1"/>
        <v>43362757</v>
      </c>
      <c r="K36" s="190">
        <f t="shared" si="1"/>
        <v>25827435</v>
      </c>
      <c r="L36" s="190">
        <f t="shared" si="1"/>
        <v>20655225</v>
      </c>
      <c r="M36" s="190">
        <f t="shared" si="1"/>
        <v>18158927</v>
      </c>
      <c r="N36" s="190">
        <f t="shared" si="1"/>
        <v>64641587</v>
      </c>
      <c r="O36" s="190">
        <f t="shared" si="1"/>
        <v>22252036</v>
      </c>
      <c r="P36" s="190">
        <f t="shared" si="1"/>
        <v>15926957</v>
      </c>
      <c r="Q36" s="190">
        <f t="shared" si="1"/>
        <v>13750201</v>
      </c>
      <c r="R36" s="190">
        <f t="shared" si="1"/>
        <v>51929194</v>
      </c>
      <c r="S36" s="190">
        <f t="shared" si="1"/>
        <v>12305080</v>
      </c>
      <c r="T36" s="190">
        <f t="shared" si="1"/>
        <v>22451124</v>
      </c>
      <c r="U36" s="190">
        <f t="shared" si="1"/>
        <v>14689844</v>
      </c>
      <c r="V36" s="190">
        <f t="shared" si="1"/>
        <v>49446048</v>
      </c>
      <c r="W36" s="190">
        <f t="shared" si="1"/>
        <v>209379586</v>
      </c>
      <c r="X36" s="190">
        <f t="shared" si="1"/>
        <v>214090476</v>
      </c>
      <c r="Y36" s="190">
        <f t="shared" si="1"/>
        <v>-4710890</v>
      </c>
      <c r="Z36" s="191">
        <f>+IF(X36&lt;&gt;0,+(Y36/X36)*100,0)</f>
        <v>-2.200420162548473</v>
      </c>
      <c r="AA36" s="188">
        <f>SUM(AA25:AA35)</f>
        <v>215844704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14602918</v>
      </c>
      <c r="D38" s="199">
        <f>+D22-D36</f>
        <v>0</v>
      </c>
      <c r="E38" s="200">
        <f t="shared" si="2"/>
        <v>15</v>
      </c>
      <c r="F38" s="106">
        <f t="shared" si="2"/>
        <v>0</v>
      </c>
      <c r="G38" s="106">
        <f t="shared" si="2"/>
        <v>36576641</v>
      </c>
      <c r="H38" s="106">
        <f t="shared" si="2"/>
        <v>-3728048</v>
      </c>
      <c r="I38" s="106">
        <f t="shared" si="2"/>
        <v>-17214426</v>
      </c>
      <c r="J38" s="106">
        <f t="shared" si="2"/>
        <v>15634167</v>
      </c>
      <c r="K38" s="106">
        <f t="shared" si="2"/>
        <v>-18690310</v>
      </c>
      <c r="L38" s="106">
        <f t="shared" si="2"/>
        <v>-16627470</v>
      </c>
      <c r="M38" s="106">
        <f t="shared" si="2"/>
        <v>24489144</v>
      </c>
      <c r="N38" s="106">
        <f t="shared" si="2"/>
        <v>-10828636</v>
      </c>
      <c r="O38" s="106">
        <f t="shared" si="2"/>
        <v>-18165963</v>
      </c>
      <c r="P38" s="106">
        <f t="shared" si="2"/>
        <v>-9909450</v>
      </c>
      <c r="Q38" s="106">
        <f t="shared" si="2"/>
        <v>20176934</v>
      </c>
      <c r="R38" s="106">
        <f t="shared" si="2"/>
        <v>-7898479</v>
      </c>
      <c r="S38" s="106">
        <f t="shared" si="2"/>
        <v>-8175528</v>
      </c>
      <c r="T38" s="106">
        <f t="shared" si="2"/>
        <v>-19410595</v>
      </c>
      <c r="U38" s="106">
        <f t="shared" si="2"/>
        <v>-3806744</v>
      </c>
      <c r="V38" s="106">
        <f t="shared" si="2"/>
        <v>-31392867</v>
      </c>
      <c r="W38" s="106">
        <f t="shared" si="2"/>
        <v>-34485815</v>
      </c>
      <c r="X38" s="106">
        <f>IF(F22=F36,0,X22-X36)</f>
        <v>0</v>
      </c>
      <c r="Y38" s="106">
        <f t="shared" si="2"/>
        <v>-34485827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6719758</v>
      </c>
      <c r="D39" s="155">
        <v>0</v>
      </c>
      <c r="E39" s="156">
        <v>29673000</v>
      </c>
      <c r="F39" s="60">
        <v>34673000</v>
      </c>
      <c r="G39" s="60">
        <v>8411000</v>
      </c>
      <c r="H39" s="60">
        <v>0</v>
      </c>
      <c r="I39" s="60">
        <v>0</v>
      </c>
      <c r="J39" s="60">
        <v>8411000</v>
      </c>
      <c r="K39" s="60">
        <v>0</v>
      </c>
      <c r="L39" s="60">
        <v>0</v>
      </c>
      <c r="M39" s="60">
        <v>0</v>
      </c>
      <c r="N39" s="60">
        <v>0</v>
      </c>
      <c r="O39" s="60">
        <v>-3245255</v>
      </c>
      <c r="P39" s="60">
        <v>0</v>
      </c>
      <c r="Q39" s="60">
        <v>0</v>
      </c>
      <c r="R39" s="60">
        <v>-3245255</v>
      </c>
      <c r="S39" s="60">
        <v>144467</v>
      </c>
      <c r="T39" s="60">
        <v>11351543</v>
      </c>
      <c r="U39" s="60">
        <v>7012230</v>
      </c>
      <c r="V39" s="60">
        <v>18508240</v>
      </c>
      <c r="W39" s="60">
        <v>23673985</v>
      </c>
      <c r="X39" s="60">
        <v>29673000</v>
      </c>
      <c r="Y39" s="60">
        <v>-5999015</v>
      </c>
      <c r="Z39" s="140">
        <v>-20.22</v>
      </c>
      <c r="AA39" s="155">
        <v>34673000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21322676</v>
      </c>
      <c r="D42" s="206">
        <f>SUM(D38:D41)</f>
        <v>0</v>
      </c>
      <c r="E42" s="207">
        <f t="shared" si="3"/>
        <v>29673015</v>
      </c>
      <c r="F42" s="88">
        <f t="shared" si="3"/>
        <v>34673000</v>
      </c>
      <c r="G42" s="88">
        <f t="shared" si="3"/>
        <v>44987641</v>
      </c>
      <c r="H42" s="88">
        <f t="shared" si="3"/>
        <v>-3728048</v>
      </c>
      <c r="I42" s="88">
        <f t="shared" si="3"/>
        <v>-17214426</v>
      </c>
      <c r="J42" s="88">
        <f t="shared" si="3"/>
        <v>24045167</v>
      </c>
      <c r="K42" s="88">
        <f t="shared" si="3"/>
        <v>-18690310</v>
      </c>
      <c r="L42" s="88">
        <f t="shared" si="3"/>
        <v>-16627470</v>
      </c>
      <c r="M42" s="88">
        <f t="shared" si="3"/>
        <v>24489144</v>
      </c>
      <c r="N42" s="88">
        <f t="shared" si="3"/>
        <v>-10828636</v>
      </c>
      <c r="O42" s="88">
        <f t="shared" si="3"/>
        <v>-21411218</v>
      </c>
      <c r="P42" s="88">
        <f t="shared" si="3"/>
        <v>-9909450</v>
      </c>
      <c r="Q42" s="88">
        <f t="shared" si="3"/>
        <v>20176934</v>
      </c>
      <c r="R42" s="88">
        <f t="shared" si="3"/>
        <v>-11143734</v>
      </c>
      <c r="S42" s="88">
        <f t="shared" si="3"/>
        <v>-8031061</v>
      </c>
      <c r="T42" s="88">
        <f t="shared" si="3"/>
        <v>-8059052</v>
      </c>
      <c r="U42" s="88">
        <f t="shared" si="3"/>
        <v>3205486</v>
      </c>
      <c r="V42" s="88">
        <f t="shared" si="3"/>
        <v>-12884627</v>
      </c>
      <c r="W42" s="88">
        <f t="shared" si="3"/>
        <v>-10811830</v>
      </c>
      <c r="X42" s="88">
        <f t="shared" si="3"/>
        <v>29673000</v>
      </c>
      <c r="Y42" s="88">
        <f t="shared" si="3"/>
        <v>-40484842</v>
      </c>
      <c r="Z42" s="208">
        <f>+IF(X42&lt;&gt;0,+(Y42/X42)*100,0)</f>
        <v>-136.43663262898932</v>
      </c>
      <c r="AA42" s="206">
        <f>SUM(AA38:AA41)</f>
        <v>34673000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21322676</v>
      </c>
      <c r="D44" s="210">
        <f>+D42-D43</f>
        <v>0</v>
      </c>
      <c r="E44" s="211">
        <f t="shared" si="4"/>
        <v>29673015</v>
      </c>
      <c r="F44" s="77">
        <f t="shared" si="4"/>
        <v>34673000</v>
      </c>
      <c r="G44" s="77">
        <f t="shared" si="4"/>
        <v>44987641</v>
      </c>
      <c r="H44" s="77">
        <f t="shared" si="4"/>
        <v>-3728048</v>
      </c>
      <c r="I44" s="77">
        <f t="shared" si="4"/>
        <v>-17214426</v>
      </c>
      <c r="J44" s="77">
        <f t="shared" si="4"/>
        <v>24045167</v>
      </c>
      <c r="K44" s="77">
        <f t="shared" si="4"/>
        <v>-18690310</v>
      </c>
      <c r="L44" s="77">
        <f t="shared" si="4"/>
        <v>-16627470</v>
      </c>
      <c r="M44" s="77">
        <f t="shared" si="4"/>
        <v>24489144</v>
      </c>
      <c r="N44" s="77">
        <f t="shared" si="4"/>
        <v>-10828636</v>
      </c>
      <c r="O44" s="77">
        <f t="shared" si="4"/>
        <v>-21411218</v>
      </c>
      <c r="P44" s="77">
        <f t="shared" si="4"/>
        <v>-9909450</v>
      </c>
      <c r="Q44" s="77">
        <f t="shared" si="4"/>
        <v>20176934</v>
      </c>
      <c r="R44" s="77">
        <f t="shared" si="4"/>
        <v>-11143734</v>
      </c>
      <c r="S44" s="77">
        <f t="shared" si="4"/>
        <v>-8031061</v>
      </c>
      <c r="T44" s="77">
        <f t="shared" si="4"/>
        <v>-8059052</v>
      </c>
      <c r="U44" s="77">
        <f t="shared" si="4"/>
        <v>3205486</v>
      </c>
      <c r="V44" s="77">
        <f t="shared" si="4"/>
        <v>-12884627</v>
      </c>
      <c r="W44" s="77">
        <f t="shared" si="4"/>
        <v>-10811830</v>
      </c>
      <c r="X44" s="77">
        <f t="shared" si="4"/>
        <v>29673000</v>
      </c>
      <c r="Y44" s="77">
        <f t="shared" si="4"/>
        <v>-40484842</v>
      </c>
      <c r="Z44" s="212">
        <f>+IF(X44&lt;&gt;0,+(Y44/X44)*100,0)</f>
        <v>-136.43663262898932</v>
      </c>
      <c r="AA44" s="210">
        <f>+AA42-AA43</f>
        <v>34673000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21322676</v>
      </c>
      <c r="D46" s="206">
        <f>SUM(D44:D45)</f>
        <v>0</v>
      </c>
      <c r="E46" s="207">
        <f t="shared" si="5"/>
        <v>29673015</v>
      </c>
      <c r="F46" s="88">
        <f t="shared" si="5"/>
        <v>34673000</v>
      </c>
      <c r="G46" s="88">
        <f t="shared" si="5"/>
        <v>44987641</v>
      </c>
      <c r="H46" s="88">
        <f t="shared" si="5"/>
        <v>-3728048</v>
      </c>
      <c r="I46" s="88">
        <f t="shared" si="5"/>
        <v>-17214426</v>
      </c>
      <c r="J46" s="88">
        <f t="shared" si="5"/>
        <v>24045167</v>
      </c>
      <c r="K46" s="88">
        <f t="shared" si="5"/>
        <v>-18690310</v>
      </c>
      <c r="L46" s="88">
        <f t="shared" si="5"/>
        <v>-16627470</v>
      </c>
      <c r="M46" s="88">
        <f t="shared" si="5"/>
        <v>24489144</v>
      </c>
      <c r="N46" s="88">
        <f t="shared" si="5"/>
        <v>-10828636</v>
      </c>
      <c r="O46" s="88">
        <f t="shared" si="5"/>
        <v>-21411218</v>
      </c>
      <c r="P46" s="88">
        <f t="shared" si="5"/>
        <v>-9909450</v>
      </c>
      <c r="Q46" s="88">
        <f t="shared" si="5"/>
        <v>20176934</v>
      </c>
      <c r="R46" s="88">
        <f t="shared" si="5"/>
        <v>-11143734</v>
      </c>
      <c r="S46" s="88">
        <f t="shared" si="5"/>
        <v>-8031061</v>
      </c>
      <c r="T46" s="88">
        <f t="shared" si="5"/>
        <v>-8059052</v>
      </c>
      <c r="U46" s="88">
        <f t="shared" si="5"/>
        <v>3205486</v>
      </c>
      <c r="V46" s="88">
        <f t="shared" si="5"/>
        <v>-12884627</v>
      </c>
      <c r="W46" s="88">
        <f t="shared" si="5"/>
        <v>-10811830</v>
      </c>
      <c r="X46" s="88">
        <f t="shared" si="5"/>
        <v>29673000</v>
      </c>
      <c r="Y46" s="88">
        <f t="shared" si="5"/>
        <v>-40484842</v>
      </c>
      <c r="Z46" s="208">
        <f>+IF(X46&lt;&gt;0,+(Y46/X46)*100,0)</f>
        <v>-136.43663262898932</v>
      </c>
      <c r="AA46" s="206">
        <f>SUM(AA44:AA45)</f>
        <v>34673000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21322676</v>
      </c>
      <c r="D48" s="217">
        <f>SUM(D46:D47)</f>
        <v>0</v>
      </c>
      <c r="E48" s="218">
        <f t="shared" si="6"/>
        <v>29673015</v>
      </c>
      <c r="F48" s="219">
        <f t="shared" si="6"/>
        <v>34673000</v>
      </c>
      <c r="G48" s="219">
        <f t="shared" si="6"/>
        <v>44987641</v>
      </c>
      <c r="H48" s="220">
        <f t="shared" si="6"/>
        <v>-3728048</v>
      </c>
      <c r="I48" s="220">
        <f t="shared" si="6"/>
        <v>-17214426</v>
      </c>
      <c r="J48" s="220">
        <f t="shared" si="6"/>
        <v>24045167</v>
      </c>
      <c r="K48" s="220">
        <f t="shared" si="6"/>
        <v>-18690310</v>
      </c>
      <c r="L48" s="220">
        <f t="shared" si="6"/>
        <v>-16627470</v>
      </c>
      <c r="M48" s="219">
        <f t="shared" si="6"/>
        <v>24489144</v>
      </c>
      <c r="N48" s="219">
        <f t="shared" si="6"/>
        <v>-10828636</v>
      </c>
      <c r="O48" s="220">
        <f t="shared" si="6"/>
        <v>-21411218</v>
      </c>
      <c r="P48" s="220">
        <f t="shared" si="6"/>
        <v>-9909450</v>
      </c>
      <c r="Q48" s="220">
        <f t="shared" si="6"/>
        <v>20176934</v>
      </c>
      <c r="R48" s="220">
        <f t="shared" si="6"/>
        <v>-11143734</v>
      </c>
      <c r="S48" s="220">
        <f t="shared" si="6"/>
        <v>-8031061</v>
      </c>
      <c r="T48" s="219">
        <f t="shared" si="6"/>
        <v>-8059052</v>
      </c>
      <c r="U48" s="219">
        <f t="shared" si="6"/>
        <v>3205486</v>
      </c>
      <c r="V48" s="220">
        <f t="shared" si="6"/>
        <v>-12884627</v>
      </c>
      <c r="W48" s="220">
        <f t="shared" si="6"/>
        <v>-10811830</v>
      </c>
      <c r="X48" s="220">
        <f t="shared" si="6"/>
        <v>29673000</v>
      </c>
      <c r="Y48" s="220">
        <f t="shared" si="6"/>
        <v>-40484842</v>
      </c>
      <c r="Z48" s="221">
        <f>+IF(X48&lt;&gt;0,+(Y48/X48)*100,0)</f>
        <v>-136.43663262898932</v>
      </c>
      <c r="AA48" s="222">
        <f>SUM(AA46:AA47)</f>
        <v>34673000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1524871</v>
      </c>
      <c r="D5" s="153">
        <f>SUM(D6:D8)</f>
        <v>0</v>
      </c>
      <c r="E5" s="154">
        <f t="shared" si="0"/>
        <v>3188844</v>
      </c>
      <c r="F5" s="100">
        <f t="shared" si="0"/>
        <v>3159262</v>
      </c>
      <c r="G5" s="100">
        <f t="shared" si="0"/>
        <v>16443</v>
      </c>
      <c r="H5" s="100">
        <f t="shared" si="0"/>
        <v>34021</v>
      </c>
      <c r="I5" s="100">
        <f t="shared" si="0"/>
        <v>69718</v>
      </c>
      <c r="J5" s="100">
        <f t="shared" si="0"/>
        <v>120182</v>
      </c>
      <c r="K5" s="100">
        <f t="shared" si="0"/>
        <v>709678</v>
      </c>
      <c r="L5" s="100">
        <f t="shared" si="0"/>
        <v>32851</v>
      </c>
      <c r="M5" s="100">
        <f t="shared" si="0"/>
        <v>62307</v>
      </c>
      <c r="N5" s="100">
        <f t="shared" si="0"/>
        <v>804836</v>
      </c>
      <c r="O5" s="100">
        <f t="shared" si="0"/>
        <v>178044</v>
      </c>
      <c r="P5" s="100">
        <f t="shared" si="0"/>
        <v>404349</v>
      </c>
      <c r="Q5" s="100">
        <f t="shared" si="0"/>
        <v>123948</v>
      </c>
      <c r="R5" s="100">
        <f t="shared" si="0"/>
        <v>706341</v>
      </c>
      <c r="S5" s="100">
        <f t="shared" si="0"/>
        <v>49516</v>
      </c>
      <c r="T5" s="100">
        <f t="shared" si="0"/>
        <v>63922</v>
      </c>
      <c r="U5" s="100">
        <f t="shared" si="0"/>
        <v>634685</v>
      </c>
      <c r="V5" s="100">
        <f t="shared" si="0"/>
        <v>748123</v>
      </c>
      <c r="W5" s="100">
        <f t="shared" si="0"/>
        <v>2379482</v>
      </c>
      <c r="X5" s="100">
        <f t="shared" si="0"/>
        <v>3188844</v>
      </c>
      <c r="Y5" s="100">
        <f t="shared" si="0"/>
        <v>-809362</v>
      </c>
      <c r="Z5" s="137">
        <f>+IF(X5&lt;&gt;0,+(Y5/X5)*100,0)</f>
        <v>-25.381047175716343</v>
      </c>
      <c r="AA5" s="153">
        <f>SUM(AA6:AA8)</f>
        <v>3159262</v>
      </c>
    </row>
    <row r="6" spans="1:27" ht="13.5">
      <c r="A6" s="138" t="s">
        <v>75</v>
      </c>
      <c r="B6" s="136"/>
      <c r="C6" s="155">
        <v>654453</v>
      </c>
      <c r="D6" s="155"/>
      <c r="E6" s="156">
        <v>1581852</v>
      </c>
      <c r="F6" s="60">
        <v>1454066</v>
      </c>
      <c r="G6" s="60">
        <v>1839</v>
      </c>
      <c r="H6" s="60">
        <v>19950</v>
      </c>
      <c r="I6" s="60">
        <v>21314</v>
      </c>
      <c r="J6" s="60">
        <v>43103</v>
      </c>
      <c r="K6" s="60">
        <v>424492</v>
      </c>
      <c r="L6" s="60"/>
      <c r="M6" s="60">
        <v>18559</v>
      </c>
      <c r="N6" s="60">
        <v>443051</v>
      </c>
      <c r="O6" s="60">
        <v>9927</v>
      </c>
      <c r="P6" s="60">
        <v>358403</v>
      </c>
      <c r="Q6" s="60">
        <v>4999</v>
      </c>
      <c r="R6" s="60">
        <v>373329</v>
      </c>
      <c r="S6" s="60">
        <v>4224</v>
      </c>
      <c r="T6" s="60">
        <v>3268</v>
      </c>
      <c r="U6" s="60">
        <v>379038</v>
      </c>
      <c r="V6" s="60">
        <v>386530</v>
      </c>
      <c r="W6" s="60">
        <v>1246013</v>
      </c>
      <c r="X6" s="60">
        <v>1581852</v>
      </c>
      <c r="Y6" s="60">
        <v>-335839</v>
      </c>
      <c r="Z6" s="140">
        <v>-21.23</v>
      </c>
      <c r="AA6" s="62">
        <v>1454066</v>
      </c>
    </row>
    <row r="7" spans="1:27" ht="13.5">
      <c r="A7" s="138" t="s">
        <v>76</v>
      </c>
      <c r="B7" s="136"/>
      <c r="C7" s="157">
        <v>116450</v>
      </c>
      <c r="D7" s="157"/>
      <c r="E7" s="158">
        <v>994992</v>
      </c>
      <c r="F7" s="159">
        <v>1023200</v>
      </c>
      <c r="G7" s="159">
        <v>266</v>
      </c>
      <c r="H7" s="159">
        <v>3474</v>
      </c>
      <c r="I7" s="159">
        <v>4924</v>
      </c>
      <c r="J7" s="159">
        <v>8664</v>
      </c>
      <c r="K7" s="159">
        <v>249876</v>
      </c>
      <c r="L7" s="159"/>
      <c r="M7" s="159">
        <v>7653</v>
      </c>
      <c r="N7" s="159">
        <v>257529</v>
      </c>
      <c r="O7" s="159">
        <v>163884</v>
      </c>
      <c r="P7" s="159">
        <v>41635</v>
      </c>
      <c r="Q7" s="159">
        <v>37632</v>
      </c>
      <c r="R7" s="159">
        <v>243151</v>
      </c>
      <c r="S7" s="159">
        <v>4040</v>
      </c>
      <c r="T7" s="159">
        <v>41481</v>
      </c>
      <c r="U7" s="159">
        <v>37711</v>
      </c>
      <c r="V7" s="159">
        <v>83232</v>
      </c>
      <c r="W7" s="159">
        <v>592576</v>
      </c>
      <c r="X7" s="159">
        <v>994992</v>
      </c>
      <c r="Y7" s="159">
        <v>-402416</v>
      </c>
      <c r="Z7" s="141">
        <v>-40.44</v>
      </c>
      <c r="AA7" s="225">
        <v>1023200</v>
      </c>
    </row>
    <row r="8" spans="1:27" ht="13.5">
      <c r="A8" s="138" t="s">
        <v>77</v>
      </c>
      <c r="B8" s="136"/>
      <c r="C8" s="155">
        <v>753968</v>
      </c>
      <c r="D8" s="155"/>
      <c r="E8" s="156">
        <v>612000</v>
      </c>
      <c r="F8" s="60">
        <v>681996</v>
      </c>
      <c r="G8" s="60">
        <v>14338</v>
      </c>
      <c r="H8" s="60">
        <v>10597</v>
      </c>
      <c r="I8" s="60">
        <v>43480</v>
      </c>
      <c r="J8" s="60">
        <v>68415</v>
      </c>
      <c r="K8" s="60">
        <v>35310</v>
      </c>
      <c r="L8" s="60">
        <v>32851</v>
      </c>
      <c r="M8" s="60">
        <v>36095</v>
      </c>
      <c r="N8" s="60">
        <v>104256</v>
      </c>
      <c r="O8" s="60">
        <v>4233</v>
      </c>
      <c r="P8" s="60">
        <v>4311</v>
      </c>
      <c r="Q8" s="60">
        <v>81317</v>
      </c>
      <c r="R8" s="60">
        <v>89861</v>
      </c>
      <c r="S8" s="60">
        <v>41252</v>
      </c>
      <c r="T8" s="60">
        <v>19173</v>
      </c>
      <c r="U8" s="60">
        <v>217936</v>
      </c>
      <c r="V8" s="60">
        <v>278361</v>
      </c>
      <c r="W8" s="60">
        <v>540893</v>
      </c>
      <c r="X8" s="60">
        <v>612000</v>
      </c>
      <c r="Y8" s="60">
        <v>-71107</v>
      </c>
      <c r="Z8" s="140">
        <v>-11.62</v>
      </c>
      <c r="AA8" s="62">
        <v>681996</v>
      </c>
    </row>
    <row r="9" spans="1:27" ht="13.5">
      <c r="A9" s="135" t="s">
        <v>78</v>
      </c>
      <c r="B9" s="136"/>
      <c r="C9" s="153">
        <f aca="true" t="shared" si="1" ref="C9:Y9">SUM(C10:C14)</f>
        <v>654300</v>
      </c>
      <c r="D9" s="153">
        <f>SUM(D10:D14)</f>
        <v>0</v>
      </c>
      <c r="E9" s="154">
        <f t="shared" si="1"/>
        <v>3122916</v>
      </c>
      <c r="F9" s="100">
        <f t="shared" si="1"/>
        <v>4587912</v>
      </c>
      <c r="G9" s="100">
        <f t="shared" si="1"/>
        <v>1474</v>
      </c>
      <c r="H9" s="100">
        <f t="shared" si="1"/>
        <v>204297</v>
      </c>
      <c r="I9" s="100">
        <f t="shared" si="1"/>
        <v>9771</v>
      </c>
      <c r="J9" s="100">
        <f t="shared" si="1"/>
        <v>215542</v>
      </c>
      <c r="K9" s="100">
        <f t="shared" si="1"/>
        <v>2792867</v>
      </c>
      <c r="L9" s="100">
        <f t="shared" si="1"/>
        <v>194664</v>
      </c>
      <c r="M9" s="100">
        <f t="shared" si="1"/>
        <v>15957</v>
      </c>
      <c r="N9" s="100">
        <f t="shared" si="1"/>
        <v>3003488</v>
      </c>
      <c r="O9" s="100">
        <f t="shared" si="1"/>
        <v>4702</v>
      </c>
      <c r="P9" s="100">
        <f t="shared" si="1"/>
        <v>17842</v>
      </c>
      <c r="Q9" s="100">
        <f t="shared" si="1"/>
        <v>17555</v>
      </c>
      <c r="R9" s="100">
        <f t="shared" si="1"/>
        <v>40099</v>
      </c>
      <c r="S9" s="100">
        <f t="shared" si="1"/>
        <v>26163</v>
      </c>
      <c r="T9" s="100">
        <f t="shared" si="1"/>
        <v>30620</v>
      </c>
      <c r="U9" s="100">
        <f t="shared" si="1"/>
        <v>578290</v>
      </c>
      <c r="V9" s="100">
        <f t="shared" si="1"/>
        <v>635073</v>
      </c>
      <c r="W9" s="100">
        <f t="shared" si="1"/>
        <v>3894202</v>
      </c>
      <c r="X9" s="100">
        <f t="shared" si="1"/>
        <v>3122916</v>
      </c>
      <c r="Y9" s="100">
        <f t="shared" si="1"/>
        <v>771286</v>
      </c>
      <c r="Z9" s="137">
        <f>+IF(X9&lt;&gt;0,+(Y9/X9)*100,0)</f>
        <v>24.69762235039303</v>
      </c>
      <c r="AA9" s="102">
        <f>SUM(AA10:AA14)</f>
        <v>4587912</v>
      </c>
    </row>
    <row r="10" spans="1:27" ht="13.5">
      <c r="A10" s="138" t="s">
        <v>79</v>
      </c>
      <c r="B10" s="136"/>
      <c r="C10" s="155">
        <v>335967</v>
      </c>
      <c r="D10" s="155"/>
      <c r="E10" s="156">
        <v>1084908</v>
      </c>
      <c r="F10" s="60">
        <v>2916178</v>
      </c>
      <c r="G10" s="60">
        <v>799</v>
      </c>
      <c r="H10" s="60">
        <v>11455</v>
      </c>
      <c r="I10" s="60">
        <v>8357</v>
      </c>
      <c r="J10" s="60">
        <v>20611</v>
      </c>
      <c r="K10" s="60">
        <v>2082288</v>
      </c>
      <c r="L10" s="60">
        <v>90614</v>
      </c>
      <c r="M10" s="60">
        <v>11094</v>
      </c>
      <c r="N10" s="60">
        <v>2183996</v>
      </c>
      <c r="O10" s="60">
        <v>2978</v>
      </c>
      <c r="P10" s="60">
        <v>17842</v>
      </c>
      <c r="Q10" s="60">
        <v>578</v>
      </c>
      <c r="R10" s="60">
        <v>21398</v>
      </c>
      <c r="S10" s="60">
        <v>4250</v>
      </c>
      <c r="T10" s="60">
        <v>20022</v>
      </c>
      <c r="U10" s="60">
        <v>19144</v>
      </c>
      <c r="V10" s="60">
        <v>43416</v>
      </c>
      <c r="W10" s="60">
        <v>2269421</v>
      </c>
      <c r="X10" s="60">
        <v>1084908</v>
      </c>
      <c r="Y10" s="60">
        <v>1184513</v>
      </c>
      <c r="Z10" s="140">
        <v>109.18</v>
      </c>
      <c r="AA10" s="62">
        <v>2916178</v>
      </c>
    </row>
    <row r="11" spans="1:27" ht="13.5">
      <c r="A11" s="138" t="s">
        <v>80</v>
      </c>
      <c r="B11" s="136"/>
      <c r="C11" s="155">
        <v>48526</v>
      </c>
      <c r="D11" s="155"/>
      <c r="E11" s="156">
        <v>1175004</v>
      </c>
      <c r="F11" s="60">
        <v>1116288</v>
      </c>
      <c r="G11" s="60"/>
      <c r="H11" s="60"/>
      <c r="I11" s="60">
        <v>1116</v>
      </c>
      <c r="J11" s="60">
        <v>1116</v>
      </c>
      <c r="K11" s="60">
        <v>395530</v>
      </c>
      <c r="L11" s="60"/>
      <c r="M11" s="60">
        <v>4863</v>
      </c>
      <c r="N11" s="60">
        <v>400393</v>
      </c>
      <c r="O11" s="60"/>
      <c r="P11" s="60"/>
      <c r="Q11" s="60">
        <v>3876</v>
      </c>
      <c r="R11" s="60">
        <v>3876</v>
      </c>
      <c r="S11" s="60">
        <v>21527</v>
      </c>
      <c r="T11" s="60">
        <v>930</v>
      </c>
      <c r="U11" s="60">
        <v>527909</v>
      </c>
      <c r="V11" s="60">
        <v>550366</v>
      </c>
      <c r="W11" s="60">
        <v>955751</v>
      </c>
      <c r="X11" s="60">
        <v>1175004</v>
      </c>
      <c r="Y11" s="60">
        <v>-219253</v>
      </c>
      <c r="Z11" s="140">
        <v>-18.66</v>
      </c>
      <c r="AA11" s="62">
        <v>1116288</v>
      </c>
    </row>
    <row r="12" spans="1:27" ht="13.5">
      <c r="A12" s="138" t="s">
        <v>81</v>
      </c>
      <c r="B12" s="136"/>
      <c r="C12" s="155">
        <v>78827</v>
      </c>
      <c r="D12" s="155"/>
      <c r="E12" s="156">
        <v>333000</v>
      </c>
      <c r="F12" s="60">
        <v>50000</v>
      </c>
      <c r="G12" s="60"/>
      <c r="H12" s="60"/>
      <c r="I12" s="60">
        <v>298</v>
      </c>
      <c r="J12" s="60">
        <v>298</v>
      </c>
      <c r="K12" s="60">
        <v>32293</v>
      </c>
      <c r="L12" s="60">
        <v>104050</v>
      </c>
      <c r="M12" s="60"/>
      <c r="N12" s="60">
        <v>136343</v>
      </c>
      <c r="O12" s="60">
        <v>1724</v>
      </c>
      <c r="P12" s="60"/>
      <c r="Q12" s="60"/>
      <c r="R12" s="60">
        <v>1724</v>
      </c>
      <c r="S12" s="60"/>
      <c r="T12" s="60">
        <v>9668</v>
      </c>
      <c r="U12" s="60">
        <v>31237</v>
      </c>
      <c r="V12" s="60">
        <v>40905</v>
      </c>
      <c r="W12" s="60">
        <v>179270</v>
      </c>
      <c r="X12" s="60">
        <v>333000</v>
      </c>
      <c r="Y12" s="60">
        <v>-153730</v>
      </c>
      <c r="Z12" s="140">
        <v>-46.17</v>
      </c>
      <c r="AA12" s="62">
        <v>50000</v>
      </c>
    </row>
    <row r="13" spans="1:27" ht="13.5">
      <c r="A13" s="138" t="s">
        <v>82</v>
      </c>
      <c r="B13" s="136"/>
      <c r="C13" s="155">
        <v>190980</v>
      </c>
      <c r="D13" s="155"/>
      <c r="E13" s="156">
        <v>530004</v>
      </c>
      <c r="F13" s="60">
        <v>505446</v>
      </c>
      <c r="G13" s="60">
        <v>675</v>
      </c>
      <c r="H13" s="60">
        <v>192842</v>
      </c>
      <c r="I13" s="60"/>
      <c r="J13" s="60">
        <v>193517</v>
      </c>
      <c r="K13" s="60">
        <v>282756</v>
      </c>
      <c r="L13" s="60"/>
      <c r="M13" s="60"/>
      <c r="N13" s="60">
        <v>282756</v>
      </c>
      <c r="O13" s="60"/>
      <c r="P13" s="60"/>
      <c r="Q13" s="60">
        <v>13101</v>
      </c>
      <c r="R13" s="60">
        <v>13101</v>
      </c>
      <c r="S13" s="60">
        <v>386</v>
      </c>
      <c r="T13" s="60"/>
      <c r="U13" s="60"/>
      <c r="V13" s="60">
        <v>386</v>
      </c>
      <c r="W13" s="60">
        <v>489760</v>
      </c>
      <c r="X13" s="60">
        <v>530004</v>
      </c>
      <c r="Y13" s="60">
        <v>-40244</v>
      </c>
      <c r="Z13" s="140">
        <v>-7.59</v>
      </c>
      <c r="AA13" s="62">
        <v>505446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25459851</v>
      </c>
      <c r="D15" s="153">
        <f>SUM(D16:D18)</f>
        <v>0</v>
      </c>
      <c r="E15" s="154">
        <f t="shared" si="2"/>
        <v>30492312</v>
      </c>
      <c r="F15" s="100">
        <f t="shared" si="2"/>
        <v>52763747</v>
      </c>
      <c r="G15" s="100">
        <f t="shared" si="2"/>
        <v>3111</v>
      </c>
      <c r="H15" s="100">
        <f t="shared" si="2"/>
        <v>0</v>
      </c>
      <c r="I15" s="100">
        <f t="shared" si="2"/>
        <v>1029004</v>
      </c>
      <c r="J15" s="100">
        <f t="shared" si="2"/>
        <v>1032115</v>
      </c>
      <c r="K15" s="100">
        <f t="shared" si="2"/>
        <v>3018969</v>
      </c>
      <c r="L15" s="100">
        <f t="shared" si="2"/>
        <v>955693</v>
      </c>
      <c r="M15" s="100">
        <f t="shared" si="2"/>
        <v>126545</v>
      </c>
      <c r="N15" s="100">
        <f t="shared" si="2"/>
        <v>4101207</v>
      </c>
      <c r="O15" s="100">
        <f t="shared" si="2"/>
        <v>91258</v>
      </c>
      <c r="P15" s="100">
        <f t="shared" si="2"/>
        <v>155175</v>
      </c>
      <c r="Q15" s="100">
        <f t="shared" si="2"/>
        <v>3924840</v>
      </c>
      <c r="R15" s="100">
        <f t="shared" si="2"/>
        <v>4171273</v>
      </c>
      <c r="S15" s="100">
        <f t="shared" si="2"/>
        <v>2761535</v>
      </c>
      <c r="T15" s="100">
        <f t="shared" si="2"/>
        <v>8569647</v>
      </c>
      <c r="U15" s="100">
        <f t="shared" si="2"/>
        <v>9194035</v>
      </c>
      <c r="V15" s="100">
        <f t="shared" si="2"/>
        <v>20525217</v>
      </c>
      <c r="W15" s="100">
        <f t="shared" si="2"/>
        <v>29829812</v>
      </c>
      <c r="X15" s="100">
        <f t="shared" si="2"/>
        <v>30492312</v>
      </c>
      <c r="Y15" s="100">
        <f t="shared" si="2"/>
        <v>-662500</v>
      </c>
      <c r="Z15" s="137">
        <f>+IF(X15&lt;&gt;0,+(Y15/X15)*100,0)</f>
        <v>-2.1726788050706025</v>
      </c>
      <c r="AA15" s="102">
        <f>SUM(AA16:AA18)</f>
        <v>52763747</v>
      </c>
    </row>
    <row r="16" spans="1:27" ht="13.5">
      <c r="A16" s="138" t="s">
        <v>85</v>
      </c>
      <c r="B16" s="136"/>
      <c r="C16" s="155">
        <v>15340656</v>
      </c>
      <c r="D16" s="155"/>
      <c r="E16" s="156">
        <v>675000</v>
      </c>
      <c r="F16" s="60">
        <v>40432754</v>
      </c>
      <c r="G16" s="60">
        <v>3111</v>
      </c>
      <c r="H16" s="60"/>
      <c r="I16" s="60">
        <v>923647</v>
      </c>
      <c r="J16" s="60">
        <v>926758</v>
      </c>
      <c r="K16" s="60">
        <v>2511047</v>
      </c>
      <c r="L16" s="60">
        <v>930979</v>
      </c>
      <c r="M16" s="60">
        <v>123194</v>
      </c>
      <c r="N16" s="60">
        <v>3565220</v>
      </c>
      <c r="O16" s="60">
        <v>90291</v>
      </c>
      <c r="P16" s="60">
        <v>155175</v>
      </c>
      <c r="Q16" s="60">
        <v>13491</v>
      </c>
      <c r="R16" s="60">
        <v>258957</v>
      </c>
      <c r="S16" s="60"/>
      <c r="T16" s="60">
        <v>11430055</v>
      </c>
      <c r="U16" s="60">
        <v>6317542</v>
      </c>
      <c r="V16" s="60">
        <v>17747597</v>
      </c>
      <c r="W16" s="60">
        <v>22498532</v>
      </c>
      <c r="X16" s="60">
        <v>675000</v>
      </c>
      <c r="Y16" s="60">
        <v>21823532</v>
      </c>
      <c r="Z16" s="140">
        <v>3233.12</v>
      </c>
      <c r="AA16" s="62">
        <v>40432754</v>
      </c>
    </row>
    <row r="17" spans="1:27" ht="13.5">
      <c r="A17" s="138" t="s">
        <v>86</v>
      </c>
      <c r="B17" s="136"/>
      <c r="C17" s="155">
        <v>10109261</v>
      </c>
      <c r="D17" s="155"/>
      <c r="E17" s="156">
        <v>29739312</v>
      </c>
      <c r="F17" s="60">
        <v>12252993</v>
      </c>
      <c r="G17" s="60"/>
      <c r="H17" s="60"/>
      <c r="I17" s="60">
        <v>105357</v>
      </c>
      <c r="J17" s="60">
        <v>105357</v>
      </c>
      <c r="K17" s="60">
        <v>507922</v>
      </c>
      <c r="L17" s="60">
        <v>24714</v>
      </c>
      <c r="M17" s="60">
        <v>3351</v>
      </c>
      <c r="N17" s="60">
        <v>535987</v>
      </c>
      <c r="O17" s="60">
        <v>967</v>
      </c>
      <c r="P17" s="60"/>
      <c r="Q17" s="60">
        <v>3911349</v>
      </c>
      <c r="R17" s="60">
        <v>3912316</v>
      </c>
      <c r="S17" s="60">
        <v>2761535</v>
      </c>
      <c r="T17" s="60">
        <v>-2864794</v>
      </c>
      <c r="U17" s="60">
        <v>2876493</v>
      </c>
      <c r="V17" s="60">
        <v>2773234</v>
      </c>
      <c r="W17" s="60">
        <v>7326894</v>
      </c>
      <c r="X17" s="60">
        <v>29739312</v>
      </c>
      <c r="Y17" s="60">
        <v>-22412418</v>
      </c>
      <c r="Z17" s="140">
        <v>-75.36</v>
      </c>
      <c r="AA17" s="62">
        <v>12252993</v>
      </c>
    </row>
    <row r="18" spans="1:27" ht="13.5">
      <c r="A18" s="138" t="s">
        <v>87</v>
      </c>
      <c r="B18" s="136"/>
      <c r="C18" s="155">
        <v>9934</v>
      </c>
      <c r="D18" s="155"/>
      <c r="E18" s="156">
        <v>78000</v>
      </c>
      <c r="F18" s="60">
        <v>78000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>
        <v>4386</v>
      </c>
      <c r="U18" s="60"/>
      <c r="V18" s="60">
        <v>4386</v>
      </c>
      <c r="W18" s="60">
        <v>4386</v>
      </c>
      <c r="X18" s="60">
        <v>78000</v>
      </c>
      <c r="Y18" s="60">
        <v>-73614</v>
      </c>
      <c r="Z18" s="140">
        <v>-94.38</v>
      </c>
      <c r="AA18" s="62">
        <v>78000</v>
      </c>
    </row>
    <row r="19" spans="1:27" ht="13.5">
      <c r="A19" s="135" t="s">
        <v>88</v>
      </c>
      <c r="B19" s="142"/>
      <c r="C19" s="153">
        <f aca="true" t="shared" si="3" ref="C19:Y19">SUM(C20:C23)</f>
        <v>2426204</v>
      </c>
      <c r="D19" s="153">
        <f>SUM(D20:D23)</f>
        <v>0</v>
      </c>
      <c r="E19" s="154">
        <f t="shared" si="3"/>
        <v>7191192</v>
      </c>
      <c r="F19" s="100">
        <f t="shared" si="3"/>
        <v>5206987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4547</v>
      </c>
      <c r="N19" s="100">
        <f t="shared" si="3"/>
        <v>4547</v>
      </c>
      <c r="O19" s="100">
        <f t="shared" si="3"/>
        <v>189895</v>
      </c>
      <c r="P19" s="100">
        <f t="shared" si="3"/>
        <v>281</v>
      </c>
      <c r="Q19" s="100">
        <f t="shared" si="3"/>
        <v>8792</v>
      </c>
      <c r="R19" s="100">
        <f t="shared" si="3"/>
        <v>198968</v>
      </c>
      <c r="S19" s="100">
        <f t="shared" si="3"/>
        <v>68799</v>
      </c>
      <c r="T19" s="100">
        <f t="shared" si="3"/>
        <v>27226</v>
      </c>
      <c r="U19" s="100">
        <f t="shared" si="3"/>
        <v>2451248</v>
      </c>
      <c r="V19" s="100">
        <f t="shared" si="3"/>
        <v>2547273</v>
      </c>
      <c r="W19" s="100">
        <f t="shared" si="3"/>
        <v>2750788</v>
      </c>
      <c r="X19" s="100">
        <f t="shared" si="3"/>
        <v>7191192</v>
      </c>
      <c r="Y19" s="100">
        <f t="shared" si="3"/>
        <v>-4440404</v>
      </c>
      <c r="Z19" s="137">
        <f>+IF(X19&lt;&gt;0,+(Y19/X19)*100,0)</f>
        <v>-61.747815939276826</v>
      </c>
      <c r="AA19" s="102">
        <f>SUM(AA20:AA23)</f>
        <v>5206987</v>
      </c>
    </row>
    <row r="20" spans="1:27" ht="13.5">
      <c r="A20" s="138" t="s">
        <v>89</v>
      </c>
      <c r="B20" s="136"/>
      <c r="C20" s="155">
        <v>1224315</v>
      </c>
      <c r="D20" s="155"/>
      <c r="E20" s="156">
        <v>6363696</v>
      </c>
      <c r="F20" s="60">
        <v>4483687</v>
      </c>
      <c r="G20" s="60"/>
      <c r="H20" s="60"/>
      <c r="I20" s="60"/>
      <c r="J20" s="60"/>
      <c r="K20" s="60"/>
      <c r="L20" s="60"/>
      <c r="M20" s="60"/>
      <c r="N20" s="60"/>
      <c r="O20" s="60">
        <v>189895</v>
      </c>
      <c r="P20" s="60">
        <v>281</v>
      </c>
      <c r="Q20" s="60">
        <v>8792</v>
      </c>
      <c r="R20" s="60">
        <v>198968</v>
      </c>
      <c r="S20" s="60">
        <v>64752</v>
      </c>
      <c r="T20" s="60">
        <v>26000</v>
      </c>
      <c r="U20" s="60">
        <v>2437882</v>
      </c>
      <c r="V20" s="60">
        <v>2528634</v>
      </c>
      <c r="W20" s="60">
        <v>2727602</v>
      </c>
      <c r="X20" s="60">
        <v>6363696</v>
      </c>
      <c r="Y20" s="60">
        <v>-3636094</v>
      </c>
      <c r="Z20" s="140">
        <v>-57.14</v>
      </c>
      <c r="AA20" s="62">
        <v>4483687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1201889</v>
      </c>
      <c r="D23" s="155"/>
      <c r="E23" s="156">
        <v>827496</v>
      </c>
      <c r="F23" s="60">
        <v>723300</v>
      </c>
      <c r="G23" s="60"/>
      <c r="H23" s="60"/>
      <c r="I23" s="60"/>
      <c r="J23" s="60"/>
      <c r="K23" s="60"/>
      <c r="L23" s="60"/>
      <c r="M23" s="60">
        <v>4547</v>
      </c>
      <c r="N23" s="60">
        <v>4547</v>
      </c>
      <c r="O23" s="60"/>
      <c r="P23" s="60"/>
      <c r="Q23" s="60"/>
      <c r="R23" s="60"/>
      <c r="S23" s="60">
        <v>4047</v>
      </c>
      <c r="T23" s="60">
        <v>1226</v>
      </c>
      <c r="U23" s="60">
        <v>13366</v>
      </c>
      <c r="V23" s="60">
        <v>18639</v>
      </c>
      <c r="W23" s="60">
        <v>23186</v>
      </c>
      <c r="X23" s="60">
        <v>827496</v>
      </c>
      <c r="Y23" s="60">
        <v>-804310</v>
      </c>
      <c r="Z23" s="140">
        <v>-97.2</v>
      </c>
      <c r="AA23" s="62">
        <v>723300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30065226</v>
      </c>
      <c r="D25" s="217">
        <f>+D5+D9+D15+D19+D24</f>
        <v>0</v>
      </c>
      <c r="E25" s="230">
        <f t="shared" si="4"/>
        <v>43995264</v>
      </c>
      <c r="F25" s="219">
        <f t="shared" si="4"/>
        <v>65717908</v>
      </c>
      <c r="G25" s="219">
        <f t="shared" si="4"/>
        <v>21028</v>
      </c>
      <c r="H25" s="219">
        <f t="shared" si="4"/>
        <v>238318</v>
      </c>
      <c r="I25" s="219">
        <f t="shared" si="4"/>
        <v>1108493</v>
      </c>
      <c r="J25" s="219">
        <f t="shared" si="4"/>
        <v>1367839</v>
      </c>
      <c r="K25" s="219">
        <f t="shared" si="4"/>
        <v>6521514</v>
      </c>
      <c r="L25" s="219">
        <f t="shared" si="4"/>
        <v>1183208</v>
      </c>
      <c r="M25" s="219">
        <f t="shared" si="4"/>
        <v>209356</v>
      </c>
      <c r="N25" s="219">
        <f t="shared" si="4"/>
        <v>7914078</v>
      </c>
      <c r="O25" s="219">
        <f t="shared" si="4"/>
        <v>463899</v>
      </c>
      <c r="P25" s="219">
        <f t="shared" si="4"/>
        <v>577647</v>
      </c>
      <c r="Q25" s="219">
        <f t="shared" si="4"/>
        <v>4075135</v>
      </c>
      <c r="R25" s="219">
        <f t="shared" si="4"/>
        <v>5116681</v>
      </c>
      <c r="S25" s="219">
        <f t="shared" si="4"/>
        <v>2906013</v>
      </c>
      <c r="T25" s="219">
        <f t="shared" si="4"/>
        <v>8691415</v>
      </c>
      <c r="U25" s="219">
        <f t="shared" si="4"/>
        <v>12858258</v>
      </c>
      <c r="V25" s="219">
        <f t="shared" si="4"/>
        <v>24455686</v>
      </c>
      <c r="W25" s="219">
        <f t="shared" si="4"/>
        <v>38854284</v>
      </c>
      <c r="X25" s="219">
        <f t="shared" si="4"/>
        <v>43995264</v>
      </c>
      <c r="Y25" s="219">
        <f t="shared" si="4"/>
        <v>-5140980</v>
      </c>
      <c r="Z25" s="231">
        <f>+IF(X25&lt;&gt;0,+(Y25/X25)*100,0)</f>
        <v>-11.685303218091839</v>
      </c>
      <c r="AA25" s="232">
        <f>+AA5+AA9+AA15+AA19+AA24</f>
        <v>65717908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14024470</v>
      </c>
      <c r="D28" s="155"/>
      <c r="E28" s="156">
        <v>29673012</v>
      </c>
      <c r="F28" s="60">
        <v>40007754</v>
      </c>
      <c r="G28" s="60"/>
      <c r="H28" s="60"/>
      <c r="I28" s="60"/>
      <c r="J28" s="60"/>
      <c r="K28" s="60">
        <v>24950</v>
      </c>
      <c r="L28" s="60"/>
      <c r="M28" s="60">
        <v>105050</v>
      </c>
      <c r="N28" s="60">
        <v>130000</v>
      </c>
      <c r="O28" s="60">
        <v>74625</v>
      </c>
      <c r="P28" s="60">
        <v>132200</v>
      </c>
      <c r="Q28" s="60"/>
      <c r="R28" s="60">
        <v>206825</v>
      </c>
      <c r="S28" s="60">
        <v>144467</v>
      </c>
      <c r="T28" s="60">
        <v>11430055</v>
      </c>
      <c r="U28" s="60">
        <v>6293377</v>
      </c>
      <c r="V28" s="60">
        <v>17867899</v>
      </c>
      <c r="W28" s="60">
        <v>18204724</v>
      </c>
      <c r="X28" s="60"/>
      <c r="Y28" s="60">
        <v>18204724</v>
      </c>
      <c r="Z28" s="140"/>
      <c r="AA28" s="155">
        <v>40007754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14024470</v>
      </c>
      <c r="D32" s="210">
        <f>SUM(D28:D31)</f>
        <v>0</v>
      </c>
      <c r="E32" s="211">
        <f t="shared" si="5"/>
        <v>29673012</v>
      </c>
      <c r="F32" s="77">
        <f t="shared" si="5"/>
        <v>40007754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24950</v>
      </c>
      <c r="L32" s="77">
        <f t="shared" si="5"/>
        <v>0</v>
      </c>
      <c r="M32" s="77">
        <f t="shared" si="5"/>
        <v>105050</v>
      </c>
      <c r="N32" s="77">
        <f t="shared" si="5"/>
        <v>130000</v>
      </c>
      <c r="O32" s="77">
        <f t="shared" si="5"/>
        <v>74625</v>
      </c>
      <c r="P32" s="77">
        <f t="shared" si="5"/>
        <v>132200</v>
      </c>
      <c r="Q32" s="77">
        <f t="shared" si="5"/>
        <v>0</v>
      </c>
      <c r="R32" s="77">
        <f t="shared" si="5"/>
        <v>206825</v>
      </c>
      <c r="S32" s="77">
        <f t="shared" si="5"/>
        <v>144467</v>
      </c>
      <c r="T32" s="77">
        <f t="shared" si="5"/>
        <v>11430055</v>
      </c>
      <c r="U32" s="77">
        <f t="shared" si="5"/>
        <v>6293377</v>
      </c>
      <c r="V32" s="77">
        <f t="shared" si="5"/>
        <v>17867899</v>
      </c>
      <c r="W32" s="77">
        <f t="shared" si="5"/>
        <v>18204724</v>
      </c>
      <c r="X32" s="77">
        <f t="shared" si="5"/>
        <v>0</v>
      </c>
      <c r="Y32" s="77">
        <f t="shared" si="5"/>
        <v>18204724</v>
      </c>
      <c r="Z32" s="212">
        <f>+IF(X32&lt;&gt;0,+(Y32/X32)*100,0)</f>
        <v>0</v>
      </c>
      <c r="AA32" s="79">
        <f>SUM(AA28:AA31)</f>
        <v>40007754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2617068</v>
      </c>
      <c r="T34" s="60"/>
      <c r="U34" s="60"/>
      <c r="V34" s="60">
        <v>2617068</v>
      </c>
      <c r="W34" s="60">
        <v>2617068</v>
      </c>
      <c r="X34" s="60"/>
      <c r="Y34" s="60">
        <v>2617068</v>
      </c>
      <c r="Z34" s="140"/>
      <c r="AA34" s="62"/>
    </row>
    <row r="35" spans="1:27" ht="13.5">
      <c r="A35" s="237" t="s">
        <v>53</v>
      </c>
      <c r="B35" s="136"/>
      <c r="C35" s="155">
        <v>16040756</v>
      </c>
      <c r="D35" s="155"/>
      <c r="E35" s="156">
        <v>14322252</v>
      </c>
      <c r="F35" s="60">
        <v>25710154</v>
      </c>
      <c r="G35" s="60">
        <v>21028</v>
      </c>
      <c r="H35" s="60">
        <v>238318</v>
      </c>
      <c r="I35" s="60">
        <v>1108493</v>
      </c>
      <c r="J35" s="60">
        <v>1367839</v>
      </c>
      <c r="K35" s="60">
        <v>6496564</v>
      </c>
      <c r="L35" s="60">
        <v>1183208</v>
      </c>
      <c r="M35" s="60">
        <v>104306</v>
      </c>
      <c r="N35" s="60">
        <v>7784078</v>
      </c>
      <c r="O35" s="60">
        <v>389274</v>
      </c>
      <c r="P35" s="60">
        <v>445447</v>
      </c>
      <c r="Q35" s="60">
        <v>4075135</v>
      </c>
      <c r="R35" s="60">
        <v>4909856</v>
      </c>
      <c r="S35" s="60">
        <v>144478</v>
      </c>
      <c r="T35" s="60">
        <v>-2738640</v>
      </c>
      <c r="U35" s="60">
        <v>6564881</v>
      </c>
      <c r="V35" s="60">
        <v>3970719</v>
      </c>
      <c r="W35" s="60">
        <v>18032492</v>
      </c>
      <c r="X35" s="60"/>
      <c r="Y35" s="60">
        <v>18032492</v>
      </c>
      <c r="Z35" s="140"/>
      <c r="AA35" s="62">
        <v>25710154</v>
      </c>
    </row>
    <row r="36" spans="1:27" ht="13.5">
      <c r="A36" s="238" t="s">
        <v>139</v>
      </c>
      <c r="B36" s="149"/>
      <c r="C36" s="222">
        <f aca="true" t="shared" si="6" ref="C36:Y36">SUM(C32:C35)</f>
        <v>30065226</v>
      </c>
      <c r="D36" s="222">
        <f>SUM(D32:D35)</f>
        <v>0</v>
      </c>
      <c r="E36" s="218">
        <f t="shared" si="6"/>
        <v>43995264</v>
      </c>
      <c r="F36" s="220">
        <f t="shared" si="6"/>
        <v>65717908</v>
      </c>
      <c r="G36" s="220">
        <f t="shared" si="6"/>
        <v>21028</v>
      </c>
      <c r="H36" s="220">
        <f t="shared" si="6"/>
        <v>238318</v>
      </c>
      <c r="I36" s="220">
        <f t="shared" si="6"/>
        <v>1108493</v>
      </c>
      <c r="J36" s="220">
        <f t="shared" si="6"/>
        <v>1367839</v>
      </c>
      <c r="K36" s="220">
        <f t="shared" si="6"/>
        <v>6521514</v>
      </c>
      <c r="L36" s="220">
        <f t="shared" si="6"/>
        <v>1183208</v>
      </c>
      <c r="M36" s="220">
        <f t="shared" si="6"/>
        <v>209356</v>
      </c>
      <c r="N36" s="220">
        <f t="shared" si="6"/>
        <v>7914078</v>
      </c>
      <c r="O36" s="220">
        <f t="shared" si="6"/>
        <v>463899</v>
      </c>
      <c r="P36" s="220">
        <f t="shared" si="6"/>
        <v>577647</v>
      </c>
      <c r="Q36" s="220">
        <f t="shared" si="6"/>
        <v>4075135</v>
      </c>
      <c r="R36" s="220">
        <f t="shared" si="6"/>
        <v>5116681</v>
      </c>
      <c r="S36" s="220">
        <f t="shared" si="6"/>
        <v>2906013</v>
      </c>
      <c r="T36" s="220">
        <f t="shared" si="6"/>
        <v>8691415</v>
      </c>
      <c r="U36" s="220">
        <f t="shared" si="6"/>
        <v>12858258</v>
      </c>
      <c r="V36" s="220">
        <f t="shared" si="6"/>
        <v>24455686</v>
      </c>
      <c r="W36" s="220">
        <f t="shared" si="6"/>
        <v>38854284</v>
      </c>
      <c r="X36" s="220">
        <f t="shared" si="6"/>
        <v>0</v>
      </c>
      <c r="Y36" s="220">
        <f t="shared" si="6"/>
        <v>38854284</v>
      </c>
      <c r="Z36" s="221">
        <f>+IF(X36&lt;&gt;0,+(Y36/X36)*100,0)</f>
        <v>0</v>
      </c>
      <c r="AA36" s="239">
        <f>SUM(AA32:AA35)</f>
        <v>65717908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141067594</v>
      </c>
      <c r="D6" s="155"/>
      <c r="E6" s="59">
        <v>3423037</v>
      </c>
      <c r="F6" s="60">
        <v>3966917</v>
      </c>
      <c r="G6" s="60">
        <v>44966612</v>
      </c>
      <c r="H6" s="60">
        <v>40438289</v>
      </c>
      <c r="I6" s="60">
        <v>32626854</v>
      </c>
      <c r="J6" s="60">
        <v>32626854</v>
      </c>
      <c r="K6" s="60">
        <v>8995171</v>
      </c>
      <c r="L6" s="60">
        <v>489059</v>
      </c>
      <c r="M6" s="60">
        <v>26874718</v>
      </c>
      <c r="N6" s="60">
        <v>26874718</v>
      </c>
      <c r="O6" s="60">
        <v>20815552</v>
      </c>
      <c r="P6" s="60">
        <v>20815552</v>
      </c>
      <c r="Q6" s="60">
        <v>18823941</v>
      </c>
      <c r="R6" s="60">
        <v>18823941</v>
      </c>
      <c r="S6" s="60">
        <v>30201549</v>
      </c>
      <c r="T6" s="60">
        <v>11790078</v>
      </c>
      <c r="U6" s="60">
        <v>-7682413</v>
      </c>
      <c r="V6" s="60">
        <v>-7682413</v>
      </c>
      <c r="W6" s="60">
        <v>-7682413</v>
      </c>
      <c r="X6" s="60">
        <v>3966917</v>
      </c>
      <c r="Y6" s="60">
        <v>-11649330</v>
      </c>
      <c r="Z6" s="140">
        <v>-293.66</v>
      </c>
      <c r="AA6" s="62">
        <v>3966917</v>
      </c>
    </row>
    <row r="7" spans="1:27" ht="13.5">
      <c r="A7" s="249" t="s">
        <v>144</v>
      </c>
      <c r="B7" s="182"/>
      <c r="C7" s="155">
        <v>5007661</v>
      </c>
      <c r="D7" s="155"/>
      <c r="E7" s="59">
        <v>89318489</v>
      </c>
      <c r="F7" s="60">
        <v>37056826</v>
      </c>
      <c r="G7" s="60">
        <v>106296869</v>
      </c>
      <c r="H7" s="60">
        <v>106665767</v>
      </c>
      <c r="I7" s="60">
        <v>137526605</v>
      </c>
      <c r="J7" s="60">
        <v>137526605</v>
      </c>
      <c r="K7" s="60">
        <v>112499066</v>
      </c>
      <c r="L7" s="60">
        <v>129914866</v>
      </c>
      <c r="M7" s="60">
        <v>135108168</v>
      </c>
      <c r="N7" s="60">
        <v>135108168</v>
      </c>
      <c r="O7" s="60">
        <v>143203543</v>
      </c>
      <c r="P7" s="60">
        <v>143203543</v>
      </c>
      <c r="Q7" s="60">
        <v>1031172</v>
      </c>
      <c r="R7" s="60">
        <v>1031172</v>
      </c>
      <c r="S7" s="60">
        <v>140186696</v>
      </c>
      <c r="T7" s="60">
        <v>158706599</v>
      </c>
      <c r="U7" s="60">
        <v>159853966</v>
      </c>
      <c r="V7" s="60">
        <v>159853966</v>
      </c>
      <c r="W7" s="60">
        <v>159853966</v>
      </c>
      <c r="X7" s="60">
        <v>37056826</v>
      </c>
      <c r="Y7" s="60">
        <v>122797140</v>
      </c>
      <c r="Z7" s="140">
        <v>331.38</v>
      </c>
      <c r="AA7" s="62">
        <v>37056826</v>
      </c>
    </row>
    <row r="8" spans="1:27" ht="13.5">
      <c r="A8" s="249" t="s">
        <v>145</v>
      </c>
      <c r="B8" s="182"/>
      <c r="C8" s="155">
        <v>11068470</v>
      </c>
      <c r="D8" s="155"/>
      <c r="E8" s="59">
        <v>6202875</v>
      </c>
      <c r="F8" s="60">
        <v>7586412</v>
      </c>
      <c r="G8" s="60">
        <v>4189872</v>
      </c>
      <c r="H8" s="60">
        <v>4939281</v>
      </c>
      <c r="I8" s="60">
        <v>5236377</v>
      </c>
      <c r="J8" s="60">
        <v>5236377</v>
      </c>
      <c r="K8" s="60">
        <v>6194318</v>
      </c>
      <c r="L8" s="60">
        <v>6043643</v>
      </c>
      <c r="M8" s="60">
        <v>7952505</v>
      </c>
      <c r="N8" s="60">
        <v>7952505</v>
      </c>
      <c r="O8" s="60">
        <v>7952505</v>
      </c>
      <c r="P8" s="60">
        <v>7952505</v>
      </c>
      <c r="Q8" s="60">
        <v>2713776</v>
      </c>
      <c r="R8" s="60">
        <v>2713776</v>
      </c>
      <c r="S8" s="60">
        <v>16697285</v>
      </c>
      <c r="T8" s="60">
        <v>11464289</v>
      </c>
      <c r="U8" s="60">
        <v>11606618</v>
      </c>
      <c r="V8" s="60">
        <v>11606618</v>
      </c>
      <c r="W8" s="60">
        <v>11606618</v>
      </c>
      <c r="X8" s="60">
        <v>7586412</v>
      </c>
      <c r="Y8" s="60">
        <v>4020206</v>
      </c>
      <c r="Z8" s="140">
        <v>52.99</v>
      </c>
      <c r="AA8" s="62">
        <v>7586412</v>
      </c>
    </row>
    <row r="9" spans="1:27" ht="13.5">
      <c r="A9" s="249" t="s">
        <v>146</v>
      </c>
      <c r="B9" s="182"/>
      <c r="C9" s="155">
        <v>6431111</v>
      </c>
      <c r="D9" s="155"/>
      <c r="E9" s="59">
        <v>9303351</v>
      </c>
      <c r="F9" s="60">
        <v>10233686</v>
      </c>
      <c r="G9" s="60">
        <v>2483528</v>
      </c>
      <c r="H9" s="60">
        <v>2566530</v>
      </c>
      <c r="I9" s="60">
        <v>2727086</v>
      </c>
      <c r="J9" s="60">
        <v>2727086</v>
      </c>
      <c r="K9" s="60">
        <v>2649273</v>
      </c>
      <c r="L9" s="60">
        <v>2939883</v>
      </c>
      <c r="M9" s="60">
        <v>2898932</v>
      </c>
      <c r="N9" s="60">
        <v>2898932</v>
      </c>
      <c r="O9" s="60">
        <v>2898932</v>
      </c>
      <c r="P9" s="60">
        <v>2898932</v>
      </c>
      <c r="Q9" s="60">
        <v>405576</v>
      </c>
      <c r="R9" s="60">
        <v>405576</v>
      </c>
      <c r="S9" s="60">
        <v>9280005</v>
      </c>
      <c r="T9" s="60">
        <v>-18113417</v>
      </c>
      <c r="U9" s="60">
        <v>-17866808</v>
      </c>
      <c r="V9" s="60">
        <v>-17866808</v>
      </c>
      <c r="W9" s="60">
        <v>-17866808</v>
      </c>
      <c r="X9" s="60">
        <v>10233686</v>
      </c>
      <c r="Y9" s="60">
        <v>-28100494</v>
      </c>
      <c r="Z9" s="140">
        <v>-274.59</v>
      </c>
      <c r="AA9" s="62">
        <v>10233686</v>
      </c>
    </row>
    <row r="10" spans="1:27" ht="13.5">
      <c r="A10" s="249" t="s">
        <v>147</v>
      </c>
      <c r="B10" s="182"/>
      <c r="C10" s="155">
        <v>203211</v>
      </c>
      <c r="D10" s="155"/>
      <c r="E10" s="59">
        <v>202330</v>
      </c>
      <c r="F10" s="60">
        <v>192330</v>
      </c>
      <c r="G10" s="159">
        <v>192330</v>
      </c>
      <c r="H10" s="159">
        <v>192330</v>
      </c>
      <c r="I10" s="159">
        <v>192330</v>
      </c>
      <c r="J10" s="60">
        <v>192330</v>
      </c>
      <c r="K10" s="159">
        <v>192330</v>
      </c>
      <c r="L10" s="159">
        <v>192330</v>
      </c>
      <c r="M10" s="60">
        <v>192330</v>
      </c>
      <c r="N10" s="159">
        <v>192330</v>
      </c>
      <c r="O10" s="159">
        <v>192330</v>
      </c>
      <c r="P10" s="159">
        <v>192330</v>
      </c>
      <c r="Q10" s="60">
        <v>14891</v>
      </c>
      <c r="R10" s="159">
        <v>14891</v>
      </c>
      <c r="S10" s="159"/>
      <c r="T10" s="60"/>
      <c r="U10" s="159"/>
      <c r="V10" s="159"/>
      <c r="W10" s="159"/>
      <c r="X10" s="60">
        <v>192330</v>
      </c>
      <c r="Y10" s="159">
        <v>-192330</v>
      </c>
      <c r="Z10" s="141">
        <v>-100</v>
      </c>
      <c r="AA10" s="225">
        <v>192330</v>
      </c>
    </row>
    <row r="11" spans="1:27" ht="13.5">
      <c r="A11" s="249" t="s">
        <v>148</v>
      </c>
      <c r="B11" s="182"/>
      <c r="C11" s="155">
        <v>1088639</v>
      </c>
      <c r="D11" s="155"/>
      <c r="E11" s="59">
        <v>1386361</v>
      </c>
      <c r="F11" s="60">
        <v>1524997</v>
      </c>
      <c r="G11" s="60">
        <v>1524997</v>
      </c>
      <c r="H11" s="60">
        <v>1524997</v>
      </c>
      <c r="I11" s="60">
        <v>1524997</v>
      </c>
      <c r="J11" s="60">
        <v>1524997</v>
      </c>
      <c r="K11" s="60">
        <v>1524997</v>
      </c>
      <c r="L11" s="60">
        <v>1524998</v>
      </c>
      <c r="M11" s="60">
        <v>1524997</v>
      </c>
      <c r="N11" s="60">
        <v>1524997</v>
      </c>
      <c r="O11" s="60">
        <v>1524997</v>
      </c>
      <c r="P11" s="60">
        <v>1524997</v>
      </c>
      <c r="Q11" s="60">
        <v>10247</v>
      </c>
      <c r="R11" s="60">
        <v>10247</v>
      </c>
      <c r="S11" s="60">
        <v>1205703</v>
      </c>
      <c r="T11" s="60">
        <v>1207517</v>
      </c>
      <c r="U11" s="60">
        <v>1196656</v>
      </c>
      <c r="V11" s="60">
        <v>1196656</v>
      </c>
      <c r="W11" s="60">
        <v>1196656</v>
      </c>
      <c r="X11" s="60">
        <v>1524997</v>
      </c>
      <c r="Y11" s="60">
        <v>-328341</v>
      </c>
      <c r="Z11" s="140">
        <v>-21.53</v>
      </c>
      <c r="AA11" s="62">
        <v>1524997</v>
      </c>
    </row>
    <row r="12" spans="1:27" ht="13.5">
      <c r="A12" s="250" t="s">
        <v>56</v>
      </c>
      <c r="B12" s="251"/>
      <c r="C12" s="168">
        <f aca="true" t="shared" si="0" ref="C12:Y12">SUM(C6:C11)</f>
        <v>164866686</v>
      </c>
      <c r="D12" s="168">
        <f>SUM(D6:D11)</f>
        <v>0</v>
      </c>
      <c r="E12" s="72">
        <f t="shared" si="0"/>
        <v>109836443</v>
      </c>
      <c r="F12" s="73">
        <f t="shared" si="0"/>
        <v>60561168</v>
      </c>
      <c r="G12" s="73">
        <f t="shared" si="0"/>
        <v>159654208</v>
      </c>
      <c r="H12" s="73">
        <f t="shared" si="0"/>
        <v>156327194</v>
      </c>
      <c r="I12" s="73">
        <f t="shared" si="0"/>
        <v>179834249</v>
      </c>
      <c r="J12" s="73">
        <f t="shared" si="0"/>
        <v>179834249</v>
      </c>
      <c r="K12" s="73">
        <f t="shared" si="0"/>
        <v>132055155</v>
      </c>
      <c r="L12" s="73">
        <f t="shared" si="0"/>
        <v>141104779</v>
      </c>
      <c r="M12" s="73">
        <f t="shared" si="0"/>
        <v>174551650</v>
      </c>
      <c r="N12" s="73">
        <f t="shared" si="0"/>
        <v>174551650</v>
      </c>
      <c r="O12" s="73">
        <f t="shared" si="0"/>
        <v>176587859</v>
      </c>
      <c r="P12" s="73">
        <f t="shared" si="0"/>
        <v>176587859</v>
      </c>
      <c r="Q12" s="73">
        <f t="shared" si="0"/>
        <v>22999603</v>
      </c>
      <c r="R12" s="73">
        <f t="shared" si="0"/>
        <v>22999603</v>
      </c>
      <c r="S12" s="73">
        <f t="shared" si="0"/>
        <v>197571238</v>
      </c>
      <c r="T12" s="73">
        <f t="shared" si="0"/>
        <v>165055066</v>
      </c>
      <c r="U12" s="73">
        <f t="shared" si="0"/>
        <v>147108019</v>
      </c>
      <c r="V12" s="73">
        <f t="shared" si="0"/>
        <v>147108019</v>
      </c>
      <c r="W12" s="73">
        <f t="shared" si="0"/>
        <v>147108019</v>
      </c>
      <c r="X12" s="73">
        <f t="shared" si="0"/>
        <v>60561168</v>
      </c>
      <c r="Y12" s="73">
        <f t="shared" si="0"/>
        <v>86546851</v>
      </c>
      <c r="Z12" s="170">
        <f>+IF(X12&lt;&gt;0,+(Y12/X12)*100,0)</f>
        <v>142.90816022570766</v>
      </c>
      <c r="AA12" s="74">
        <f>SUM(AA6:AA11)</f>
        <v>60561168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289321</v>
      </c>
      <c r="D15" s="155"/>
      <c r="E15" s="59">
        <v>222306</v>
      </c>
      <c r="F15" s="60">
        <v>212306</v>
      </c>
      <c r="G15" s="60">
        <v>212306</v>
      </c>
      <c r="H15" s="60">
        <v>212306</v>
      </c>
      <c r="I15" s="60">
        <v>212306</v>
      </c>
      <c r="J15" s="60">
        <v>212306</v>
      </c>
      <c r="K15" s="60">
        <v>212306</v>
      </c>
      <c r="L15" s="60">
        <v>212306</v>
      </c>
      <c r="M15" s="60">
        <v>212306</v>
      </c>
      <c r="N15" s="60">
        <v>212306</v>
      </c>
      <c r="O15" s="60">
        <v>212306</v>
      </c>
      <c r="P15" s="60">
        <v>212306</v>
      </c>
      <c r="Q15" s="60"/>
      <c r="R15" s="60"/>
      <c r="S15" s="60">
        <v>651282</v>
      </c>
      <c r="T15" s="60">
        <v>680778</v>
      </c>
      <c r="U15" s="60">
        <v>680778</v>
      </c>
      <c r="V15" s="60">
        <v>680778</v>
      </c>
      <c r="W15" s="60">
        <v>680778</v>
      </c>
      <c r="X15" s="60">
        <v>212306</v>
      </c>
      <c r="Y15" s="60">
        <v>468472</v>
      </c>
      <c r="Z15" s="140">
        <v>220.66</v>
      </c>
      <c r="AA15" s="62">
        <v>212306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52593662</v>
      </c>
      <c r="D17" s="155"/>
      <c r="E17" s="59">
        <v>3155311</v>
      </c>
      <c r="F17" s="60">
        <v>3155311</v>
      </c>
      <c r="G17" s="60">
        <v>3155311</v>
      </c>
      <c r="H17" s="60">
        <v>3155311</v>
      </c>
      <c r="I17" s="60">
        <v>3155311</v>
      </c>
      <c r="J17" s="60">
        <v>3155311</v>
      </c>
      <c r="K17" s="60">
        <v>3155311</v>
      </c>
      <c r="L17" s="60">
        <v>3155311</v>
      </c>
      <c r="M17" s="60">
        <v>3155311</v>
      </c>
      <c r="N17" s="60">
        <v>3155311</v>
      </c>
      <c r="O17" s="60">
        <v>3155311</v>
      </c>
      <c r="P17" s="60">
        <v>3155311</v>
      </c>
      <c r="Q17" s="60"/>
      <c r="R17" s="60"/>
      <c r="S17" s="60">
        <v>52593662</v>
      </c>
      <c r="T17" s="60">
        <v>52593662</v>
      </c>
      <c r="U17" s="60">
        <v>52593662</v>
      </c>
      <c r="V17" s="60">
        <v>52593662</v>
      </c>
      <c r="W17" s="60">
        <v>52593662</v>
      </c>
      <c r="X17" s="60">
        <v>3155311</v>
      </c>
      <c r="Y17" s="60">
        <v>49438351</v>
      </c>
      <c r="Z17" s="140">
        <v>1566.83</v>
      </c>
      <c r="AA17" s="62">
        <v>3155311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410438149</v>
      </c>
      <c r="D19" s="155"/>
      <c r="E19" s="59">
        <v>421004480</v>
      </c>
      <c r="F19" s="60">
        <v>564630186</v>
      </c>
      <c r="G19" s="60">
        <v>421333554</v>
      </c>
      <c r="H19" s="60">
        <v>421571872</v>
      </c>
      <c r="I19" s="60">
        <v>419653681</v>
      </c>
      <c r="J19" s="60">
        <v>419653681</v>
      </c>
      <c r="K19" s="60">
        <v>423148509</v>
      </c>
      <c r="L19" s="60">
        <v>421305033</v>
      </c>
      <c r="M19" s="60">
        <v>418287302</v>
      </c>
      <c r="N19" s="60">
        <v>418287302</v>
      </c>
      <c r="O19" s="60">
        <v>414429462</v>
      </c>
      <c r="P19" s="60">
        <v>414429462</v>
      </c>
      <c r="Q19" s="60">
        <v>1681006</v>
      </c>
      <c r="R19" s="60">
        <v>1681006</v>
      </c>
      <c r="S19" s="60">
        <v>420192803</v>
      </c>
      <c r="T19" s="60">
        <v>428884258</v>
      </c>
      <c r="U19" s="60">
        <v>441742506</v>
      </c>
      <c r="V19" s="60">
        <v>441742506</v>
      </c>
      <c r="W19" s="60">
        <v>441742506</v>
      </c>
      <c r="X19" s="60">
        <v>564630186</v>
      </c>
      <c r="Y19" s="60">
        <v>-122887680</v>
      </c>
      <c r="Z19" s="140">
        <v>-21.76</v>
      </c>
      <c r="AA19" s="62">
        <v>564630186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563500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264887</v>
      </c>
      <c r="D22" s="155"/>
      <c r="E22" s="59">
        <v>174630</v>
      </c>
      <c r="F22" s="60">
        <v>174630</v>
      </c>
      <c r="G22" s="60">
        <v>174630</v>
      </c>
      <c r="H22" s="60">
        <v>174630</v>
      </c>
      <c r="I22" s="60">
        <v>174630</v>
      </c>
      <c r="J22" s="60">
        <v>174630</v>
      </c>
      <c r="K22" s="60">
        <v>174630</v>
      </c>
      <c r="L22" s="60">
        <v>174630</v>
      </c>
      <c r="M22" s="60">
        <v>174630</v>
      </c>
      <c r="N22" s="60">
        <v>174630</v>
      </c>
      <c r="O22" s="60">
        <v>174630</v>
      </c>
      <c r="P22" s="60">
        <v>174630</v>
      </c>
      <c r="Q22" s="60"/>
      <c r="R22" s="60"/>
      <c r="S22" s="60">
        <v>249070</v>
      </c>
      <c r="T22" s="60">
        <v>249070</v>
      </c>
      <c r="U22" s="60">
        <v>249070</v>
      </c>
      <c r="V22" s="60">
        <v>249070</v>
      </c>
      <c r="W22" s="60">
        <v>249070</v>
      </c>
      <c r="X22" s="60">
        <v>174630</v>
      </c>
      <c r="Y22" s="60">
        <v>74440</v>
      </c>
      <c r="Z22" s="140">
        <v>42.63</v>
      </c>
      <c r="AA22" s="62">
        <v>174630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464149519</v>
      </c>
      <c r="D24" s="168">
        <f>SUM(D15:D23)</f>
        <v>0</v>
      </c>
      <c r="E24" s="76">
        <f t="shared" si="1"/>
        <v>424556727</v>
      </c>
      <c r="F24" s="77">
        <f t="shared" si="1"/>
        <v>568172433</v>
      </c>
      <c r="G24" s="77">
        <f t="shared" si="1"/>
        <v>424875801</v>
      </c>
      <c r="H24" s="77">
        <f t="shared" si="1"/>
        <v>425114119</v>
      </c>
      <c r="I24" s="77">
        <f t="shared" si="1"/>
        <v>423195928</v>
      </c>
      <c r="J24" s="77">
        <f t="shared" si="1"/>
        <v>423195928</v>
      </c>
      <c r="K24" s="77">
        <f t="shared" si="1"/>
        <v>426690756</v>
      </c>
      <c r="L24" s="77">
        <f t="shared" si="1"/>
        <v>424847280</v>
      </c>
      <c r="M24" s="77">
        <f t="shared" si="1"/>
        <v>421829549</v>
      </c>
      <c r="N24" s="77">
        <f t="shared" si="1"/>
        <v>421829549</v>
      </c>
      <c r="O24" s="77">
        <f t="shared" si="1"/>
        <v>417971709</v>
      </c>
      <c r="P24" s="77">
        <f t="shared" si="1"/>
        <v>417971709</v>
      </c>
      <c r="Q24" s="77">
        <f t="shared" si="1"/>
        <v>1681006</v>
      </c>
      <c r="R24" s="77">
        <f t="shared" si="1"/>
        <v>1681006</v>
      </c>
      <c r="S24" s="77">
        <f t="shared" si="1"/>
        <v>473686817</v>
      </c>
      <c r="T24" s="77">
        <f t="shared" si="1"/>
        <v>482407768</v>
      </c>
      <c r="U24" s="77">
        <f t="shared" si="1"/>
        <v>495266016</v>
      </c>
      <c r="V24" s="77">
        <f t="shared" si="1"/>
        <v>495266016</v>
      </c>
      <c r="W24" s="77">
        <f t="shared" si="1"/>
        <v>495266016</v>
      </c>
      <c r="X24" s="77">
        <f t="shared" si="1"/>
        <v>568172433</v>
      </c>
      <c r="Y24" s="77">
        <f t="shared" si="1"/>
        <v>-72906417</v>
      </c>
      <c r="Z24" s="212">
        <f>+IF(X24&lt;&gt;0,+(Y24/X24)*100,0)</f>
        <v>-12.831741345677008</v>
      </c>
      <c r="AA24" s="79">
        <f>SUM(AA15:AA23)</f>
        <v>568172433</v>
      </c>
    </row>
    <row r="25" spans="1:27" ht="13.5">
      <c r="A25" s="250" t="s">
        <v>159</v>
      </c>
      <c r="B25" s="251"/>
      <c r="C25" s="168">
        <f aca="true" t="shared" si="2" ref="C25:Y25">+C12+C24</f>
        <v>629016205</v>
      </c>
      <c r="D25" s="168">
        <f>+D12+D24</f>
        <v>0</v>
      </c>
      <c r="E25" s="72">
        <f t="shared" si="2"/>
        <v>534393170</v>
      </c>
      <c r="F25" s="73">
        <f t="shared" si="2"/>
        <v>628733601</v>
      </c>
      <c r="G25" s="73">
        <f t="shared" si="2"/>
        <v>584530009</v>
      </c>
      <c r="H25" s="73">
        <f t="shared" si="2"/>
        <v>581441313</v>
      </c>
      <c r="I25" s="73">
        <f t="shared" si="2"/>
        <v>603030177</v>
      </c>
      <c r="J25" s="73">
        <f t="shared" si="2"/>
        <v>603030177</v>
      </c>
      <c r="K25" s="73">
        <f t="shared" si="2"/>
        <v>558745911</v>
      </c>
      <c r="L25" s="73">
        <f t="shared" si="2"/>
        <v>565952059</v>
      </c>
      <c r="M25" s="73">
        <f t="shared" si="2"/>
        <v>596381199</v>
      </c>
      <c r="N25" s="73">
        <f t="shared" si="2"/>
        <v>596381199</v>
      </c>
      <c r="O25" s="73">
        <f t="shared" si="2"/>
        <v>594559568</v>
      </c>
      <c r="P25" s="73">
        <f t="shared" si="2"/>
        <v>594559568</v>
      </c>
      <c r="Q25" s="73">
        <f t="shared" si="2"/>
        <v>24680609</v>
      </c>
      <c r="R25" s="73">
        <f t="shared" si="2"/>
        <v>24680609</v>
      </c>
      <c r="S25" s="73">
        <f t="shared" si="2"/>
        <v>671258055</v>
      </c>
      <c r="T25" s="73">
        <f t="shared" si="2"/>
        <v>647462834</v>
      </c>
      <c r="U25" s="73">
        <f t="shared" si="2"/>
        <v>642374035</v>
      </c>
      <c r="V25" s="73">
        <f t="shared" si="2"/>
        <v>642374035</v>
      </c>
      <c r="W25" s="73">
        <f t="shared" si="2"/>
        <v>642374035</v>
      </c>
      <c r="X25" s="73">
        <f t="shared" si="2"/>
        <v>628733601</v>
      </c>
      <c r="Y25" s="73">
        <f t="shared" si="2"/>
        <v>13640434</v>
      </c>
      <c r="Z25" s="170">
        <f>+IF(X25&lt;&gt;0,+(Y25/X25)*100,0)</f>
        <v>2.1695093086014343</v>
      </c>
      <c r="AA25" s="74">
        <f>+AA12+AA24</f>
        <v>628733601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9103483</v>
      </c>
      <c r="D30" s="155"/>
      <c r="E30" s="59">
        <v>195954</v>
      </c>
      <c r="F30" s="60">
        <v>195954</v>
      </c>
      <c r="G30" s="60">
        <v>195954</v>
      </c>
      <c r="H30" s="60">
        <v>195954</v>
      </c>
      <c r="I30" s="60">
        <v>195954</v>
      </c>
      <c r="J30" s="60">
        <v>195954</v>
      </c>
      <c r="K30" s="60">
        <v>195954</v>
      </c>
      <c r="L30" s="60">
        <v>195954</v>
      </c>
      <c r="M30" s="60">
        <v>195954</v>
      </c>
      <c r="N30" s="60">
        <v>195954</v>
      </c>
      <c r="O30" s="60">
        <v>195954</v>
      </c>
      <c r="P30" s="60">
        <v>195954</v>
      </c>
      <c r="Q30" s="60"/>
      <c r="R30" s="60"/>
      <c r="S30" s="60">
        <v>13152278</v>
      </c>
      <c r="T30" s="60">
        <v>13152278</v>
      </c>
      <c r="U30" s="60">
        <v>13152278</v>
      </c>
      <c r="V30" s="60">
        <v>13152278</v>
      </c>
      <c r="W30" s="60">
        <v>13152278</v>
      </c>
      <c r="X30" s="60">
        <v>195954</v>
      </c>
      <c r="Y30" s="60">
        <v>12956324</v>
      </c>
      <c r="Z30" s="140">
        <v>6611.92</v>
      </c>
      <c r="AA30" s="62">
        <v>195954</v>
      </c>
    </row>
    <row r="31" spans="1:27" ht="13.5">
      <c r="A31" s="249" t="s">
        <v>163</v>
      </c>
      <c r="B31" s="182"/>
      <c r="C31" s="155">
        <v>395364</v>
      </c>
      <c r="D31" s="155"/>
      <c r="E31" s="59">
        <v>438440</v>
      </c>
      <c r="F31" s="60">
        <v>460362</v>
      </c>
      <c r="G31" s="60">
        <v>460362</v>
      </c>
      <c r="H31" s="60">
        <v>460362</v>
      </c>
      <c r="I31" s="60">
        <v>460362</v>
      </c>
      <c r="J31" s="60">
        <v>460362</v>
      </c>
      <c r="K31" s="60">
        <v>460362</v>
      </c>
      <c r="L31" s="60">
        <v>460362</v>
      </c>
      <c r="M31" s="60">
        <v>460362</v>
      </c>
      <c r="N31" s="60">
        <v>460362</v>
      </c>
      <c r="O31" s="60">
        <v>460362</v>
      </c>
      <c r="P31" s="60">
        <v>460362</v>
      </c>
      <c r="Q31" s="60">
        <v>4881</v>
      </c>
      <c r="R31" s="60">
        <v>4881</v>
      </c>
      <c r="S31" s="60">
        <v>465648</v>
      </c>
      <c r="T31" s="60">
        <v>478473</v>
      </c>
      <c r="U31" s="60">
        <v>540990</v>
      </c>
      <c r="V31" s="60">
        <v>540990</v>
      </c>
      <c r="W31" s="60">
        <v>540990</v>
      </c>
      <c r="X31" s="60">
        <v>460362</v>
      </c>
      <c r="Y31" s="60">
        <v>80628</v>
      </c>
      <c r="Z31" s="140">
        <v>17.51</v>
      </c>
      <c r="AA31" s="62">
        <v>460362</v>
      </c>
    </row>
    <row r="32" spans="1:27" ht="13.5">
      <c r="A32" s="249" t="s">
        <v>164</v>
      </c>
      <c r="B32" s="182"/>
      <c r="C32" s="155">
        <v>20539083</v>
      </c>
      <c r="D32" s="155"/>
      <c r="E32" s="59">
        <v>35297559</v>
      </c>
      <c r="F32" s="60">
        <v>38531048</v>
      </c>
      <c r="G32" s="60">
        <v>1347390</v>
      </c>
      <c r="H32" s="60">
        <v>1986740</v>
      </c>
      <c r="I32" s="60">
        <v>40790029</v>
      </c>
      <c r="J32" s="60">
        <v>40790029</v>
      </c>
      <c r="K32" s="60">
        <v>15196069</v>
      </c>
      <c r="L32" s="60">
        <v>15083717</v>
      </c>
      <c r="M32" s="60">
        <v>16080026</v>
      </c>
      <c r="N32" s="60">
        <v>16080026</v>
      </c>
      <c r="O32" s="60">
        <v>30817885</v>
      </c>
      <c r="P32" s="60">
        <v>30817885</v>
      </c>
      <c r="Q32" s="60">
        <v>15688067</v>
      </c>
      <c r="R32" s="60">
        <v>15688067</v>
      </c>
      <c r="S32" s="60">
        <v>92874611</v>
      </c>
      <c r="T32" s="60">
        <v>-8226185</v>
      </c>
      <c r="U32" s="60">
        <v>-15161652</v>
      </c>
      <c r="V32" s="60">
        <v>-15161652</v>
      </c>
      <c r="W32" s="60">
        <v>-15161652</v>
      </c>
      <c r="X32" s="60">
        <v>38531048</v>
      </c>
      <c r="Y32" s="60">
        <v>-53692700</v>
      </c>
      <c r="Z32" s="140">
        <v>-139.35</v>
      </c>
      <c r="AA32" s="62">
        <v>38531048</v>
      </c>
    </row>
    <row r="33" spans="1:27" ht="13.5">
      <c r="A33" s="249" t="s">
        <v>165</v>
      </c>
      <c r="B33" s="182"/>
      <c r="C33" s="155">
        <v>4833897</v>
      </c>
      <c r="D33" s="155"/>
      <c r="E33" s="59">
        <v>3424126</v>
      </c>
      <c r="F33" s="60">
        <v>3595332</v>
      </c>
      <c r="G33" s="60">
        <v>3595332</v>
      </c>
      <c r="H33" s="60">
        <v>3595332</v>
      </c>
      <c r="I33" s="60">
        <v>3595332</v>
      </c>
      <c r="J33" s="60">
        <v>3595332</v>
      </c>
      <c r="K33" s="60">
        <v>3595332</v>
      </c>
      <c r="L33" s="60">
        <v>3595332</v>
      </c>
      <c r="M33" s="60">
        <v>3595332</v>
      </c>
      <c r="N33" s="60">
        <v>3595332</v>
      </c>
      <c r="O33" s="60">
        <v>3595332</v>
      </c>
      <c r="P33" s="60">
        <v>3595332</v>
      </c>
      <c r="Q33" s="60"/>
      <c r="R33" s="60"/>
      <c r="S33" s="60">
        <v>71117560</v>
      </c>
      <c r="T33" s="60">
        <v>72904002</v>
      </c>
      <c r="U33" s="60">
        <v>73540031</v>
      </c>
      <c r="V33" s="60">
        <v>73540031</v>
      </c>
      <c r="W33" s="60">
        <v>73540031</v>
      </c>
      <c r="X33" s="60">
        <v>3595332</v>
      </c>
      <c r="Y33" s="60">
        <v>69944699</v>
      </c>
      <c r="Z33" s="140">
        <v>1945.43</v>
      </c>
      <c r="AA33" s="62">
        <v>3595332</v>
      </c>
    </row>
    <row r="34" spans="1:27" ht="13.5">
      <c r="A34" s="250" t="s">
        <v>58</v>
      </c>
      <c r="B34" s="251"/>
      <c r="C34" s="168">
        <f aca="true" t="shared" si="3" ref="C34:Y34">SUM(C29:C33)</f>
        <v>34871827</v>
      </c>
      <c r="D34" s="168">
        <f>SUM(D29:D33)</f>
        <v>0</v>
      </c>
      <c r="E34" s="72">
        <f t="shared" si="3"/>
        <v>39356079</v>
      </c>
      <c r="F34" s="73">
        <f t="shared" si="3"/>
        <v>42782696</v>
      </c>
      <c r="G34" s="73">
        <f t="shared" si="3"/>
        <v>5599038</v>
      </c>
      <c r="H34" s="73">
        <f t="shared" si="3"/>
        <v>6238388</v>
      </c>
      <c r="I34" s="73">
        <f t="shared" si="3"/>
        <v>45041677</v>
      </c>
      <c r="J34" s="73">
        <f t="shared" si="3"/>
        <v>45041677</v>
      </c>
      <c r="K34" s="73">
        <f t="shared" si="3"/>
        <v>19447717</v>
      </c>
      <c r="L34" s="73">
        <f t="shared" si="3"/>
        <v>19335365</v>
      </c>
      <c r="M34" s="73">
        <f t="shared" si="3"/>
        <v>20331674</v>
      </c>
      <c r="N34" s="73">
        <f t="shared" si="3"/>
        <v>20331674</v>
      </c>
      <c r="O34" s="73">
        <f t="shared" si="3"/>
        <v>35069533</v>
      </c>
      <c r="P34" s="73">
        <f t="shared" si="3"/>
        <v>35069533</v>
      </c>
      <c r="Q34" s="73">
        <f t="shared" si="3"/>
        <v>15692948</v>
      </c>
      <c r="R34" s="73">
        <f t="shared" si="3"/>
        <v>15692948</v>
      </c>
      <c r="S34" s="73">
        <f t="shared" si="3"/>
        <v>177610097</v>
      </c>
      <c r="T34" s="73">
        <f t="shared" si="3"/>
        <v>78308568</v>
      </c>
      <c r="U34" s="73">
        <f t="shared" si="3"/>
        <v>72071647</v>
      </c>
      <c r="V34" s="73">
        <f t="shared" si="3"/>
        <v>72071647</v>
      </c>
      <c r="W34" s="73">
        <f t="shared" si="3"/>
        <v>72071647</v>
      </c>
      <c r="X34" s="73">
        <f t="shared" si="3"/>
        <v>42782696</v>
      </c>
      <c r="Y34" s="73">
        <f t="shared" si="3"/>
        <v>29288951</v>
      </c>
      <c r="Z34" s="170">
        <f>+IF(X34&lt;&gt;0,+(Y34/X34)*100,0)</f>
        <v>68.45980674055697</v>
      </c>
      <c r="AA34" s="74">
        <f>SUM(AA29:AA33)</f>
        <v>42782696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30166156</v>
      </c>
      <c r="D37" s="155"/>
      <c r="E37" s="59">
        <v>220700</v>
      </c>
      <c r="F37" s="60">
        <v>58220699</v>
      </c>
      <c r="G37" s="60">
        <v>220700</v>
      </c>
      <c r="H37" s="60">
        <v>220700</v>
      </c>
      <c r="I37" s="60">
        <v>220700</v>
      </c>
      <c r="J37" s="60">
        <v>220700</v>
      </c>
      <c r="K37" s="60">
        <v>220700</v>
      </c>
      <c r="L37" s="60">
        <v>24166667</v>
      </c>
      <c r="M37" s="60">
        <v>29110350</v>
      </c>
      <c r="N37" s="60">
        <v>29110350</v>
      </c>
      <c r="O37" s="60">
        <v>33962075</v>
      </c>
      <c r="P37" s="60">
        <v>33962075</v>
      </c>
      <c r="Q37" s="60"/>
      <c r="R37" s="60"/>
      <c r="S37" s="60">
        <v>19081177</v>
      </c>
      <c r="T37" s="60">
        <v>19081177</v>
      </c>
      <c r="U37" s="60">
        <v>19081177</v>
      </c>
      <c r="V37" s="60">
        <v>19081177</v>
      </c>
      <c r="W37" s="60">
        <v>19081177</v>
      </c>
      <c r="X37" s="60">
        <v>58220699</v>
      </c>
      <c r="Y37" s="60">
        <v>-39139522</v>
      </c>
      <c r="Z37" s="140">
        <v>-67.23</v>
      </c>
      <c r="AA37" s="62">
        <v>58220699</v>
      </c>
    </row>
    <row r="38" spans="1:27" ht="13.5">
      <c r="A38" s="249" t="s">
        <v>165</v>
      </c>
      <c r="B38" s="182"/>
      <c r="C38" s="155">
        <v>24467718</v>
      </c>
      <c r="D38" s="155"/>
      <c r="E38" s="59">
        <v>21605434</v>
      </c>
      <c r="F38" s="60">
        <v>24846249</v>
      </c>
      <c r="G38" s="60">
        <v>18010528</v>
      </c>
      <c r="H38" s="60">
        <v>18010528</v>
      </c>
      <c r="I38" s="60">
        <v>18010528</v>
      </c>
      <c r="J38" s="60">
        <v>18010528</v>
      </c>
      <c r="K38" s="60">
        <v>18010528</v>
      </c>
      <c r="L38" s="60">
        <v>18010528</v>
      </c>
      <c r="M38" s="60">
        <v>18010528</v>
      </c>
      <c r="N38" s="60">
        <v>18010528</v>
      </c>
      <c r="O38" s="60">
        <v>18010528</v>
      </c>
      <c r="P38" s="60">
        <v>18010528</v>
      </c>
      <c r="Q38" s="60"/>
      <c r="R38" s="60"/>
      <c r="S38" s="60"/>
      <c r="T38" s="60"/>
      <c r="U38" s="60"/>
      <c r="V38" s="60"/>
      <c r="W38" s="60"/>
      <c r="X38" s="60">
        <v>24846249</v>
      </c>
      <c r="Y38" s="60">
        <v>-24846249</v>
      </c>
      <c r="Z38" s="140">
        <v>-100</v>
      </c>
      <c r="AA38" s="62">
        <v>24846249</v>
      </c>
    </row>
    <row r="39" spans="1:27" ht="13.5">
      <c r="A39" s="250" t="s">
        <v>59</v>
      </c>
      <c r="B39" s="253"/>
      <c r="C39" s="168">
        <f aca="true" t="shared" si="4" ref="C39:Y39">SUM(C37:C38)</f>
        <v>54633874</v>
      </c>
      <c r="D39" s="168">
        <f>SUM(D37:D38)</f>
        <v>0</v>
      </c>
      <c r="E39" s="76">
        <f t="shared" si="4"/>
        <v>21826134</v>
      </c>
      <c r="F39" s="77">
        <f t="shared" si="4"/>
        <v>83066948</v>
      </c>
      <c r="G39" s="77">
        <f t="shared" si="4"/>
        <v>18231228</v>
      </c>
      <c r="H39" s="77">
        <f t="shared" si="4"/>
        <v>18231228</v>
      </c>
      <c r="I39" s="77">
        <f t="shared" si="4"/>
        <v>18231228</v>
      </c>
      <c r="J39" s="77">
        <f t="shared" si="4"/>
        <v>18231228</v>
      </c>
      <c r="K39" s="77">
        <f t="shared" si="4"/>
        <v>18231228</v>
      </c>
      <c r="L39" s="77">
        <f t="shared" si="4"/>
        <v>42177195</v>
      </c>
      <c r="M39" s="77">
        <f t="shared" si="4"/>
        <v>47120878</v>
      </c>
      <c r="N39" s="77">
        <f t="shared" si="4"/>
        <v>47120878</v>
      </c>
      <c r="O39" s="77">
        <f t="shared" si="4"/>
        <v>51972603</v>
      </c>
      <c r="P39" s="77">
        <f t="shared" si="4"/>
        <v>51972603</v>
      </c>
      <c r="Q39" s="77">
        <f t="shared" si="4"/>
        <v>0</v>
      </c>
      <c r="R39" s="77">
        <f t="shared" si="4"/>
        <v>0</v>
      </c>
      <c r="S39" s="77">
        <f t="shared" si="4"/>
        <v>19081177</v>
      </c>
      <c r="T39" s="77">
        <f t="shared" si="4"/>
        <v>19081177</v>
      </c>
      <c r="U39" s="77">
        <f t="shared" si="4"/>
        <v>19081177</v>
      </c>
      <c r="V39" s="77">
        <f t="shared" si="4"/>
        <v>19081177</v>
      </c>
      <c r="W39" s="77">
        <f t="shared" si="4"/>
        <v>19081177</v>
      </c>
      <c r="X39" s="77">
        <f t="shared" si="4"/>
        <v>83066948</v>
      </c>
      <c r="Y39" s="77">
        <f t="shared" si="4"/>
        <v>-63985771</v>
      </c>
      <c r="Z39" s="212">
        <f>+IF(X39&lt;&gt;0,+(Y39/X39)*100,0)</f>
        <v>-77.02915845662224</v>
      </c>
      <c r="AA39" s="79">
        <f>SUM(AA37:AA38)</f>
        <v>83066948</v>
      </c>
    </row>
    <row r="40" spans="1:27" ht="13.5">
      <c r="A40" s="250" t="s">
        <v>167</v>
      </c>
      <c r="B40" s="251"/>
      <c r="C40" s="168">
        <f aca="true" t="shared" si="5" ref="C40:Y40">+C34+C39</f>
        <v>89505701</v>
      </c>
      <c r="D40" s="168">
        <f>+D34+D39</f>
        <v>0</v>
      </c>
      <c r="E40" s="72">
        <f t="shared" si="5"/>
        <v>61182213</v>
      </c>
      <c r="F40" s="73">
        <f t="shared" si="5"/>
        <v>125849644</v>
      </c>
      <c r="G40" s="73">
        <f t="shared" si="5"/>
        <v>23830266</v>
      </c>
      <c r="H40" s="73">
        <f t="shared" si="5"/>
        <v>24469616</v>
      </c>
      <c r="I40" s="73">
        <f t="shared" si="5"/>
        <v>63272905</v>
      </c>
      <c r="J40" s="73">
        <f t="shared" si="5"/>
        <v>63272905</v>
      </c>
      <c r="K40" s="73">
        <f t="shared" si="5"/>
        <v>37678945</v>
      </c>
      <c r="L40" s="73">
        <f t="shared" si="5"/>
        <v>61512560</v>
      </c>
      <c r="M40" s="73">
        <f t="shared" si="5"/>
        <v>67452552</v>
      </c>
      <c r="N40" s="73">
        <f t="shared" si="5"/>
        <v>67452552</v>
      </c>
      <c r="O40" s="73">
        <f t="shared" si="5"/>
        <v>87042136</v>
      </c>
      <c r="P40" s="73">
        <f t="shared" si="5"/>
        <v>87042136</v>
      </c>
      <c r="Q40" s="73">
        <f t="shared" si="5"/>
        <v>15692948</v>
      </c>
      <c r="R40" s="73">
        <f t="shared" si="5"/>
        <v>15692948</v>
      </c>
      <c r="S40" s="73">
        <f t="shared" si="5"/>
        <v>196691274</v>
      </c>
      <c r="T40" s="73">
        <f t="shared" si="5"/>
        <v>97389745</v>
      </c>
      <c r="U40" s="73">
        <f t="shared" si="5"/>
        <v>91152824</v>
      </c>
      <c r="V40" s="73">
        <f t="shared" si="5"/>
        <v>91152824</v>
      </c>
      <c r="W40" s="73">
        <f t="shared" si="5"/>
        <v>91152824</v>
      </c>
      <c r="X40" s="73">
        <f t="shared" si="5"/>
        <v>125849644</v>
      </c>
      <c r="Y40" s="73">
        <f t="shared" si="5"/>
        <v>-34696820</v>
      </c>
      <c r="Z40" s="170">
        <f>+IF(X40&lt;&gt;0,+(Y40/X40)*100,0)</f>
        <v>-27.570058124280433</v>
      </c>
      <c r="AA40" s="74">
        <f>+AA34+AA39</f>
        <v>125849644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539510504</v>
      </c>
      <c r="D42" s="257">
        <f>+D25-D40</f>
        <v>0</v>
      </c>
      <c r="E42" s="258">
        <f t="shared" si="6"/>
        <v>473210957</v>
      </c>
      <c r="F42" s="259">
        <f t="shared" si="6"/>
        <v>502883957</v>
      </c>
      <c r="G42" s="259">
        <f t="shared" si="6"/>
        <v>560699743</v>
      </c>
      <c r="H42" s="259">
        <f t="shared" si="6"/>
        <v>556971697</v>
      </c>
      <c r="I42" s="259">
        <f t="shared" si="6"/>
        <v>539757272</v>
      </c>
      <c r="J42" s="259">
        <f t="shared" si="6"/>
        <v>539757272</v>
      </c>
      <c r="K42" s="259">
        <f t="shared" si="6"/>
        <v>521066966</v>
      </c>
      <c r="L42" s="259">
        <f t="shared" si="6"/>
        <v>504439499</v>
      </c>
      <c r="M42" s="259">
        <f t="shared" si="6"/>
        <v>528928647</v>
      </c>
      <c r="N42" s="259">
        <f t="shared" si="6"/>
        <v>528928647</v>
      </c>
      <c r="O42" s="259">
        <f t="shared" si="6"/>
        <v>507517432</v>
      </c>
      <c r="P42" s="259">
        <f t="shared" si="6"/>
        <v>507517432</v>
      </c>
      <c r="Q42" s="259">
        <f t="shared" si="6"/>
        <v>8987661</v>
      </c>
      <c r="R42" s="259">
        <f t="shared" si="6"/>
        <v>8987661</v>
      </c>
      <c r="S42" s="259">
        <f t="shared" si="6"/>
        <v>474566781</v>
      </c>
      <c r="T42" s="259">
        <f t="shared" si="6"/>
        <v>550073089</v>
      </c>
      <c r="U42" s="259">
        <f t="shared" si="6"/>
        <v>551221211</v>
      </c>
      <c r="V42" s="259">
        <f t="shared" si="6"/>
        <v>551221211</v>
      </c>
      <c r="W42" s="259">
        <f t="shared" si="6"/>
        <v>551221211</v>
      </c>
      <c r="X42" s="259">
        <f t="shared" si="6"/>
        <v>502883957</v>
      </c>
      <c r="Y42" s="259">
        <f t="shared" si="6"/>
        <v>48337254</v>
      </c>
      <c r="Z42" s="260">
        <f>+IF(X42&lt;&gt;0,+(Y42/X42)*100,0)</f>
        <v>9.612009555516602</v>
      </c>
      <c r="AA42" s="261">
        <f>+AA25-AA40</f>
        <v>502883957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539510504</v>
      </c>
      <c r="D45" s="155"/>
      <c r="E45" s="59">
        <v>473210957</v>
      </c>
      <c r="F45" s="60">
        <v>502883957</v>
      </c>
      <c r="G45" s="60">
        <v>560699743</v>
      </c>
      <c r="H45" s="60">
        <v>556971697</v>
      </c>
      <c r="I45" s="60">
        <v>539757272</v>
      </c>
      <c r="J45" s="60">
        <v>539757272</v>
      </c>
      <c r="K45" s="60">
        <v>521066966</v>
      </c>
      <c r="L45" s="60">
        <v>504439499</v>
      </c>
      <c r="M45" s="60">
        <v>528928647</v>
      </c>
      <c r="N45" s="60">
        <v>528928647</v>
      </c>
      <c r="O45" s="60">
        <v>507517432</v>
      </c>
      <c r="P45" s="60">
        <v>507517432</v>
      </c>
      <c r="Q45" s="60">
        <v>8987661</v>
      </c>
      <c r="R45" s="60">
        <v>8987661</v>
      </c>
      <c r="S45" s="60">
        <v>474566781</v>
      </c>
      <c r="T45" s="60">
        <v>550073089</v>
      </c>
      <c r="U45" s="60">
        <v>551221211</v>
      </c>
      <c r="V45" s="60">
        <v>551221211</v>
      </c>
      <c r="W45" s="60">
        <v>551221211</v>
      </c>
      <c r="X45" s="60">
        <v>502883957</v>
      </c>
      <c r="Y45" s="60">
        <v>48337254</v>
      </c>
      <c r="Z45" s="139">
        <v>9.61</v>
      </c>
      <c r="AA45" s="62">
        <v>502883957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539510504</v>
      </c>
      <c r="D48" s="217">
        <f>SUM(D45:D47)</f>
        <v>0</v>
      </c>
      <c r="E48" s="264">
        <f t="shared" si="7"/>
        <v>473210957</v>
      </c>
      <c r="F48" s="219">
        <f t="shared" si="7"/>
        <v>502883957</v>
      </c>
      <c r="G48" s="219">
        <f t="shared" si="7"/>
        <v>560699743</v>
      </c>
      <c r="H48" s="219">
        <f t="shared" si="7"/>
        <v>556971697</v>
      </c>
      <c r="I48" s="219">
        <f t="shared" si="7"/>
        <v>539757272</v>
      </c>
      <c r="J48" s="219">
        <f t="shared" si="7"/>
        <v>539757272</v>
      </c>
      <c r="K48" s="219">
        <f t="shared" si="7"/>
        <v>521066966</v>
      </c>
      <c r="L48" s="219">
        <f t="shared" si="7"/>
        <v>504439499</v>
      </c>
      <c r="M48" s="219">
        <f t="shared" si="7"/>
        <v>528928647</v>
      </c>
      <c r="N48" s="219">
        <f t="shared" si="7"/>
        <v>528928647</v>
      </c>
      <c r="O48" s="219">
        <f t="shared" si="7"/>
        <v>507517432</v>
      </c>
      <c r="P48" s="219">
        <f t="shared" si="7"/>
        <v>507517432</v>
      </c>
      <c r="Q48" s="219">
        <f t="shared" si="7"/>
        <v>8987661</v>
      </c>
      <c r="R48" s="219">
        <f t="shared" si="7"/>
        <v>8987661</v>
      </c>
      <c r="S48" s="219">
        <f t="shared" si="7"/>
        <v>474566781</v>
      </c>
      <c r="T48" s="219">
        <f t="shared" si="7"/>
        <v>550073089</v>
      </c>
      <c r="U48" s="219">
        <f t="shared" si="7"/>
        <v>551221211</v>
      </c>
      <c r="V48" s="219">
        <f t="shared" si="7"/>
        <v>551221211</v>
      </c>
      <c r="W48" s="219">
        <f t="shared" si="7"/>
        <v>551221211</v>
      </c>
      <c r="X48" s="219">
        <f t="shared" si="7"/>
        <v>502883957</v>
      </c>
      <c r="Y48" s="219">
        <f t="shared" si="7"/>
        <v>48337254</v>
      </c>
      <c r="Z48" s="265">
        <f>+IF(X48&lt;&gt;0,+(Y48/X48)*100,0)</f>
        <v>9.612009555516602</v>
      </c>
      <c r="AA48" s="232">
        <f>SUM(AA45:AA47)</f>
        <v>502883957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8533703</v>
      </c>
      <c r="F6" s="60">
        <v>14300000</v>
      </c>
      <c r="G6" s="60">
        <v>1355857</v>
      </c>
      <c r="H6" s="60">
        <v>1437765</v>
      </c>
      <c r="I6" s="60">
        <v>1355182</v>
      </c>
      <c r="J6" s="60">
        <v>4148804</v>
      </c>
      <c r="K6" s="60">
        <v>1361931</v>
      </c>
      <c r="L6" s="60">
        <v>1409010</v>
      </c>
      <c r="M6" s="60">
        <v>1573972</v>
      </c>
      <c r="N6" s="60">
        <v>4344913</v>
      </c>
      <c r="O6" s="60">
        <v>1444009</v>
      </c>
      <c r="P6" s="60">
        <v>982566</v>
      </c>
      <c r="Q6" s="60">
        <v>34293</v>
      </c>
      <c r="R6" s="60">
        <v>2460868</v>
      </c>
      <c r="S6" s="60">
        <v>1284426</v>
      </c>
      <c r="T6" s="60">
        <v>1251855</v>
      </c>
      <c r="U6" s="60">
        <v>-4603360</v>
      </c>
      <c r="V6" s="60">
        <v>-2067079</v>
      </c>
      <c r="W6" s="60">
        <v>8887506</v>
      </c>
      <c r="X6" s="60">
        <v>14300000</v>
      </c>
      <c r="Y6" s="60">
        <v>-5412494</v>
      </c>
      <c r="Z6" s="140">
        <v>-37.85</v>
      </c>
      <c r="AA6" s="62">
        <v>14300000</v>
      </c>
    </row>
    <row r="7" spans="1:27" ht="13.5">
      <c r="A7" s="249" t="s">
        <v>32</v>
      </c>
      <c r="B7" s="182"/>
      <c r="C7" s="155"/>
      <c r="D7" s="155"/>
      <c r="E7" s="59">
        <v>32763498</v>
      </c>
      <c r="F7" s="60">
        <v>31459849</v>
      </c>
      <c r="G7" s="60">
        <v>3454302</v>
      </c>
      <c r="H7" s="60">
        <v>2563583</v>
      </c>
      <c r="I7" s="60">
        <v>3480006</v>
      </c>
      <c r="J7" s="60">
        <v>9497891</v>
      </c>
      <c r="K7" s="60">
        <v>3241941</v>
      </c>
      <c r="L7" s="60">
        <v>3078044</v>
      </c>
      <c r="M7" s="60">
        <v>2879877</v>
      </c>
      <c r="N7" s="60">
        <v>9199862</v>
      </c>
      <c r="O7" s="60">
        <v>507125</v>
      </c>
      <c r="P7" s="60">
        <v>3135512</v>
      </c>
      <c r="Q7" s="60">
        <v>3224572</v>
      </c>
      <c r="R7" s="60">
        <v>6867209</v>
      </c>
      <c r="S7" s="60">
        <v>2305433</v>
      </c>
      <c r="T7" s="60">
        <v>3349734</v>
      </c>
      <c r="U7" s="60">
        <v>4490533</v>
      </c>
      <c r="V7" s="60">
        <v>10145700</v>
      </c>
      <c r="W7" s="60">
        <v>35710662</v>
      </c>
      <c r="X7" s="60">
        <v>31459849</v>
      </c>
      <c r="Y7" s="60">
        <v>4250813</v>
      </c>
      <c r="Z7" s="140">
        <v>13.51</v>
      </c>
      <c r="AA7" s="62">
        <v>31459849</v>
      </c>
    </row>
    <row r="8" spans="1:27" ht="13.5">
      <c r="A8" s="249" t="s">
        <v>178</v>
      </c>
      <c r="B8" s="182"/>
      <c r="C8" s="155">
        <v>100709401</v>
      </c>
      <c r="D8" s="155"/>
      <c r="E8" s="59">
        <v>3321950</v>
      </c>
      <c r="F8" s="60">
        <v>48293339</v>
      </c>
      <c r="G8" s="60">
        <v>722984</v>
      </c>
      <c r="H8" s="60">
        <v>744672</v>
      </c>
      <c r="I8" s="60">
        <v>357534</v>
      </c>
      <c r="J8" s="60">
        <v>1825190</v>
      </c>
      <c r="K8" s="60">
        <v>527457</v>
      </c>
      <c r="L8" s="60">
        <v>299003</v>
      </c>
      <c r="M8" s="60">
        <v>169239</v>
      </c>
      <c r="N8" s="60">
        <v>995699</v>
      </c>
      <c r="O8" s="60">
        <v>398628</v>
      </c>
      <c r="P8" s="60">
        <v>3571058</v>
      </c>
      <c r="Q8" s="60">
        <v>622836</v>
      </c>
      <c r="R8" s="60">
        <v>4592522</v>
      </c>
      <c r="S8" s="60">
        <v>228676</v>
      </c>
      <c r="T8" s="60">
        <v>368271</v>
      </c>
      <c r="U8" s="60">
        <v>415165</v>
      </c>
      <c r="V8" s="60">
        <v>1012112</v>
      </c>
      <c r="W8" s="60">
        <v>8425523</v>
      </c>
      <c r="X8" s="60">
        <v>48293339</v>
      </c>
      <c r="Y8" s="60">
        <v>-39867816</v>
      </c>
      <c r="Z8" s="140">
        <v>-82.55</v>
      </c>
      <c r="AA8" s="62">
        <v>48293339</v>
      </c>
    </row>
    <row r="9" spans="1:27" ht="13.5">
      <c r="A9" s="249" t="s">
        <v>179</v>
      </c>
      <c r="B9" s="182"/>
      <c r="C9" s="155">
        <v>130147936</v>
      </c>
      <c r="D9" s="155"/>
      <c r="E9" s="59">
        <v>103190500</v>
      </c>
      <c r="F9" s="60">
        <v>114292000</v>
      </c>
      <c r="G9" s="60">
        <v>41714000</v>
      </c>
      <c r="H9" s="60">
        <v>917333</v>
      </c>
      <c r="I9" s="60">
        <v>16667</v>
      </c>
      <c r="J9" s="60">
        <v>42648000</v>
      </c>
      <c r="K9" s="60">
        <v>1105000</v>
      </c>
      <c r="L9" s="60">
        <v>35501000</v>
      </c>
      <c r="M9" s="60"/>
      <c r="N9" s="60">
        <v>36606000</v>
      </c>
      <c r="O9" s="60">
        <v>457797</v>
      </c>
      <c r="P9" s="60">
        <v>374000</v>
      </c>
      <c r="Q9" s="60">
        <v>28542000</v>
      </c>
      <c r="R9" s="60">
        <v>29373797</v>
      </c>
      <c r="S9" s="60"/>
      <c r="T9" s="60"/>
      <c r="U9" s="60"/>
      <c r="V9" s="60"/>
      <c r="W9" s="60">
        <v>108627797</v>
      </c>
      <c r="X9" s="60">
        <v>114292000</v>
      </c>
      <c r="Y9" s="60">
        <v>-5664203</v>
      </c>
      <c r="Z9" s="140">
        <v>-4.96</v>
      </c>
      <c r="AA9" s="62">
        <v>114292000</v>
      </c>
    </row>
    <row r="10" spans="1:27" ht="13.5">
      <c r="A10" s="249" t="s">
        <v>180</v>
      </c>
      <c r="B10" s="182"/>
      <c r="C10" s="155"/>
      <c r="D10" s="155"/>
      <c r="E10" s="59">
        <v>32058426</v>
      </c>
      <c r="F10" s="60">
        <v>29673000</v>
      </c>
      <c r="G10" s="60">
        <v>8411000</v>
      </c>
      <c r="H10" s="60"/>
      <c r="I10" s="60"/>
      <c r="J10" s="60">
        <v>8411000</v>
      </c>
      <c r="K10" s="60"/>
      <c r="L10" s="60"/>
      <c r="M10" s="60">
        <v>2472750</v>
      </c>
      <c r="N10" s="60">
        <v>2472750</v>
      </c>
      <c r="O10" s="60"/>
      <c r="P10" s="60"/>
      <c r="Q10" s="60">
        <v>17413000</v>
      </c>
      <c r="R10" s="60">
        <v>17413000</v>
      </c>
      <c r="S10" s="60"/>
      <c r="T10" s="60"/>
      <c r="U10" s="60"/>
      <c r="V10" s="60"/>
      <c r="W10" s="60">
        <v>28296750</v>
      </c>
      <c r="X10" s="60">
        <v>29673000</v>
      </c>
      <c r="Y10" s="60">
        <v>-1376250</v>
      </c>
      <c r="Z10" s="140">
        <v>-4.64</v>
      </c>
      <c r="AA10" s="62">
        <v>29673000</v>
      </c>
    </row>
    <row r="11" spans="1:27" ht="13.5">
      <c r="A11" s="249" t="s">
        <v>181</v>
      </c>
      <c r="B11" s="182"/>
      <c r="C11" s="155"/>
      <c r="D11" s="155"/>
      <c r="E11" s="59">
        <v>5500000</v>
      </c>
      <c r="F11" s="60">
        <v>7500000</v>
      </c>
      <c r="G11" s="60">
        <v>169258</v>
      </c>
      <c r="H11" s="60">
        <v>401832</v>
      </c>
      <c r="I11" s="60">
        <v>305948</v>
      </c>
      <c r="J11" s="60">
        <v>877038</v>
      </c>
      <c r="K11" s="60">
        <v>900796</v>
      </c>
      <c r="L11" s="60">
        <v>175698</v>
      </c>
      <c r="M11" s="60">
        <v>1962983</v>
      </c>
      <c r="N11" s="60">
        <v>3039477</v>
      </c>
      <c r="O11" s="60">
        <v>1278514</v>
      </c>
      <c r="P11" s="60">
        <v>541667</v>
      </c>
      <c r="Q11" s="60">
        <v>1502977</v>
      </c>
      <c r="R11" s="60">
        <v>3323158</v>
      </c>
      <c r="S11" s="60">
        <v>208046</v>
      </c>
      <c r="T11" s="60">
        <v>1315411</v>
      </c>
      <c r="U11" s="60">
        <v>1347378</v>
      </c>
      <c r="V11" s="60">
        <v>2870835</v>
      </c>
      <c r="W11" s="60">
        <v>10110508</v>
      </c>
      <c r="X11" s="60">
        <v>7500000</v>
      </c>
      <c r="Y11" s="60">
        <v>2610508</v>
      </c>
      <c r="Z11" s="140">
        <v>34.81</v>
      </c>
      <c r="AA11" s="62">
        <v>7500000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-186544166</v>
      </c>
      <c r="D14" s="155"/>
      <c r="E14" s="59">
        <v>-146164537</v>
      </c>
      <c r="F14" s="60">
        <v>-167980732</v>
      </c>
      <c r="G14" s="60">
        <v>-8105433</v>
      </c>
      <c r="H14" s="60">
        <v>-7714084</v>
      </c>
      <c r="I14" s="60">
        <v>-12218278</v>
      </c>
      <c r="J14" s="60">
        <v>-28037795</v>
      </c>
      <c r="K14" s="60">
        <v>-20033179</v>
      </c>
      <c r="L14" s="60">
        <v>-14833590</v>
      </c>
      <c r="M14" s="60">
        <v>-16053056</v>
      </c>
      <c r="N14" s="60">
        <v>-50919825</v>
      </c>
      <c r="O14" s="60">
        <v>-15636358</v>
      </c>
      <c r="P14" s="60">
        <v>-14220917</v>
      </c>
      <c r="Q14" s="60">
        <v>-8907180</v>
      </c>
      <c r="R14" s="60">
        <v>-38764455</v>
      </c>
      <c r="S14" s="60">
        <v>-7708689</v>
      </c>
      <c r="T14" s="60">
        <v>-9698855</v>
      </c>
      <c r="U14" s="60">
        <v>-11324045</v>
      </c>
      <c r="V14" s="60">
        <v>-28731589</v>
      </c>
      <c r="W14" s="60">
        <v>-146453664</v>
      </c>
      <c r="X14" s="60">
        <v>-167980732</v>
      </c>
      <c r="Y14" s="60">
        <v>21527068</v>
      </c>
      <c r="Z14" s="140">
        <v>-12.82</v>
      </c>
      <c r="AA14" s="62">
        <v>-167980732</v>
      </c>
    </row>
    <row r="15" spans="1:27" ht="13.5">
      <c r="A15" s="249" t="s">
        <v>40</v>
      </c>
      <c r="B15" s="182"/>
      <c r="C15" s="155">
        <v>-105379</v>
      </c>
      <c r="D15" s="155"/>
      <c r="E15" s="59">
        <v>-110910</v>
      </c>
      <c r="F15" s="60">
        <v>-23043872</v>
      </c>
      <c r="G15" s="60">
        <v>-2734328</v>
      </c>
      <c r="H15" s="60">
        <v>-2641106</v>
      </c>
      <c r="I15" s="60"/>
      <c r="J15" s="60">
        <v>-5375434</v>
      </c>
      <c r="K15" s="60">
        <v>-2617068</v>
      </c>
      <c r="L15" s="60">
        <v>-2617068</v>
      </c>
      <c r="M15" s="60"/>
      <c r="N15" s="60">
        <v>-5234136</v>
      </c>
      <c r="O15" s="60">
        <v>-3587612</v>
      </c>
      <c r="P15" s="60">
        <v>-593271</v>
      </c>
      <c r="Q15" s="60"/>
      <c r="R15" s="60">
        <v>-4180883</v>
      </c>
      <c r="S15" s="60"/>
      <c r="T15" s="60">
        <v>-5341398</v>
      </c>
      <c r="U15" s="60"/>
      <c r="V15" s="60">
        <v>-5341398</v>
      </c>
      <c r="W15" s="60">
        <v>-20131851</v>
      </c>
      <c r="X15" s="60">
        <v>-23043872</v>
      </c>
      <c r="Y15" s="60">
        <v>2912021</v>
      </c>
      <c r="Z15" s="140">
        <v>-12.64</v>
      </c>
      <c r="AA15" s="62">
        <v>-23043872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44207792</v>
      </c>
      <c r="D17" s="168">
        <f t="shared" si="0"/>
        <v>0</v>
      </c>
      <c r="E17" s="72">
        <f t="shared" si="0"/>
        <v>39092630</v>
      </c>
      <c r="F17" s="73">
        <f t="shared" si="0"/>
        <v>54493584</v>
      </c>
      <c r="G17" s="73">
        <f t="shared" si="0"/>
        <v>44987640</v>
      </c>
      <c r="H17" s="73">
        <f t="shared" si="0"/>
        <v>-4290005</v>
      </c>
      <c r="I17" s="73">
        <f t="shared" si="0"/>
        <v>-6702941</v>
      </c>
      <c r="J17" s="73">
        <f t="shared" si="0"/>
        <v>33994694</v>
      </c>
      <c r="K17" s="73">
        <f t="shared" si="0"/>
        <v>-15513122</v>
      </c>
      <c r="L17" s="73">
        <f t="shared" si="0"/>
        <v>23012097</v>
      </c>
      <c r="M17" s="73">
        <f t="shared" si="0"/>
        <v>-6994235</v>
      </c>
      <c r="N17" s="73">
        <f t="shared" si="0"/>
        <v>504740</v>
      </c>
      <c r="O17" s="73">
        <f t="shared" si="0"/>
        <v>-15137897</v>
      </c>
      <c r="P17" s="73">
        <f t="shared" si="0"/>
        <v>-6209385</v>
      </c>
      <c r="Q17" s="73">
        <f t="shared" si="0"/>
        <v>42432498</v>
      </c>
      <c r="R17" s="73">
        <f t="shared" si="0"/>
        <v>21085216</v>
      </c>
      <c r="S17" s="73">
        <f t="shared" si="0"/>
        <v>-3682108</v>
      </c>
      <c r="T17" s="73">
        <f t="shared" si="0"/>
        <v>-8754982</v>
      </c>
      <c r="U17" s="73">
        <f t="shared" si="0"/>
        <v>-9674329</v>
      </c>
      <c r="V17" s="73">
        <f t="shared" si="0"/>
        <v>-22111419</v>
      </c>
      <c r="W17" s="73">
        <f t="shared" si="0"/>
        <v>33473231</v>
      </c>
      <c r="X17" s="73">
        <f t="shared" si="0"/>
        <v>54493584</v>
      </c>
      <c r="Y17" s="73">
        <f t="shared" si="0"/>
        <v>-21020353</v>
      </c>
      <c r="Z17" s="170">
        <f>+IF(X17&lt;&gt;0,+(Y17/X17)*100,0)</f>
        <v>-38.57399616072234</v>
      </c>
      <c r="AA17" s="74">
        <f>SUM(AA6:AA16)</f>
        <v>54493584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1131617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129685106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-80931487</v>
      </c>
      <c r="D26" s="155"/>
      <c r="E26" s="59">
        <v>-74464765</v>
      </c>
      <c r="F26" s="60">
        <v>-60717905</v>
      </c>
      <c r="G26" s="60">
        <v>-21028</v>
      </c>
      <c r="H26" s="60">
        <v>-238318</v>
      </c>
      <c r="I26" s="60">
        <v>-1108493</v>
      </c>
      <c r="J26" s="60">
        <v>-1367839</v>
      </c>
      <c r="K26" s="60">
        <v>-6521514</v>
      </c>
      <c r="L26" s="60">
        <v>-1183208</v>
      </c>
      <c r="M26" s="60">
        <v>-209356</v>
      </c>
      <c r="N26" s="60">
        <v>-7914078</v>
      </c>
      <c r="O26" s="60">
        <v>-463899</v>
      </c>
      <c r="P26" s="60">
        <v>-3666272</v>
      </c>
      <c r="Q26" s="60">
        <v>-4075862</v>
      </c>
      <c r="R26" s="60">
        <v>-8206033</v>
      </c>
      <c r="S26" s="60">
        <v>-1543968</v>
      </c>
      <c r="T26" s="60">
        <v>-8691413</v>
      </c>
      <c r="U26" s="60">
        <v>-12858250</v>
      </c>
      <c r="V26" s="60">
        <v>-23093631</v>
      </c>
      <c r="W26" s="60">
        <v>-40581581</v>
      </c>
      <c r="X26" s="60">
        <v>-60717905</v>
      </c>
      <c r="Y26" s="60">
        <v>20136324</v>
      </c>
      <c r="Z26" s="140">
        <v>-33.16</v>
      </c>
      <c r="AA26" s="62">
        <v>-60717905</v>
      </c>
    </row>
    <row r="27" spans="1:27" ht="13.5">
      <c r="A27" s="250" t="s">
        <v>192</v>
      </c>
      <c r="B27" s="251"/>
      <c r="C27" s="168">
        <f aca="true" t="shared" si="1" ref="C27:Y27">SUM(C21:C26)</f>
        <v>49885236</v>
      </c>
      <c r="D27" s="168">
        <f>SUM(D21:D26)</f>
        <v>0</v>
      </c>
      <c r="E27" s="72">
        <f t="shared" si="1"/>
        <v>-74464765</v>
      </c>
      <c r="F27" s="73">
        <f t="shared" si="1"/>
        <v>-60717905</v>
      </c>
      <c r="G27" s="73">
        <f t="shared" si="1"/>
        <v>-21028</v>
      </c>
      <c r="H27" s="73">
        <f t="shared" si="1"/>
        <v>-238318</v>
      </c>
      <c r="I27" s="73">
        <f t="shared" si="1"/>
        <v>-1108493</v>
      </c>
      <c r="J27" s="73">
        <f t="shared" si="1"/>
        <v>-1367839</v>
      </c>
      <c r="K27" s="73">
        <f t="shared" si="1"/>
        <v>-6521514</v>
      </c>
      <c r="L27" s="73">
        <f t="shared" si="1"/>
        <v>-1183208</v>
      </c>
      <c r="M27" s="73">
        <f t="shared" si="1"/>
        <v>-209356</v>
      </c>
      <c r="N27" s="73">
        <f t="shared" si="1"/>
        <v>-7914078</v>
      </c>
      <c r="O27" s="73">
        <f t="shared" si="1"/>
        <v>-463899</v>
      </c>
      <c r="P27" s="73">
        <f t="shared" si="1"/>
        <v>-3666272</v>
      </c>
      <c r="Q27" s="73">
        <f t="shared" si="1"/>
        <v>-4075862</v>
      </c>
      <c r="R27" s="73">
        <f t="shared" si="1"/>
        <v>-8206033</v>
      </c>
      <c r="S27" s="73">
        <f t="shared" si="1"/>
        <v>-1543968</v>
      </c>
      <c r="T27" s="73">
        <f t="shared" si="1"/>
        <v>-8691413</v>
      </c>
      <c r="U27" s="73">
        <f t="shared" si="1"/>
        <v>-12858250</v>
      </c>
      <c r="V27" s="73">
        <f t="shared" si="1"/>
        <v>-23093631</v>
      </c>
      <c r="W27" s="73">
        <f t="shared" si="1"/>
        <v>-40581581</v>
      </c>
      <c r="X27" s="73">
        <f t="shared" si="1"/>
        <v>-60717905</v>
      </c>
      <c r="Y27" s="73">
        <f t="shared" si="1"/>
        <v>20136324</v>
      </c>
      <c r="Z27" s="170">
        <f>+IF(X27&lt;&gt;0,+(Y27/X27)*100,0)</f>
        <v>-33.16373316898862</v>
      </c>
      <c r="AA27" s="74">
        <f>SUM(AA21:AA26)</f>
        <v>-60717905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34050750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134632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-20623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34164759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128257787</v>
      </c>
      <c r="D38" s="153">
        <f>+D17+D27+D36</f>
        <v>0</v>
      </c>
      <c r="E38" s="99">
        <f t="shared" si="3"/>
        <v>-35372135</v>
      </c>
      <c r="F38" s="100">
        <f t="shared" si="3"/>
        <v>-6224321</v>
      </c>
      <c r="G38" s="100">
        <f t="shared" si="3"/>
        <v>44966612</v>
      </c>
      <c r="H38" s="100">
        <f t="shared" si="3"/>
        <v>-4528323</v>
      </c>
      <c r="I38" s="100">
        <f t="shared" si="3"/>
        <v>-7811434</v>
      </c>
      <c r="J38" s="100">
        <f t="shared" si="3"/>
        <v>32626855</v>
      </c>
      <c r="K38" s="100">
        <f t="shared" si="3"/>
        <v>-22034636</v>
      </c>
      <c r="L38" s="100">
        <f t="shared" si="3"/>
        <v>21828889</v>
      </c>
      <c r="M38" s="100">
        <f t="shared" si="3"/>
        <v>-7203591</v>
      </c>
      <c r="N38" s="100">
        <f t="shared" si="3"/>
        <v>-7409338</v>
      </c>
      <c r="O38" s="100">
        <f t="shared" si="3"/>
        <v>-15601796</v>
      </c>
      <c r="P38" s="100">
        <f t="shared" si="3"/>
        <v>-9875657</v>
      </c>
      <c r="Q38" s="100">
        <f t="shared" si="3"/>
        <v>38356636</v>
      </c>
      <c r="R38" s="100">
        <f t="shared" si="3"/>
        <v>12879183</v>
      </c>
      <c r="S38" s="100">
        <f t="shared" si="3"/>
        <v>-5226076</v>
      </c>
      <c r="T38" s="100">
        <f t="shared" si="3"/>
        <v>-17446395</v>
      </c>
      <c r="U38" s="100">
        <f t="shared" si="3"/>
        <v>-22532579</v>
      </c>
      <c r="V38" s="100">
        <f t="shared" si="3"/>
        <v>-45205050</v>
      </c>
      <c r="W38" s="100">
        <f t="shared" si="3"/>
        <v>-7108350</v>
      </c>
      <c r="X38" s="100">
        <f t="shared" si="3"/>
        <v>-6224321</v>
      </c>
      <c r="Y38" s="100">
        <f t="shared" si="3"/>
        <v>-884029</v>
      </c>
      <c r="Z38" s="137">
        <f>+IF(X38&lt;&gt;0,+(Y38/X38)*100,0)</f>
        <v>14.202818267245535</v>
      </c>
      <c r="AA38" s="102">
        <f>+AA17+AA27+AA36</f>
        <v>-6224321</v>
      </c>
    </row>
    <row r="39" spans="1:27" ht="13.5">
      <c r="A39" s="249" t="s">
        <v>200</v>
      </c>
      <c r="B39" s="182"/>
      <c r="C39" s="153">
        <v>12809807</v>
      </c>
      <c r="D39" s="153"/>
      <c r="E39" s="99"/>
      <c r="F39" s="100">
        <v>6100000</v>
      </c>
      <c r="G39" s="100"/>
      <c r="H39" s="100">
        <v>44966612</v>
      </c>
      <c r="I39" s="100">
        <v>40438289</v>
      </c>
      <c r="J39" s="100"/>
      <c r="K39" s="100">
        <v>32626855</v>
      </c>
      <c r="L39" s="100">
        <v>10592219</v>
      </c>
      <c r="M39" s="100">
        <v>32421108</v>
      </c>
      <c r="N39" s="100">
        <v>32626855</v>
      </c>
      <c r="O39" s="100">
        <v>25217517</v>
      </c>
      <c r="P39" s="100">
        <v>9615721</v>
      </c>
      <c r="Q39" s="100">
        <v>-259936</v>
      </c>
      <c r="R39" s="100">
        <v>25217517</v>
      </c>
      <c r="S39" s="100">
        <v>38096700</v>
      </c>
      <c r="T39" s="100">
        <v>32870624</v>
      </c>
      <c r="U39" s="100">
        <v>15424229</v>
      </c>
      <c r="V39" s="100">
        <v>38096700</v>
      </c>
      <c r="W39" s="100"/>
      <c r="X39" s="100">
        <v>6100000</v>
      </c>
      <c r="Y39" s="100">
        <v>-6100000</v>
      </c>
      <c r="Z39" s="137">
        <v>-100</v>
      </c>
      <c r="AA39" s="102">
        <v>6100000</v>
      </c>
    </row>
    <row r="40" spans="1:27" ht="13.5">
      <c r="A40" s="269" t="s">
        <v>201</v>
      </c>
      <c r="B40" s="256"/>
      <c r="C40" s="257">
        <v>141067594</v>
      </c>
      <c r="D40" s="257"/>
      <c r="E40" s="258">
        <v>-35372135</v>
      </c>
      <c r="F40" s="259">
        <v>-124322</v>
      </c>
      <c r="G40" s="259">
        <v>44966612</v>
      </c>
      <c r="H40" s="259">
        <v>40438289</v>
      </c>
      <c r="I40" s="259">
        <v>32626855</v>
      </c>
      <c r="J40" s="259">
        <v>32626855</v>
      </c>
      <c r="K40" s="259">
        <v>10592219</v>
      </c>
      <c r="L40" s="259">
        <v>32421108</v>
      </c>
      <c r="M40" s="259">
        <v>25217517</v>
      </c>
      <c r="N40" s="259">
        <v>25217517</v>
      </c>
      <c r="O40" s="259">
        <v>9615721</v>
      </c>
      <c r="P40" s="259">
        <v>-259936</v>
      </c>
      <c r="Q40" s="259">
        <v>38096700</v>
      </c>
      <c r="R40" s="259">
        <v>9615721</v>
      </c>
      <c r="S40" s="259">
        <v>32870624</v>
      </c>
      <c r="T40" s="259">
        <v>15424229</v>
      </c>
      <c r="U40" s="259">
        <v>-7108350</v>
      </c>
      <c r="V40" s="259">
        <v>-7108350</v>
      </c>
      <c r="W40" s="259">
        <v>-7108350</v>
      </c>
      <c r="X40" s="259">
        <v>-124322</v>
      </c>
      <c r="Y40" s="259">
        <v>-6984028</v>
      </c>
      <c r="Z40" s="260">
        <v>5617.69</v>
      </c>
      <c r="AA40" s="261">
        <v>-124322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30065226</v>
      </c>
      <c r="D5" s="200">
        <f t="shared" si="0"/>
        <v>0</v>
      </c>
      <c r="E5" s="106">
        <f t="shared" si="0"/>
        <v>14322252</v>
      </c>
      <c r="F5" s="106">
        <f t="shared" si="0"/>
        <v>65717908</v>
      </c>
      <c r="G5" s="106">
        <f t="shared" si="0"/>
        <v>21028</v>
      </c>
      <c r="H5" s="106">
        <f t="shared" si="0"/>
        <v>238318</v>
      </c>
      <c r="I5" s="106">
        <f t="shared" si="0"/>
        <v>1108493</v>
      </c>
      <c r="J5" s="106">
        <f t="shared" si="0"/>
        <v>1367839</v>
      </c>
      <c r="K5" s="106">
        <f t="shared" si="0"/>
        <v>6521514</v>
      </c>
      <c r="L5" s="106">
        <f t="shared" si="0"/>
        <v>1183208</v>
      </c>
      <c r="M5" s="106">
        <f t="shared" si="0"/>
        <v>209356</v>
      </c>
      <c r="N5" s="106">
        <f t="shared" si="0"/>
        <v>7914078</v>
      </c>
      <c r="O5" s="106">
        <f t="shared" si="0"/>
        <v>463899</v>
      </c>
      <c r="P5" s="106">
        <f t="shared" si="0"/>
        <v>577647</v>
      </c>
      <c r="Q5" s="106">
        <f t="shared" si="0"/>
        <v>4075135</v>
      </c>
      <c r="R5" s="106">
        <f t="shared" si="0"/>
        <v>5116681</v>
      </c>
      <c r="S5" s="106">
        <f t="shared" si="0"/>
        <v>2906013</v>
      </c>
      <c r="T5" s="106">
        <f t="shared" si="0"/>
        <v>8691415</v>
      </c>
      <c r="U5" s="106">
        <f t="shared" si="0"/>
        <v>12858258</v>
      </c>
      <c r="V5" s="106">
        <f t="shared" si="0"/>
        <v>24455686</v>
      </c>
      <c r="W5" s="106">
        <f t="shared" si="0"/>
        <v>38854284</v>
      </c>
      <c r="X5" s="106">
        <f t="shared" si="0"/>
        <v>65717908</v>
      </c>
      <c r="Y5" s="106">
        <f t="shared" si="0"/>
        <v>-26863624</v>
      </c>
      <c r="Z5" s="201">
        <f>+IF(X5&lt;&gt;0,+(Y5/X5)*100,0)</f>
        <v>-40.877174605131984</v>
      </c>
      <c r="AA5" s="199">
        <f>SUM(AA11:AA18)</f>
        <v>65717908</v>
      </c>
    </row>
    <row r="6" spans="1:27" ht="13.5">
      <c r="A6" s="291" t="s">
        <v>205</v>
      </c>
      <c r="B6" s="142"/>
      <c r="C6" s="62">
        <v>21906802</v>
      </c>
      <c r="D6" s="156"/>
      <c r="E6" s="60"/>
      <c r="F6" s="60">
        <v>34301017</v>
      </c>
      <c r="G6" s="60"/>
      <c r="H6" s="60"/>
      <c r="I6" s="60">
        <v>1029004</v>
      </c>
      <c r="J6" s="60">
        <v>1029004</v>
      </c>
      <c r="K6" s="60">
        <v>3016337</v>
      </c>
      <c r="L6" s="60">
        <v>940728</v>
      </c>
      <c r="M6" s="60">
        <v>105050</v>
      </c>
      <c r="N6" s="60">
        <v>4062115</v>
      </c>
      <c r="O6" s="60">
        <v>74625</v>
      </c>
      <c r="P6" s="60">
        <v>132200</v>
      </c>
      <c r="Q6" s="60">
        <v>3894068</v>
      </c>
      <c r="R6" s="60">
        <v>4100893</v>
      </c>
      <c r="S6" s="60">
        <v>144467</v>
      </c>
      <c r="T6" s="60">
        <v>11250362</v>
      </c>
      <c r="U6" s="60">
        <v>6293377</v>
      </c>
      <c r="V6" s="60">
        <v>17688206</v>
      </c>
      <c r="W6" s="60">
        <v>26880218</v>
      </c>
      <c r="X6" s="60">
        <v>34301017</v>
      </c>
      <c r="Y6" s="60">
        <v>-7420799</v>
      </c>
      <c r="Z6" s="140">
        <v>-21.63</v>
      </c>
      <c r="AA6" s="155">
        <v>34301017</v>
      </c>
    </row>
    <row r="7" spans="1:27" ht="13.5">
      <c r="A7" s="291" t="s">
        <v>206</v>
      </c>
      <c r="B7" s="142"/>
      <c r="C7" s="62">
        <v>967204</v>
      </c>
      <c r="D7" s="156"/>
      <c r="E7" s="60">
        <v>4000008</v>
      </c>
      <c r="F7" s="60">
        <v>6700000</v>
      </c>
      <c r="G7" s="60"/>
      <c r="H7" s="60"/>
      <c r="I7" s="60"/>
      <c r="J7" s="60"/>
      <c r="K7" s="60"/>
      <c r="L7" s="60"/>
      <c r="M7" s="60">
        <v>11094</v>
      </c>
      <c r="N7" s="60">
        <v>11094</v>
      </c>
      <c r="O7" s="60">
        <v>189895</v>
      </c>
      <c r="P7" s="60"/>
      <c r="Q7" s="60">
        <v>2207</v>
      </c>
      <c r="R7" s="60">
        <v>192102</v>
      </c>
      <c r="S7" s="60">
        <v>54029</v>
      </c>
      <c r="T7" s="60">
        <v>26000</v>
      </c>
      <c r="U7" s="60">
        <v>2408050</v>
      </c>
      <c r="V7" s="60">
        <v>2488079</v>
      </c>
      <c r="W7" s="60">
        <v>2691275</v>
      </c>
      <c r="X7" s="60">
        <v>6700000</v>
      </c>
      <c r="Y7" s="60">
        <v>-4008725</v>
      </c>
      <c r="Z7" s="140">
        <v>-59.83</v>
      </c>
      <c r="AA7" s="155">
        <v>6700000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394019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23268025</v>
      </c>
      <c r="D11" s="294">
        <f t="shared" si="1"/>
        <v>0</v>
      </c>
      <c r="E11" s="295">
        <f t="shared" si="1"/>
        <v>4000008</v>
      </c>
      <c r="F11" s="295">
        <f t="shared" si="1"/>
        <v>41001017</v>
      </c>
      <c r="G11" s="295">
        <f t="shared" si="1"/>
        <v>0</v>
      </c>
      <c r="H11" s="295">
        <f t="shared" si="1"/>
        <v>0</v>
      </c>
      <c r="I11" s="295">
        <f t="shared" si="1"/>
        <v>1029004</v>
      </c>
      <c r="J11" s="295">
        <f t="shared" si="1"/>
        <v>1029004</v>
      </c>
      <c r="K11" s="295">
        <f t="shared" si="1"/>
        <v>3016337</v>
      </c>
      <c r="L11" s="295">
        <f t="shared" si="1"/>
        <v>940728</v>
      </c>
      <c r="M11" s="295">
        <f t="shared" si="1"/>
        <v>116144</v>
      </c>
      <c r="N11" s="295">
        <f t="shared" si="1"/>
        <v>4073209</v>
      </c>
      <c r="O11" s="295">
        <f t="shared" si="1"/>
        <v>264520</v>
      </c>
      <c r="P11" s="295">
        <f t="shared" si="1"/>
        <v>132200</v>
      </c>
      <c r="Q11" s="295">
        <f t="shared" si="1"/>
        <v>3896275</v>
      </c>
      <c r="R11" s="295">
        <f t="shared" si="1"/>
        <v>4292995</v>
      </c>
      <c r="S11" s="295">
        <f t="shared" si="1"/>
        <v>198496</v>
      </c>
      <c r="T11" s="295">
        <f t="shared" si="1"/>
        <v>11276362</v>
      </c>
      <c r="U11" s="295">
        <f t="shared" si="1"/>
        <v>8701427</v>
      </c>
      <c r="V11" s="295">
        <f t="shared" si="1"/>
        <v>20176285</v>
      </c>
      <c r="W11" s="295">
        <f t="shared" si="1"/>
        <v>29571493</v>
      </c>
      <c r="X11" s="295">
        <f t="shared" si="1"/>
        <v>41001017</v>
      </c>
      <c r="Y11" s="295">
        <f t="shared" si="1"/>
        <v>-11429524</v>
      </c>
      <c r="Z11" s="296">
        <f>+IF(X11&lt;&gt;0,+(Y11/X11)*100,0)</f>
        <v>-27.876196339227388</v>
      </c>
      <c r="AA11" s="297">
        <f>SUM(AA6:AA10)</f>
        <v>41001017</v>
      </c>
    </row>
    <row r="12" spans="1:27" ht="13.5">
      <c r="A12" s="298" t="s">
        <v>211</v>
      </c>
      <c r="B12" s="136"/>
      <c r="C12" s="62">
        <v>326062</v>
      </c>
      <c r="D12" s="156"/>
      <c r="E12" s="60"/>
      <c r="F12" s="60">
        <v>3845230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101181</v>
      </c>
      <c r="U12" s="60"/>
      <c r="V12" s="60">
        <v>101181</v>
      </c>
      <c r="W12" s="60">
        <v>101181</v>
      </c>
      <c r="X12" s="60">
        <v>3845230</v>
      </c>
      <c r="Y12" s="60">
        <v>-3744049</v>
      </c>
      <c r="Z12" s="140">
        <v>-97.37</v>
      </c>
      <c r="AA12" s="155">
        <v>3845230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>
        <v>2900000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2900000</v>
      </c>
      <c r="Y14" s="60">
        <v>-2900000</v>
      </c>
      <c r="Z14" s="140">
        <v>-100</v>
      </c>
      <c r="AA14" s="155">
        <v>2900000</v>
      </c>
    </row>
    <row r="15" spans="1:27" ht="13.5">
      <c r="A15" s="298" t="s">
        <v>214</v>
      </c>
      <c r="B15" s="136" t="s">
        <v>138</v>
      </c>
      <c r="C15" s="62">
        <v>6431346</v>
      </c>
      <c r="D15" s="156"/>
      <c r="E15" s="60">
        <v>10322244</v>
      </c>
      <c r="F15" s="60">
        <v>17085361</v>
      </c>
      <c r="G15" s="60">
        <v>21028</v>
      </c>
      <c r="H15" s="60">
        <v>238318</v>
      </c>
      <c r="I15" s="60">
        <v>79489</v>
      </c>
      <c r="J15" s="60">
        <v>338835</v>
      </c>
      <c r="K15" s="60">
        <v>3505177</v>
      </c>
      <c r="L15" s="60">
        <v>242480</v>
      </c>
      <c r="M15" s="60">
        <v>93212</v>
      </c>
      <c r="N15" s="60">
        <v>3840869</v>
      </c>
      <c r="O15" s="60">
        <v>199379</v>
      </c>
      <c r="P15" s="60">
        <v>445447</v>
      </c>
      <c r="Q15" s="60">
        <v>178860</v>
      </c>
      <c r="R15" s="60">
        <v>823686</v>
      </c>
      <c r="S15" s="60">
        <v>2707517</v>
      </c>
      <c r="T15" s="60">
        <v>-2686128</v>
      </c>
      <c r="U15" s="60">
        <v>4156831</v>
      </c>
      <c r="V15" s="60">
        <v>4178220</v>
      </c>
      <c r="W15" s="60">
        <v>9181610</v>
      </c>
      <c r="X15" s="60">
        <v>17085361</v>
      </c>
      <c r="Y15" s="60">
        <v>-7903751</v>
      </c>
      <c r="Z15" s="140">
        <v>-46.26</v>
      </c>
      <c r="AA15" s="155">
        <v>17085361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39793</v>
      </c>
      <c r="D18" s="276"/>
      <c r="E18" s="82"/>
      <c r="F18" s="82">
        <v>886300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886300</v>
      </c>
      <c r="Y18" s="82">
        <v>-886300</v>
      </c>
      <c r="Z18" s="270">
        <v>-100</v>
      </c>
      <c r="AA18" s="278">
        <v>886300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29673012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>
        <v>26110164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26110164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>
        <v>3562848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21906802</v>
      </c>
      <c r="D36" s="156">
        <f t="shared" si="4"/>
        <v>0</v>
      </c>
      <c r="E36" s="60">
        <f t="shared" si="4"/>
        <v>26110164</v>
      </c>
      <c r="F36" s="60">
        <f t="shared" si="4"/>
        <v>34301017</v>
      </c>
      <c r="G36" s="60">
        <f t="shared" si="4"/>
        <v>0</v>
      </c>
      <c r="H36" s="60">
        <f t="shared" si="4"/>
        <v>0</v>
      </c>
      <c r="I36" s="60">
        <f t="shared" si="4"/>
        <v>1029004</v>
      </c>
      <c r="J36" s="60">
        <f t="shared" si="4"/>
        <v>1029004</v>
      </c>
      <c r="K36" s="60">
        <f t="shared" si="4"/>
        <v>3016337</v>
      </c>
      <c r="L36" s="60">
        <f t="shared" si="4"/>
        <v>940728</v>
      </c>
      <c r="M36" s="60">
        <f t="shared" si="4"/>
        <v>105050</v>
      </c>
      <c r="N36" s="60">
        <f t="shared" si="4"/>
        <v>4062115</v>
      </c>
      <c r="O36" s="60">
        <f t="shared" si="4"/>
        <v>74625</v>
      </c>
      <c r="P36" s="60">
        <f t="shared" si="4"/>
        <v>132200</v>
      </c>
      <c r="Q36" s="60">
        <f t="shared" si="4"/>
        <v>3894068</v>
      </c>
      <c r="R36" s="60">
        <f t="shared" si="4"/>
        <v>4100893</v>
      </c>
      <c r="S36" s="60">
        <f t="shared" si="4"/>
        <v>144467</v>
      </c>
      <c r="T36" s="60">
        <f t="shared" si="4"/>
        <v>11250362</v>
      </c>
      <c r="U36" s="60">
        <f t="shared" si="4"/>
        <v>6293377</v>
      </c>
      <c r="V36" s="60">
        <f t="shared" si="4"/>
        <v>17688206</v>
      </c>
      <c r="W36" s="60">
        <f t="shared" si="4"/>
        <v>26880218</v>
      </c>
      <c r="X36" s="60">
        <f t="shared" si="4"/>
        <v>34301017</v>
      </c>
      <c r="Y36" s="60">
        <f t="shared" si="4"/>
        <v>-7420799</v>
      </c>
      <c r="Z36" s="140">
        <f aca="true" t="shared" si="5" ref="Z36:Z49">+IF(X36&lt;&gt;0,+(Y36/X36)*100,0)</f>
        <v>-21.634341045922927</v>
      </c>
      <c r="AA36" s="155">
        <f>AA6+AA21</f>
        <v>34301017</v>
      </c>
    </row>
    <row r="37" spans="1:27" ht="13.5">
      <c r="A37" s="291" t="s">
        <v>206</v>
      </c>
      <c r="B37" s="142"/>
      <c r="C37" s="62">
        <f t="shared" si="4"/>
        <v>967204</v>
      </c>
      <c r="D37" s="156">
        <f t="shared" si="4"/>
        <v>0</v>
      </c>
      <c r="E37" s="60">
        <f t="shared" si="4"/>
        <v>4000008</v>
      </c>
      <c r="F37" s="60">
        <f t="shared" si="4"/>
        <v>6700000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11094</v>
      </c>
      <c r="N37" s="60">
        <f t="shared" si="4"/>
        <v>11094</v>
      </c>
      <c r="O37" s="60">
        <f t="shared" si="4"/>
        <v>189895</v>
      </c>
      <c r="P37" s="60">
        <f t="shared" si="4"/>
        <v>0</v>
      </c>
      <c r="Q37" s="60">
        <f t="shared" si="4"/>
        <v>2207</v>
      </c>
      <c r="R37" s="60">
        <f t="shared" si="4"/>
        <v>192102</v>
      </c>
      <c r="S37" s="60">
        <f t="shared" si="4"/>
        <v>54029</v>
      </c>
      <c r="T37" s="60">
        <f t="shared" si="4"/>
        <v>26000</v>
      </c>
      <c r="U37" s="60">
        <f t="shared" si="4"/>
        <v>2408050</v>
      </c>
      <c r="V37" s="60">
        <f t="shared" si="4"/>
        <v>2488079</v>
      </c>
      <c r="W37" s="60">
        <f t="shared" si="4"/>
        <v>2691275</v>
      </c>
      <c r="X37" s="60">
        <f t="shared" si="4"/>
        <v>6700000</v>
      </c>
      <c r="Y37" s="60">
        <f t="shared" si="4"/>
        <v>-4008725</v>
      </c>
      <c r="Z37" s="140">
        <f t="shared" si="5"/>
        <v>-59.83171641791045</v>
      </c>
      <c r="AA37" s="155">
        <f>AA7+AA22</f>
        <v>6700000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394019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23268025</v>
      </c>
      <c r="D41" s="294">
        <f t="shared" si="6"/>
        <v>0</v>
      </c>
      <c r="E41" s="295">
        <f t="shared" si="6"/>
        <v>30110172</v>
      </c>
      <c r="F41" s="295">
        <f t="shared" si="6"/>
        <v>41001017</v>
      </c>
      <c r="G41" s="295">
        <f t="shared" si="6"/>
        <v>0</v>
      </c>
      <c r="H41" s="295">
        <f t="shared" si="6"/>
        <v>0</v>
      </c>
      <c r="I41" s="295">
        <f t="shared" si="6"/>
        <v>1029004</v>
      </c>
      <c r="J41" s="295">
        <f t="shared" si="6"/>
        <v>1029004</v>
      </c>
      <c r="K41" s="295">
        <f t="shared" si="6"/>
        <v>3016337</v>
      </c>
      <c r="L41" s="295">
        <f t="shared" si="6"/>
        <v>940728</v>
      </c>
      <c r="M41" s="295">
        <f t="shared" si="6"/>
        <v>116144</v>
      </c>
      <c r="N41" s="295">
        <f t="shared" si="6"/>
        <v>4073209</v>
      </c>
      <c r="O41" s="295">
        <f t="shared" si="6"/>
        <v>264520</v>
      </c>
      <c r="P41" s="295">
        <f t="shared" si="6"/>
        <v>132200</v>
      </c>
      <c r="Q41" s="295">
        <f t="shared" si="6"/>
        <v>3896275</v>
      </c>
      <c r="R41" s="295">
        <f t="shared" si="6"/>
        <v>4292995</v>
      </c>
      <c r="S41" s="295">
        <f t="shared" si="6"/>
        <v>198496</v>
      </c>
      <c r="T41" s="295">
        <f t="shared" si="6"/>
        <v>11276362</v>
      </c>
      <c r="U41" s="295">
        <f t="shared" si="6"/>
        <v>8701427</v>
      </c>
      <c r="V41" s="295">
        <f t="shared" si="6"/>
        <v>20176285</v>
      </c>
      <c r="W41" s="295">
        <f t="shared" si="6"/>
        <v>29571493</v>
      </c>
      <c r="X41" s="295">
        <f t="shared" si="6"/>
        <v>41001017</v>
      </c>
      <c r="Y41" s="295">
        <f t="shared" si="6"/>
        <v>-11429524</v>
      </c>
      <c r="Z41" s="296">
        <f t="shared" si="5"/>
        <v>-27.876196339227388</v>
      </c>
      <c r="AA41" s="297">
        <f>SUM(AA36:AA40)</f>
        <v>41001017</v>
      </c>
    </row>
    <row r="42" spans="1:27" ht="13.5">
      <c r="A42" s="298" t="s">
        <v>211</v>
      </c>
      <c r="B42" s="136"/>
      <c r="C42" s="95">
        <f aca="true" t="shared" si="7" ref="C42:Y48">C12+C27</f>
        <v>326062</v>
      </c>
      <c r="D42" s="129">
        <f t="shared" si="7"/>
        <v>0</v>
      </c>
      <c r="E42" s="54">
        <f t="shared" si="7"/>
        <v>3562848</v>
      </c>
      <c r="F42" s="54">
        <f t="shared" si="7"/>
        <v>3845230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101181</v>
      </c>
      <c r="U42" s="54">
        <f t="shared" si="7"/>
        <v>0</v>
      </c>
      <c r="V42" s="54">
        <f t="shared" si="7"/>
        <v>101181</v>
      </c>
      <c r="W42" s="54">
        <f t="shared" si="7"/>
        <v>101181</v>
      </c>
      <c r="X42" s="54">
        <f t="shared" si="7"/>
        <v>3845230</v>
      </c>
      <c r="Y42" s="54">
        <f t="shared" si="7"/>
        <v>-3744049</v>
      </c>
      <c r="Z42" s="184">
        <f t="shared" si="5"/>
        <v>-97.36866195260102</v>
      </c>
      <c r="AA42" s="130">
        <f aca="true" t="shared" si="8" ref="AA42:AA48">AA12+AA27</f>
        <v>3845230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2900000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2900000</v>
      </c>
      <c r="Y44" s="54">
        <f t="shared" si="7"/>
        <v>-2900000</v>
      </c>
      <c r="Z44" s="184">
        <f t="shared" si="5"/>
        <v>-100</v>
      </c>
      <c r="AA44" s="130">
        <f t="shared" si="8"/>
        <v>2900000</v>
      </c>
    </row>
    <row r="45" spans="1:27" ht="13.5">
      <c r="A45" s="298" t="s">
        <v>214</v>
      </c>
      <c r="B45" s="136" t="s">
        <v>138</v>
      </c>
      <c r="C45" s="95">
        <f t="shared" si="7"/>
        <v>6431346</v>
      </c>
      <c r="D45" s="129">
        <f t="shared" si="7"/>
        <v>0</v>
      </c>
      <c r="E45" s="54">
        <f t="shared" si="7"/>
        <v>10322244</v>
      </c>
      <c r="F45" s="54">
        <f t="shared" si="7"/>
        <v>17085361</v>
      </c>
      <c r="G45" s="54">
        <f t="shared" si="7"/>
        <v>21028</v>
      </c>
      <c r="H45" s="54">
        <f t="shared" si="7"/>
        <v>238318</v>
      </c>
      <c r="I45" s="54">
        <f t="shared" si="7"/>
        <v>79489</v>
      </c>
      <c r="J45" s="54">
        <f t="shared" si="7"/>
        <v>338835</v>
      </c>
      <c r="K45" s="54">
        <f t="shared" si="7"/>
        <v>3505177</v>
      </c>
      <c r="L45" s="54">
        <f t="shared" si="7"/>
        <v>242480</v>
      </c>
      <c r="M45" s="54">
        <f t="shared" si="7"/>
        <v>93212</v>
      </c>
      <c r="N45" s="54">
        <f t="shared" si="7"/>
        <v>3840869</v>
      </c>
      <c r="O45" s="54">
        <f t="shared" si="7"/>
        <v>199379</v>
      </c>
      <c r="P45" s="54">
        <f t="shared" si="7"/>
        <v>445447</v>
      </c>
      <c r="Q45" s="54">
        <f t="shared" si="7"/>
        <v>178860</v>
      </c>
      <c r="R45" s="54">
        <f t="shared" si="7"/>
        <v>823686</v>
      </c>
      <c r="S45" s="54">
        <f t="shared" si="7"/>
        <v>2707517</v>
      </c>
      <c r="T45" s="54">
        <f t="shared" si="7"/>
        <v>-2686128</v>
      </c>
      <c r="U45" s="54">
        <f t="shared" si="7"/>
        <v>4156831</v>
      </c>
      <c r="V45" s="54">
        <f t="shared" si="7"/>
        <v>4178220</v>
      </c>
      <c r="W45" s="54">
        <f t="shared" si="7"/>
        <v>9181610</v>
      </c>
      <c r="X45" s="54">
        <f t="shared" si="7"/>
        <v>17085361</v>
      </c>
      <c r="Y45" s="54">
        <f t="shared" si="7"/>
        <v>-7903751</v>
      </c>
      <c r="Z45" s="184">
        <f t="shared" si="5"/>
        <v>-46.2603687449156</v>
      </c>
      <c r="AA45" s="130">
        <f t="shared" si="8"/>
        <v>17085361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39793</v>
      </c>
      <c r="D48" s="129">
        <f t="shared" si="7"/>
        <v>0</v>
      </c>
      <c r="E48" s="54">
        <f t="shared" si="7"/>
        <v>0</v>
      </c>
      <c r="F48" s="54">
        <f t="shared" si="7"/>
        <v>886300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886300</v>
      </c>
      <c r="Y48" s="54">
        <f t="shared" si="7"/>
        <v>-886300</v>
      </c>
      <c r="Z48" s="184">
        <f t="shared" si="5"/>
        <v>-100</v>
      </c>
      <c r="AA48" s="130">
        <f t="shared" si="8"/>
        <v>886300</v>
      </c>
    </row>
    <row r="49" spans="1:27" ht="13.5">
      <c r="A49" s="308" t="s">
        <v>220</v>
      </c>
      <c r="B49" s="149"/>
      <c r="C49" s="239">
        <f aca="true" t="shared" si="9" ref="C49:Y49">SUM(C41:C48)</f>
        <v>30065226</v>
      </c>
      <c r="D49" s="218">
        <f t="shared" si="9"/>
        <v>0</v>
      </c>
      <c r="E49" s="220">
        <f t="shared" si="9"/>
        <v>43995264</v>
      </c>
      <c r="F49" s="220">
        <f t="shared" si="9"/>
        <v>65717908</v>
      </c>
      <c r="G49" s="220">
        <f t="shared" si="9"/>
        <v>21028</v>
      </c>
      <c r="H49" s="220">
        <f t="shared" si="9"/>
        <v>238318</v>
      </c>
      <c r="I49" s="220">
        <f t="shared" si="9"/>
        <v>1108493</v>
      </c>
      <c r="J49" s="220">
        <f t="shared" si="9"/>
        <v>1367839</v>
      </c>
      <c r="K49" s="220">
        <f t="shared" si="9"/>
        <v>6521514</v>
      </c>
      <c r="L49" s="220">
        <f t="shared" si="9"/>
        <v>1183208</v>
      </c>
      <c r="M49" s="220">
        <f t="shared" si="9"/>
        <v>209356</v>
      </c>
      <c r="N49" s="220">
        <f t="shared" si="9"/>
        <v>7914078</v>
      </c>
      <c r="O49" s="220">
        <f t="shared" si="9"/>
        <v>463899</v>
      </c>
      <c r="P49" s="220">
        <f t="shared" si="9"/>
        <v>577647</v>
      </c>
      <c r="Q49" s="220">
        <f t="shared" si="9"/>
        <v>4075135</v>
      </c>
      <c r="R49" s="220">
        <f t="shared" si="9"/>
        <v>5116681</v>
      </c>
      <c r="S49" s="220">
        <f t="shared" si="9"/>
        <v>2906013</v>
      </c>
      <c r="T49" s="220">
        <f t="shared" si="9"/>
        <v>8691415</v>
      </c>
      <c r="U49" s="220">
        <f t="shared" si="9"/>
        <v>12858258</v>
      </c>
      <c r="V49" s="220">
        <f t="shared" si="9"/>
        <v>24455686</v>
      </c>
      <c r="W49" s="220">
        <f t="shared" si="9"/>
        <v>38854284</v>
      </c>
      <c r="X49" s="220">
        <f t="shared" si="9"/>
        <v>65717908</v>
      </c>
      <c r="Y49" s="220">
        <f t="shared" si="9"/>
        <v>-26863624</v>
      </c>
      <c r="Z49" s="221">
        <f t="shared" si="5"/>
        <v>-40.877174605131984</v>
      </c>
      <c r="AA49" s="222">
        <f>SUM(AA41:AA48)</f>
        <v>65717908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5988000</v>
      </c>
      <c r="D68" s="156"/>
      <c r="E68" s="60"/>
      <c r="F68" s="60">
        <v>8565528</v>
      </c>
      <c r="G68" s="60">
        <v>62504</v>
      </c>
      <c r="H68" s="60">
        <v>348393</v>
      </c>
      <c r="I68" s="60">
        <v>537689</v>
      </c>
      <c r="J68" s="60">
        <v>948586</v>
      </c>
      <c r="K68" s="60">
        <v>284426</v>
      </c>
      <c r="L68" s="60">
        <v>579212</v>
      </c>
      <c r="M68" s="60">
        <v>363054</v>
      </c>
      <c r="N68" s="60">
        <v>1226692</v>
      </c>
      <c r="O68" s="60">
        <v>451737</v>
      </c>
      <c r="P68" s="60">
        <v>874294</v>
      </c>
      <c r="Q68" s="60">
        <v>859281</v>
      </c>
      <c r="R68" s="60">
        <v>2185312</v>
      </c>
      <c r="S68" s="60">
        <v>644782</v>
      </c>
      <c r="T68" s="60">
        <v>709436</v>
      </c>
      <c r="U68" s="60">
        <v>1736915</v>
      </c>
      <c r="V68" s="60">
        <v>3091133</v>
      </c>
      <c r="W68" s="60">
        <v>7451723</v>
      </c>
      <c r="X68" s="60">
        <v>8565528</v>
      </c>
      <c r="Y68" s="60">
        <v>-1113805</v>
      </c>
      <c r="Z68" s="140">
        <v>-13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5988000</v>
      </c>
      <c r="D69" s="218">
        <f t="shared" si="12"/>
        <v>0</v>
      </c>
      <c r="E69" s="220">
        <f t="shared" si="12"/>
        <v>0</v>
      </c>
      <c r="F69" s="220">
        <f t="shared" si="12"/>
        <v>8565528</v>
      </c>
      <c r="G69" s="220">
        <f t="shared" si="12"/>
        <v>62504</v>
      </c>
      <c r="H69" s="220">
        <f t="shared" si="12"/>
        <v>348393</v>
      </c>
      <c r="I69" s="220">
        <f t="shared" si="12"/>
        <v>537689</v>
      </c>
      <c r="J69" s="220">
        <f t="shared" si="12"/>
        <v>948586</v>
      </c>
      <c r="K69" s="220">
        <f t="shared" si="12"/>
        <v>284426</v>
      </c>
      <c r="L69" s="220">
        <f t="shared" si="12"/>
        <v>579212</v>
      </c>
      <c r="M69" s="220">
        <f t="shared" si="12"/>
        <v>363054</v>
      </c>
      <c r="N69" s="220">
        <f t="shared" si="12"/>
        <v>1226692</v>
      </c>
      <c r="O69" s="220">
        <f t="shared" si="12"/>
        <v>451737</v>
      </c>
      <c r="P69" s="220">
        <f t="shared" si="12"/>
        <v>874294</v>
      </c>
      <c r="Q69" s="220">
        <f t="shared" si="12"/>
        <v>859281</v>
      </c>
      <c r="R69" s="220">
        <f t="shared" si="12"/>
        <v>2185312</v>
      </c>
      <c r="S69" s="220">
        <f t="shared" si="12"/>
        <v>644782</v>
      </c>
      <c r="T69" s="220">
        <f t="shared" si="12"/>
        <v>709436</v>
      </c>
      <c r="U69" s="220">
        <f t="shared" si="12"/>
        <v>1736915</v>
      </c>
      <c r="V69" s="220">
        <f t="shared" si="12"/>
        <v>3091133</v>
      </c>
      <c r="W69" s="220">
        <f t="shared" si="12"/>
        <v>7451723</v>
      </c>
      <c r="X69" s="220">
        <f t="shared" si="12"/>
        <v>8565528</v>
      </c>
      <c r="Y69" s="220">
        <f t="shared" si="12"/>
        <v>-1113805</v>
      </c>
      <c r="Z69" s="221">
        <f>+IF(X69&lt;&gt;0,+(Y69/X69)*100,0)</f>
        <v>-13.00334316810359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23268025</v>
      </c>
      <c r="D5" s="344">
        <f t="shared" si="0"/>
        <v>0</v>
      </c>
      <c r="E5" s="343">
        <f t="shared" si="0"/>
        <v>4000008</v>
      </c>
      <c r="F5" s="345">
        <f t="shared" si="0"/>
        <v>41001017</v>
      </c>
      <c r="G5" s="345">
        <f t="shared" si="0"/>
        <v>0</v>
      </c>
      <c r="H5" s="343">
        <f t="shared" si="0"/>
        <v>0</v>
      </c>
      <c r="I5" s="343">
        <f t="shared" si="0"/>
        <v>1029004</v>
      </c>
      <c r="J5" s="345">
        <f t="shared" si="0"/>
        <v>1029004</v>
      </c>
      <c r="K5" s="345">
        <f t="shared" si="0"/>
        <v>3016337</v>
      </c>
      <c r="L5" s="343">
        <f t="shared" si="0"/>
        <v>940728</v>
      </c>
      <c r="M5" s="343">
        <f t="shared" si="0"/>
        <v>116144</v>
      </c>
      <c r="N5" s="345">
        <f t="shared" si="0"/>
        <v>4073209</v>
      </c>
      <c r="O5" s="345">
        <f t="shared" si="0"/>
        <v>264520</v>
      </c>
      <c r="P5" s="343">
        <f t="shared" si="0"/>
        <v>132200</v>
      </c>
      <c r="Q5" s="343">
        <f t="shared" si="0"/>
        <v>3896275</v>
      </c>
      <c r="R5" s="345">
        <f t="shared" si="0"/>
        <v>4292995</v>
      </c>
      <c r="S5" s="345">
        <f t="shared" si="0"/>
        <v>198496</v>
      </c>
      <c r="T5" s="343">
        <f t="shared" si="0"/>
        <v>11276362</v>
      </c>
      <c r="U5" s="343">
        <f t="shared" si="0"/>
        <v>8701427</v>
      </c>
      <c r="V5" s="345">
        <f t="shared" si="0"/>
        <v>20176285</v>
      </c>
      <c r="W5" s="345">
        <f t="shared" si="0"/>
        <v>29571493</v>
      </c>
      <c r="X5" s="343">
        <f t="shared" si="0"/>
        <v>41001017</v>
      </c>
      <c r="Y5" s="345">
        <f t="shared" si="0"/>
        <v>-11429524</v>
      </c>
      <c r="Z5" s="346">
        <f>+IF(X5&lt;&gt;0,+(Y5/X5)*100,0)</f>
        <v>-27.876196339227388</v>
      </c>
      <c r="AA5" s="347">
        <f>+AA6+AA8+AA11+AA13+AA15</f>
        <v>41001017</v>
      </c>
    </row>
    <row r="6" spans="1:27" ht="13.5">
      <c r="A6" s="348" t="s">
        <v>205</v>
      </c>
      <c r="B6" s="142"/>
      <c r="C6" s="60">
        <f>+C7</f>
        <v>21906802</v>
      </c>
      <c r="D6" s="327">
        <f aca="true" t="shared" si="1" ref="D6:AA6">+D7</f>
        <v>0</v>
      </c>
      <c r="E6" s="60">
        <f t="shared" si="1"/>
        <v>0</v>
      </c>
      <c r="F6" s="59">
        <f t="shared" si="1"/>
        <v>34301017</v>
      </c>
      <c r="G6" s="59">
        <f t="shared" si="1"/>
        <v>0</v>
      </c>
      <c r="H6" s="60">
        <f t="shared" si="1"/>
        <v>0</v>
      </c>
      <c r="I6" s="60">
        <f t="shared" si="1"/>
        <v>1029004</v>
      </c>
      <c r="J6" s="59">
        <f t="shared" si="1"/>
        <v>1029004</v>
      </c>
      <c r="K6" s="59">
        <f t="shared" si="1"/>
        <v>3016337</v>
      </c>
      <c r="L6" s="60">
        <f t="shared" si="1"/>
        <v>940728</v>
      </c>
      <c r="M6" s="60">
        <f t="shared" si="1"/>
        <v>105050</v>
      </c>
      <c r="N6" s="59">
        <f t="shared" si="1"/>
        <v>4062115</v>
      </c>
      <c r="O6" s="59">
        <f t="shared" si="1"/>
        <v>74625</v>
      </c>
      <c r="P6" s="60">
        <f t="shared" si="1"/>
        <v>132200</v>
      </c>
      <c r="Q6" s="60">
        <f t="shared" si="1"/>
        <v>3894068</v>
      </c>
      <c r="R6" s="59">
        <f t="shared" si="1"/>
        <v>4100893</v>
      </c>
      <c r="S6" s="59">
        <f t="shared" si="1"/>
        <v>144467</v>
      </c>
      <c r="T6" s="60">
        <f t="shared" si="1"/>
        <v>11250362</v>
      </c>
      <c r="U6" s="60">
        <f t="shared" si="1"/>
        <v>6293377</v>
      </c>
      <c r="V6" s="59">
        <f t="shared" si="1"/>
        <v>17688206</v>
      </c>
      <c r="W6" s="59">
        <f t="shared" si="1"/>
        <v>26880218</v>
      </c>
      <c r="X6" s="60">
        <f t="shared" si="1"/>
        <v>34301017</v>
      </c>
      <c r="Y6" s="59">
        <f t="shared" si="1"/>
        <v>-7420799</v>
      </c>
      <c r="Z6" s="61">
        <f>+IF(X6&lt;&gt;0,+(Y6/X6)*100,0)</f>
        <v>-21.634341045922927</v>
      </c>
      <c r="AA6" s="62">
        <f t="shared" si="1"/>
        <v>34301017</v>
      </c>
    </row>
    <row r="7" spans="1:27" ht="13.5">
      <c r="A7" s="291" t="s">
        <v>229</v>
      </c>
      <c r="B7" s="142"/>
      <c r="C7" s="60">
        <v>21906802</v>
      </c>
      <c r="D7" s="327"/>
      <c r="E7" s="60"/>
      <c r="F7" s="59">
        <v>34301017</v>
      </c>
      <c r="G7" s="59"/>
      <c r="H7" s="60"/>
      <c r="I7" s="60">
        <v>1029004</v>
      </c>
      <c r="J7" s="59">
        <v>1029004</v>
      </c>
      <c r="K7" s="59">
        <v>3016337</v>
      </c>
      <c r="L7" s="60">
        <v>940728</v>
      </c>
      <c r="M7" s="60">
        <v>105050</v>
      </c>
      <c r="N7" s="59">
        <v>4062115</v>
      </c>
      <c r="O7" s="59">
        <v>74625</v>
      </c>
      <c r="P7" s="60">
        <v>132200</v>
      </c>
      <c r="Q7" s="60">
        <v>3894068</v>
      </c>
      <c r="R7" s="59">
        <v>4100893</v>
      </c>
      <c r="S7" s="59">
        <v>144467</v>
      </c>
      <c r="T7" s="60">
        <v>11250362</v>
      </c>
      <c r="U7" s="60">
        <v>6293377</v>
      </c>
      <c r="V7" s="59">
        <v>17688206</v>
      </c>
      <c r="W7" s="59">
        <v>26880218</v>
      </c>
      <c r="X7" s="60">
        <v>34301017</v>
      </c>
      <c r="Y7" s="59">
        <v>-7420799</v>
      </c>
      <c r="Z7" s="61">
        <v>-21.63</v>
      </c>
      <c r="AA7" s="62">
        <v>34301017</v>
      </c>
    </row>
    <row r="8" spans="1:27" ht="13.5">
      <c r="A8" s="348" t="s">
        <v>206</v>
      </c>
      <c r="B8" s="142"/>
      <c r="C8" s="60">
        <f aca="true" t="shared" si="2" ref="C8:Y8">SUM(C9:C10)</f>
        <v>967204</v>
      </c>
      <c r="D8" s="327">
        <f t="shared" si="2"/>
        <v>0</v>
      </c>
      <c r="E8" s="60">
        <f t="shared" si="2"/>
        <v>4000008</v>
      </c>
      <c r="F8" s="59">
        <f t="shared" si="2"/>
        <v>6700000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11094</v>
      </c>
      <c r="N8" s="59">
        <f t="shared" si="2"/>
        <v>11094</v>
      </c>
      <c r="O8" s="59">
        <f t="shared" si="2"/>
        <v>189895</v>
      </c>
      <c r="P8" s="60">
        <f t="shared" si="2"/>
        <v>0</v>
      </c>
      <c r="Q8" s="60">
        <f t="shared" si="2"/>
        <v>2207</v>
      </c>
      <c r="R8" s="59">
        <f t="shared" si="2"/>
        <v>192102</v>
      </c>
      <c r="S8" s="59">
        <f t="shared" si="2"/>
        <v>54029</v>
      </c>
      <c r="T8" s="60">
        <f t="shared" si="2"/>
        <v>26000</v>
      </c>
      <c r="U8" s="60">
        <f t="shared" si="2"/>
        <v>2408050</v>
      </c>
      <c r="V8" s="59">
        <f t="shared" si="2"/>
        <v>2488079</v>
      </c>
      <c r="W8" s="59">
        <f t="shared" si="2"/>
        <v>2691275</v>
      </c>
      <c r="X8" s="60">
        <f t="shared" si="2"/>
        <v>6700000</v>
      </c>
      <c r="Y8" s="59">
        <f t="shared" si="2"/>
        <v>-4008725</v>
      </c>
      <c r="Z8" s="61">
        <f>+IF(X8&lt;&gt;0,+(Y8/X8)*100,0)</f>
        <v>-59.83171641791045</v>
      </c>
      <c r="AA8" s="62">
        <f>SUM(AA9:AA10)</f>
        <v>6700000</v>
      </c>
    </row>
    <row r="9" spans="1:27" ht="13.5">
      <c r="A9" s="291" t="s">
        <v>230</v>
      </c>
      <c r="B9" s="142"/>
      <c r="C9" s="60">
        <v>967204</v>
      </c>
      <c r="D9" s="327"/>
      <c r="E9" s="60">
        <v>4000008</v>
      </c>
      <c r="F9" s="59">
        <v>3500000</v>
      </c>
      <c r="G9" s="59"/>
      <c r="H9" s="60"/>
      <c r="I9" s="60"/>
      <c r="J9" s="59"/>
      <c r="K9" s="59"/>
      <c r="L9" s="60"/>
      <c r="M9" s="60">
        <v>11094</v>
      </c>
      <c r="N9" s="59">
        <v>11094</v>
      </c>
      <c r="O9" s="59">
        <v>189895</v>
      </c>
      <c r="P9" s="60"/>
      <c r="Q9" s="60">
        <v>2207</v>
      </c>
      <c r="R9" s="59">
        <v>192102</v>
      </c>
      <c r="S9" s="59">
        <v>54029</v>
      </c>
      <c r="T9" s="60">
        <v>26000</v>
      </c>
      <c r="U9" s="60">
        <v>2408050</v>
      </c>
      <c r="V9" s="59">
        <v>2488079</v>
      </c>
      <c r="W9" s="59">
        <v>2691275</v>
      </c>
      <c r="X9" s="60">
        <v>3500000</v>
      </c>
      <c r="Y9" s="59">
        <v>-808725</v>
      </c>
      <c r="Z9" s="61">
        <v>-23.11</v>
      </c>
      <c r="AA9" s="62">
        <v>3500000</v>
      </c>
    </row>
    <row r="10" spans="1:27" ht="13.5">
      <c r="A10" s="291" t="s">
        <v>231</v>
      </c>
      <c r="B10" s="142"/>
      <c r="C10" s="60"/>
      <c r="D10" s="327"/>
      <c r="E10" s="60"/>
      <c r="F10" s="59">
        <v>3200000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3200000</v>
      </c>
      <c r="Y10" s="59">
        <v>-3200000</v>
      </c>
      <c r="Z10" s="61">
        <v>-100</v>
      </c>
      <c r="AA10" s="62">
        <v>3200000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394019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>
        <v>171080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222939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326062</v>
      </c>
      <c r="D22" s="331">
        <f t="shared" si="6"/>
        <v>0</v>
      </c>
      <c r="E22" s="330">
        <f t="shared" si="6"/>
        <v>0</v>
      </c>
      <c r="F22" s="332">
        <f t="shared" si="6"/>
        <v>3845230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101181</v>
      </c>
      <c r="U22" s="330">
        <f t="shared" si="6"/>
        <v>0</v>
      </c>
      <c r="V22" s="332">
        <f t="shared" si="6"/>
        <v>101181</v>
      </c>
      <c r="W22" s="332">
        <f t="shared" si="6"/>
        <v>101181</v>
      </c>
      <c r="X22" s="330">
        <f t="shared" si="6"/>
        <v>3845230</v>
      </c>
      <c r="Y22" s="332">
        <f t="shared" si="6"/>
        <v>-3744049</v>
      </c>
      <c r="Z22" s="323">
        <f>+IF(X22&lt;&gt;0,+(Y22/X22)*100,0)</f>
        <v>-97.36866195260102</v>
      </c>
      <c r="AA22" s="337">
        <f>SUM(AA23:AA32)</f>
        <v>3845230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>
        <v>1350230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8950</v>
      </c>
      <c r="U24" s="60"/>
      <c r="V24" s="59">
        <v>8950</v>
      </c>
      <c r="W24" s="59">
        <v>8950</v>
      </c>
      <c r="X24" s="60">
        <v>1350230</v>
      </c>
      <c r="Y24" s="59">
        <v>-1341280</v>
      </c>
      <c r="Z24" s="61">
        <v>-99.34</v>
      </c>
      <c r="AA24" s="62">
        <v>1350230</v>
      </c>
    </row>
    <row r="25" spans="1:27" ht="13.5">
      <c r="A25" s="348" t="s">
        <v>239</v>
      </c>
      <c r="B25" s="142"/>
      <c r="C25" s="60">
        <v>258544</v>
      </c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67518</v>
      </c>
      <c r="D32" s="327"/>
      <c r="E32" s="60"/>
      <c r="F32" s="59">
        <v>2495000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>
        <v>92231</v>
      </c>
      <c r="U32" s="60"/>
      <c r="V32" s="59">
        <v>92231</v>
      </c>
      <c r="W32" s="59">
        <v>92231</v>
      </c>
      <c r="X32" s="60">
        <v>2495000</v>
      </c>
      <c r="Y32" s="59">
        <v>-2402769</v>
      </c>
      <c r="Z32" s="61">
        <v>-96.3</v>
      </c>
      <c r="AA32" s="62">
        <v>2495000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2900000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2900000</v>
      </c>
      <c r="Y37" s="332">
        <f t="shared" si="8"/>
        <v>-2900000</v>
      </c>
      <c r="Z37" s="323">
        <f>+IF(X37&lt;&gt;0,+(Y37/X37)*100,0)</f>
        <v>-100</v>
      </c>
      <c r="AA37" s="337">
        <f t="shared" si="8"/>
        <v>2900000</v>
      </c>
    </row>
    <row r="38" spans="1:27" ht="13.5">
      <c r="A38" s="348" t="s">
        <v>213</v>
      </c>
      <c r="B38" s="142"/>
      <c r="C38" s="60"/>
      <c r="D38" s="327"/>
      <c r="E38" s="60"/>
      <c r="F38" s="59">
        <v>2900000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2900000</v>
      </c>
      <c r="Y38" s="59">
        <v>-2900000</v>
      </c>
      <c r="Z38" s="61">
        <v>-100</v>
      </c>
      <c r="AA38" s="62">
        <v>2900000</v>
      </c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6431346</v>
      </c>
      <c r="D40" s="331">
        <f t="shared" si="9"/>
        <v>0</v>
      </c>
      <c r="E40" s="330">
        <f t="shared" si="9"/>
        <v>10322244</v>
      </c>
      <c r="F40" s="332">
        <f t="shared" si="9"/>
        <v>17085361</v>
      </c>
      <c r="G40" s="332">
        <f t="shared" si="9"/>
        <v>21028</v>
      </c>
      <c r="H40" s="330">
        <f t="shared" si="9"/>
        <v>238318</v>
      </c>
      <c r="I40" s="330">
        <f t="shared" si="9"/>
        <v>79489</v>
      </c>
      <c r="J40" s="332">
        <f t="shared" si="9"/>
        <v>338835</v>
      </c>
      <c r="K40" s="332">
        <f t="shared" si="9"/>
        <v>3505177</v>
      </c>
      <c r="L40" s="330">
        <f t="shared" si="9"/>
        <v>242480</v>
      </c>
      <c r="M40" s="330">
        <f t="shared" si="9"/>
        <v>93212</v>
      </c>
      <c r="N40" s="332">
        <f t="shared" si="9"/>
        <v>3840869</v>
      </c>
      <c r="O40" s="332">
        <f t="shared" si="9"/>
        <v>199379</v>
      </c>
      <c r="P40" s="330">
        <f t="shared" si="9"/>
        <v>445447</v>
      </c>
      <c r="Q40" s="330">
        <f t="shared" si="9"/>
        <v>178860</v>
      </c>
      <c r="R40" s="332">
        <f t="shared" si="9"/>
        <v>823686</v>
      </c>
      <c r="S40" s="332">
        <f t="shared" si="9"/>
        <v>2707517</v>
      </c>
      <c r="T40" s="330">
        <f t="shared" si="9"/>
        <v>-2686128</v>
      </c>
      <c r="U40" s="330">
        <f t="shared" si="9"/>
        <v>4156831</v>
      </c>
      <c r="V40" s="332">
        <f t="shared" si="9"/>
        <v>4178220</v>
      </c>
      <c r="W40" s="332">
        <f t="shared" si="9"/>
        <v>9181610</v>
      </c>
      <c r="X40" s="330">
        <f t="shared" si="9"/>
        <v>17085361</v>
      </c>
      <c r="Y40" s="332">
        <f t="shared" si="9"/>
        <v>-7903751</v>
      </c>
      <c r="Z40" s="323">
        <f>+IF(X40&lt;&gt;0,+(Y40/X40)*100,0)</f>
        <v>-46.2603687449156</v>
      </c>
      <c r="AA40" s="337">
        <f>SUM(AA41:AA49)</f>
        <v>17085361</v>
      </c>
    </row>
    <row r="41" spans="1:27" ht="13.5">
      <c r="A41" s="348" t="s">
        <v>248</v>
      </c>
      <c r="B41" s="142"/>
      <c r="C41" s="349">
        <v>3174225</v>
      </c>
      <c r="D41" s="350"/>
      <c r="E41" s="349">
        <v>5269968</v>
      </c>
      <c r="F41" s="351">
        <v>2992088</v>
      </c>
      <c r="G41" s="351"/>
      <c r="H41" s="349">
        <v>192690</v>
      </c>
      <c r="I41" s="349"/>
      <c r="J41" s="351">
        <v>192690</v>
      </c>
      <c r="K41" s="351">
        <v>1455424</v>
      </c>
      <c r="L41" s="349"/>
      <c r="M41" s="349"/>
      <c r="N41" s="351">
        <v>1455424</v>
      </c>
      <c r="O41" s="351"/>
      <c r="P41" s="349">
        <v>331039</v>
      </c>
      <c r="Q41" s="349"/>
      <c r="R41" s="351">
        <v>331039</v>
      </c>
      <c r="S41" s="351"/>
      <c r="T41" s="349"/>
      <c r="U41" s="349">
        <v>712774</v>
      </c>
      <c r="V41" s="351">
        <v>712774</v>
      </c>
      <c r="W41" s="351">
        <v>2691927</v>
      </c>
      <c r="X41" s="349">
        <v>2992088</v>
      </c>
      <c r="Y41" s="351">
        <v>-300161</v>
      </c>
      <c r="Z41" s="352">
        <v>-10.03</v>
      </c>
      <c r="AA41" s="353">
        <v>2992088</v>
      </c>
    </row>
    <row r="42" spans="1:27" ht="13.5">
      <c r="A42" s="348" t="s">
        <v>249</v>
      </c>
      <c r="B42" s="136"/>
      <c r="C42" s="60">
        <f aca="true" t="shared" si="10" ref="C42:Y42">+C62</f>
        <v>1095235</v>
      </c>
      <c r="D42" s="355">
        <f t="shared" si="10"/>
        <v>0</v>
      </c>
      <c r="E42" s="54">
        <f t="shared" si="10"/>
        <v>0</v>
      </c>
      <c r="F42" s="53">
        <f t="shared" si="10"/>
        <v>700000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700000</v>
      </c>
      <c r="Y42" s="53">
        <f t="shared" si="10"/>
        <v>-700000</v>
      </c>
      <c r="Z42" s="94">
        <f>+IF(X42&lt;&gt;0,+(Y42/X42)*100,0)</f>
        <v>-100</v>
      </c>
      <c r="AA42" s="95">
        <f>+AA62</f>
        <v>700000</v>
      </c>
    </row>
    <row r="43" spans="1:27" ht="13.5">
      <c r="A43" s="348" t="s">
        <v>250</v>
      </c>
      <c r="B43" s="136"/>
      <c r="C43" s="275">
        <v>207238</v>
      </c>
      <c r="D43" s="356"/>
      <c r="E43" s="305">
        <v>584304</v>
      </c>
      <c r="F43" s="357">
        <v>9026500</v>
      </c>
      <c r="G43" s="357"/>
      <c r="H43" s="305"/>
      <c r="I43" s="305">
        <v>1116</v>
      </c>
      <c r="J43" s="357">
        <v>1116</v>
      </c>
      <c r="K43" s="357">
        <v>2323</v>
      </c>
      <c r="L43" s="305">
        <v>99840</v>
      </c>
      <c r="M43" s="305">
        <v>6178</v>
      </c>
      <c r="N43" s="357">
        <v>108341</v>
      </c>
      <c r="O43" s="357">
        <v>259</v>
      </c>
      <c r="P43" s="305">
        <v>17842</v>
      </c>
      <c r="Q43" s="305">
        <v>578</v>
      </c>
      <c r="R43" s="357">
        <v>18679</v>
      </c>
      <c r="S43" s="357">
        <v>2649318</v>
      </c>
      <c r="T43" s="305">
        <v>-2791692</v>
      </c>
      <c r="U43" s="305">
        <v>3040161</v>
      </c>
      <c r="V43" s="357">
        <v>2897787</v>
      </c>
      <c r="W43" s="357">
        <v>3025923</v>
      </c>
      <c r="X43" s="305">
        <v>9026500</v>
      </c>
      <c r="Y43" s="357">
        <v>-6000577</v>
      </c>
      <c r="Z43" s="358">
        <v>-66.48</v>
      </c>
      <c r="AA43" s="303">
        <v>9026500</v>
      </c>
    </row>
    <row r="44" spans="1:27" ht="13.5">
      <c r="A44" s="348" t="s">
        <v>251</v>
      </c>
      <c r="B44" s="136"/>
      <c r="C44" s="60">
        <v>1072529</v>
      </c>
      <c r="D44" s="355"/>
      <c r="E44" s="54">
        <v>1915092</v>
      </c>
      <c r="F44" s="53">
        <v>2253086</v>
      </c>
      <c r="G44" s="53">
        <v>21028</v>
      </c>
      <c r="H44" s="54">
        <v>45628</v>
      </c>
      <c r="I44" s="54">
        <v>78373</v>
      </c>
      <c r="J44" s="53">
        <v>145029</v>
      </c>
      <c r="K44" s="53">
        <v>153883</v>
      </c>
      <c r="L44" s="54">
        <v>65640</v>
      </c>
      <c r="M44" s="54">
        <v>84591</v>
      </c>
      <c r="N44" s="53">
        <v>304114</v>
      </c>
      <c r="O44" s="53">
        <v>199120</v>
      </c>
      <c r="P44" s="54">
        <v>91974</v>
      </c>
      <c r="Q44" s="54">
        <v>154416</v>
      </c>
      <c r="R44" s="53">
        <v>445510</v>
      </c>
      <c r="S44" s="53">
        <v>58199</v>
      </c>
      <c r="T44" s="54">
        <v>100764</v>
      </c>
      <c r="U44" s="54">
        <v>390447</v>
      </c>
      <c r="V44" s="53">
        <v>549410</v>
      </c>
      <c r="W44" s="53">
        <v>1444063</v>
      </c>
      <c r="X44" s="54">
        <v>2253086</v>
      </c>
      <c r="Y44" s="53">
        <v>-809023</v>
      </c>
      <c r="Z44" s="94">
        <v>-35.91</v>
      </c>
      <c r="AA44" s="95">
        <v>2253086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688692</v>
      </c>
      <c r="F48" s="53"/>
      <c r="G48" s="53"/>
      <c r="H48" s="54"/>
      <c r="I48" s="54"/>
      <c r="J48" s="53"/>
      <c r="K48" s="53">
        <v>1789305</v>
      </c>
      <c r="L48" s="54">
        <v>77000</v>
      </c>
      <c r="M48" s="54"/>
      <c r="N48" s="53">
        <v>1866305</v>
      </c>
      <c r="O48" s="53"/>
      <c r="P48" s="54"/>
      <c r="Q48" s="54"/>
      <c r="R48" s="53"/>
      <c r="S48" s="53"/>
      <c r="T48" s="54"/>
      <c r="U48" s="54"/>
      <c r="V48" s="53"/>
      <c r="W48" s="53">
        <v>1866305</v>
      </c>
      <c r="X48" s="54"/>
      <c r="Y48" s="53">
        <v>1866305</v>
      </c>
      <c r="Z48" s="94"/>
      <c r="AA48" s="95"/>
    </row>
    <row r="49" spans="1:27" ht="13.5">
      <c r="A49" s="348" t="s">
        <v>93</v>
      </c>
      <c r="B49" s="136"/>
      <c r="C49" s="54">
        <v>882119</v>
      </c>
      <c r="D49" s="355"/>
      <c r="E49" s="54">
        <v>1864188</v>
      </c>
      <c r="F49" s="53">
        <v>2113687</v>
      </c>
      <c r="G49" s="53"/>
      <c r="H49" s="54"/>
      <c r="I49" s="54"/>
      <c r="J49" s="53"/>
      <c r="K49" s="53">
        <v>104242</v>
      </c>
      <c r="L49" s="54"/>
      <c r="M49" s="54">
        <v>2443</v>
      </c>
      <c r="N49" s="53">
        <v>106685</v>
      </c>
      <c r="O49" s="53"/>
      <c r="P49" s="54">
        <v>4592</v>
      </c>
      <c r="Q49" s="54">
        <v>23866</v>
      </c>
      <c r="R49" s="53">
        <v>28458</v>
      </c>
      <c r="S49" s="53"/>
      <c r="T49" s="54">
        <v>4800</v>
      </c>
      <c r="U49" s="54">
        <v>13449</v>
      </c>
      <c r="V49" s="53">
        <v>18249</v>
      </c>
      <c r="W49" s="53">
        <v>153392</v>
      </c>
      <c r="X49" s="54">
        <v>2113687</v>
      </c>
      <c r="Y49" s="53">
        <v>-1960295</v>
      </c>
      <c r="Z49" s="94">
        <v>-92.74</v>
      </c>
      <c r="AA49" s="95">
        <v>2113687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39793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886300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886300</v>
      </c>
      <c r="Y57" s="332">
        <f t="shared" si="13"/>
        <v>-886300</v>
      </c>
      <c r="Z57" s="323">
        <f>+IF(X57&lt;&gt;0,+(Y57/X57)*100,0)</f>
        <v>-100</v>
      </c>
      <c r="AA57" s="337">
        <f t="shared" si="13"/>
        <v>886300</v>
      </c>
    </row>
    <row r="58" spans="1:27" ht="13.5">
      <c r="A58" s="348" t="s">
        <v>217</v>
      </c>
      <c r="B58" s="136"/>
      <c r="C58" s="60">
        <v>39793</v>
      </c>
      <c r="D58" s="327"/>
      <c r="E58" s="60"/>
      <c r="F58" s="59">
        <v>886300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886300</v>
      </c>
      <c r="Y58" s="59">
        <v>-886300</v>
      </c>
      <c r="Z58" s="61">
        <v>-100</v>
      </c>
      <c r="AA58" s="62">
        <v>886300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30065226</v>
      </c>
      <c r="D60" s="333">
        <f t="shared" si="14"/>
        <v>0</v>
      </c>
      <c r="E60" s="219">
        <f t="shared" si="14"/>
        <v>14322252</v>
      </c>
      <c r="F60" s="264">
        <f t="shared" si="14"/>
        <v>65717908</v>
      </c>
      <c r="G60" s="264">
        <f t="shared" si="14"/>
        <v>21028</v>
      </c>
      <c r="H60" s="219">
        <f t="shared" si="14"/>
        <v>238318</v>
      </c>
      <c r="I60" s="219">
        <f t="shared" si="14"/>
        <v>1108493</v>
      </c>
      <c r="J60" s="264">
        <f t="shared" si="14"/>
        <v>1367839</v>
      </c>
      <c r="K60" s="264">
        <f t="shared" si="14"/>
        <v>6521514</v>
      </c>
      <c r="L60" s="219">
        <f t="shared" si="14"/>
        <v>1183208</v>
      </c>
      <c r="M60" s="219">
        <f t="shared" si="14"/>
        <v>209356</v>
      </c>
      <c r="N60" s="264">
        <f t="shared" si="14"/>
        <v>7914078</v>
      </c>
      <c r="O60" s="264">
        <f t="shared" si="14"/>
        <v>463899</v>
      </c>
      <c r="P60" s="219">
        <f t="shared" si="14"/>
        <v>577647</v>
      </c>
      <c r="Q60" s="219">
        <f t="shared" si="14"/>
        <v>4075135</v>
      </c>
      <c r="R60" s="264">
        <f t="shared" si="14"/>
        <v>5116681</v>
      </c>
      <c r="S60" s="264">
        <f t="shared" si="14"/>
        <v>2906013</v>
      </c>
      <c r="T60" s="219">
        <f t="shared" si="14"/>
        <v>8691415</v>
      </c>
      <c r="U60" s="219">
        <f t="shared" si="14"/>
        <v>12858258</v>
      </c>
      <c r="V60" s="264">
        <f t="shared" si="14"/>
        <v>24455686</v>
      </c>
      <c r="W60" s="264">
        <f t="shared" si="14"/>
        <v>38854284</v>
      </c>
      <c r="X60" s="219">
        <f t="shared" si="14"/>
        <v>65717908</v>
      </c>
      <c r="Y60" s="264">
        <f t="shared" si="14"/>
        <v>-26863624</v>
      </c>
      <c r="Z60" s="324">
        <f>+IF(X60&lt;&gt;0,+(Y60/X60)*100,0)</f>
        <v>-40.877174605131984</v>
      </c>
      <c r="AA60" s="232">
        <f>+AA57+AA54+AA51+AA40+AA37+AA34+AA22+AA5</f>
        <v>65717908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1095235</v>
      </c>
      <c r="D62" s="335">
        <f t="shared" si="15"/>
        <v>0</v>
      </c>
      <c r="E62" s="334">
        <f t="shared" si="15"/>
        <v>0</v>
      </c>
      <c r="F62" s="336">
        <f t="shared" si="15"/>
        <v>700000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700000</v>
      </c>
      <c r="Y62" s="336">
        <f t="shared" si="15"/>
        <v>-700000</v>
      </c>
      <c r="Z62" s="325">
        <f>+IF(X62&lt;&gt;0,+(Y62/X62)*100,0)</f>
        <v>-100</v>
      </c>
      <c r="AA62" s="338">
        <f>SUM(AA63:AA66)</f>
        <v>700000</v>
      </c>
    </row>
    <row r="63" spans="1:27" ht="13.5">
      <c r="A63" s="348" t="s">
        <v>259</v>
      </c>
      <c r="B63" s="136"/>
      <c r="C63" s="60">
        <v>1095235</v>
      </c>
      <c r="D63" s="327"/>
      <c r="E63" s="60"/>
      <c r="F63" s="59">
        <v>700000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700000</v>
      </c>
      <c r="Y63" s="59">
        <v>-700000</v>
      </c>
      <c r="Z63" s="61">
        <v>-100</v>
      </c>
      <c r="AA63" s="62">
        <v>700000</v>
      </c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26110164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26110164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26110164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3562848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>
        <v>2000004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1562844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29673012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2015-08-05T12:13:05Z</dcterms:created>
  <dcterms:modified xsi:type="dcterms:W3CDTF">2015-08-05T12:19:21Z</dcterms:modified>
  <cp:category/>
  <cp:version/>
  <cp:contentType/>
  <cp:contentStatus/>
</cp:coreProperties>
</file>