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<sst xmlns="http://schemas.openxmlformats.org/spreadsheetml/2006/main" count="857" uniqueCount="303">
  <si>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Emalahleni (Ec)(EC136) - Table C1 Schedule Quarterly Budget Statement Summary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</si>
  <si>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</si>
  <si>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</si>
  <si>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</si>
  <si>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</si>
  <si>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</si>
  <si>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</si>
  <si>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</si>
  <si>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</si>
  <si>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</si>
  <si>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</si>
  <si>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</si>
  <si>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</si>
  <si>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</si>
  <si>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</si>
  <si>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</si>
  <si>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</si>
  <si>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</si>
  <si>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</si>
  <si>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</si>
  <si>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</si>
  <si>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</si>
  <si>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</si>
  <si>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</si>
  <si>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</si>
  <si>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</si>
  <si>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</si>
  <si>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</si>
  <si>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</si>
  <si>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</si>
  <si>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</si>
  <si>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</si>
  <si>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</si>
  <si>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</si>
  <si>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</si>
  <si>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</si>
  <si>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</si>
  <si>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</si>
  <si>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</si>
  <si>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</si>
  <si>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</si>
  <si>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</si>
  <si>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</si>
  <si>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</si>
  <si>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</si>
  <si>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</si>
  <si>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</si>
  <si>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</si>
  <si>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</si>
  <si>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</si>
  <si>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</si>
  <si>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</si>
  <si>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</si>
  <si>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</si>
  <si>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</si>
  <si>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</si>
  <si>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</si>
  <si>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</si>
  <si>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</si>
  <si>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</si>
  <si>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</si>
  <si>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</si>
  <si>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</si>
  <si>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</si>
  <si>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</si>
  <si>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</si>
  <si>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</si>
  <si>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</si>
  <si>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</si>
  <si>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</si>
  <si>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Emalahleni (Ec)(EC136) - Table C2 Quarterly Budget Statement - Financial Performance (standard classification) for 4th Quarter ended 30 June 2015 (Figures Finalised as at 2015/07/31)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</si>
  <si>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</si>
  <si>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</si>
  <si>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</si>
  <si>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</si>
  <si>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</si>
  <si>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</si>
  <si>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</si>
  <si>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</si>
  <si>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</si>
  <si>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</si>
  <si>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</si>
  <si>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</si>
  <si>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</si>
  <si>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</si>
  <si>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</si>
  <si>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</si>
  <si>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</si>
  <si>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</si>
  <si>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</si>
  <si>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</si>
  <si>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</si>
  <si>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</si>
  <si>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</si>
  <si>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</si>
  <si>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</si>
  <si>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</si>
  <si>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</si>
  <si>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</si>
  <si>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</si>
  <si>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Emalahleni (Ec)(EC136) - Table C4 Quarterly Budget Statement - Financial Performance (revenue and expenditure) for 4th Quarter ended 30 June 2015 (Figures Finalised as at 2015/07/31)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</si>
  <si>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</si>
  <si>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</si>
  <si>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</si>
  <si>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</si>
  <si>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</si>
  <si>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</si>
  <si>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</si>
  <si>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</si>
  <si>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</si>
  <si>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</si>
  <si>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</si>
  <si>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</si>
  <si>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</si>
  <si>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</si>
  <si>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</si>
  <si>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</si>
  <si>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</si>
  <si>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</si>
  <si>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</si>
  <si>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</si>
  <si>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</si>
  <si>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</si>
  <si>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</si>
  <si>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</si>
  <si>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</si>
  <si>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</si>
  <si>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</si>
  <si>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</si>
  <si>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Emalahleni (Ec)(EC136) - Table C5 Quarterly Budget Statement - Capital Expenditure by Standard Classification and Funding for 4th Quarter ended 30 June 2015 (Figures Finalised as at 2015/07/31)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</si>
  <si>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</si>
  <si>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</si>
  <si>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</si>
  <si>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</si>
  <si>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</si>
  <si>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</si>
  <si>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</si>
  <si>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</si>
  <si>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</si>
  <si>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</si>
  <si>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Emalahleni (Ec)(EC136) - Table C6 Quarterly Budget Statement - Financial Position for 4th Quarter ended 30 June 2015 (Figures Finalised as at 2015/07/31)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</si>
  <si>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</si>
  <si>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</si>
  <si>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</si>
  <si>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</si>
  <si>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</si>
  <si>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</si>
  <si>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</si>
  <si>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</si>
  <si>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</si>
  <si>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</si>
  <si>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</si>
  <si>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</si>
  <si>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</si>
  <si>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</si>
  <si>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</si>
  <si>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</si>
  <si>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</si>
  <si>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</si>
  <si>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</si>
  <si>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</si>
  <si>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</si>
  <si>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</si>
  <si>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</si>
  <si>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</si>
  <si>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</si>
  <si>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</si>
  <si>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</si>
  <si>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</si>
  <si>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</si>
  <si>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</si>
  <si>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</si>
  <si>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</si>
  <si>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</si>
  <si>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Emalahleni (Ec)(EC136) - Table C7 Quarterly Budget Statement - Cash Flows for 4th Quarter ended 30 June 2015 (Figures Finalised as at 2015/07/31)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</si>
  <si>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</si>
  <si>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</si>
  <si>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</si>
  <si>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</si>
  <si>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</si>
  <si>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</si>
  <si>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</si>
  <si>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</si>
  <si>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</si>
  <si>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</si>
  <si>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</si>
  <si>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</si>
  <si>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</si>
  <si>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</si>
  <si>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</si>
  <si>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</si>
  <si>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</si>
  <si>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</si>
  <si>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</si>
  <si>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</si>
  <si>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</si>
  <si>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</si>
  <si>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</si>
  <si>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</si>
  <si>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</si>
  <si>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</si>
  <si>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</si>
  <si>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Emalahleni (Ec)(EC136) - Table C9 Quarterly Budget Statement - Capital Expenditure by Asset Clas for 4th Quarter ended 30 June 2015 (Figures Finalised as at 2015/07/31)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</si>
  <si>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</si>
  <si>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</si>
  <si>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</si>
  <si>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</si>
  <si>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</si>
  <si>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</si>
  <si>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</si>
  <si>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</si>
  <si>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</si>
  <si>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</si>
  <si>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</si>
  <si>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</si>
  <si>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</si>
  <si>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</si>
  <si>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</si>
  <si>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</si>
  <si>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</si>
  <si>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</si>
  <si>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</si>
  <si>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</si>
  <si>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</si>
  <si>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</si>
  <si>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</si>
  <si>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</si>
  <si>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Emalahleni (Ec)(EC136) - Table SC13a Quarterly Budget Statement - Capital Expenditure on New Assets by Asset Class for 4th Quarter ended 30 June 2015 (Figures Finalised as at 2015/07/31)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</si>
  <si>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</si>
  <si>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</si>
  <si>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</si>
  <si>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</si>
  <si>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</si>
  <si>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</si>
  <si>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</si>
  <si>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</si>
  <si>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</si>
  <si>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</si>
  <si>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</si>
  <si>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</si>
  <si>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</si>
  <si>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</si>
  <si>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</si>
  <si>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</si>
  <si>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</si>
  <si>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</si>
  <si>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</si>
  <si>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</si>
  <si>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</si>
  <si>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</si>
  <si>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</si>
  <si>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</si>
  <si>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</si>
  <si>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</si>
  <si>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</si>
  <si>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</si>
  <si>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</si>
  <si>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</si>
  <si>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</si>
  <si>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</si>
  <si>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</si>
  <si>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</si>
  <si>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</si>
  <si>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Emalahleni (Ec)(EC136) - Table SC13B Quarterly Budget Statement - Capital Expenditure on Renewal of existing assets by Asset Class for 4th Quarter ended 30 June 2015 (Figures Finalised as at 2015/07/31)</t>
  </si>
  <si>
    <t>Capital Expenditure on Renewal of Existing Assets by Asset Class/Sub-class</t>
  </si>
  <si>
    <t>Total Capital Expenditure on Renewal of Existing Assets</t>
  </si>
  <si>
    <t>Eastern Cape: Emalahleni (Ec)(EC136) - Table SC13C Quarterly Budget Statement - Repairs and Maintenance Expenditure by Asset Class for 4th Quarter ended 30 June 2015 (Figures Finalised as at 2015/07/31)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</si>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</sst>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3218438</v>
      </c>
      <c r="C5" s="19">
        <v>0</v>
      </c>
      <c r="D5" s="59">
        <v>2034044</v>
      </c>
      <c r="E5" s="60">
        <v>2809044</v>
      </c>
      <c r="F5" s="60">
        <v>3000527</v>
      </c>
      <c r="G5" s="60">
        <v>-10572</v>
      </c>
      <c r="H5" s="60">
        <v>65975</v>
      </c>
      <c r="I5" s="60">
        <v>3055930</v>
      </c>
      <c r="J5" s="60">
        <v>0</v>
      </c>
      <c r="K5" s="60">
        <v>-16750</v>
      </c>
      <c r="L5" s="60">
        <v>724263</v>
      </c>
      <c r="M5" s="60">
        <v>707513</v>
      </c>
      <c r="N5" s="60">
        <v>-1901054</v>
      </c>
      <c r="O5" s="60">
        <v>-672</v>
      </c>
      <c r="P5" s="60">
        <v>713</v>
      </c>
      <c r="Q5" s="60">
        <v>-1901013</v>
      </c>
      <c r="R5" s="60">
        <v>50122</v>
      </c>
      <c r="S5" s="60">
        <v>-9991</v>
      </c>
      <c r="T5" s="60">
        <v>-65475</v>
      </c>
      <c r="U5" s="60">
        <v>-25344</v>
      </c>
      <c r="V5" s="60">
        <v>1837086</v>
      </c>
      <c r="W5" s="60">
        <v>2034048</v>
      </c>
      <c r="X5" s="60">
        <v>-196962</v>
      </c>
      <c r="Y5" s="61">
        <v>-9.68</v>
      </c>
      <c r="Z5" s="62">
        <v>2809044</v>
      </c>
    </row>
    <row r="6" spans="1:26" ht="13.5">
      <c r="A6" s="58" t="s">
        <v>32</v>
      </c>
      <c r="B6" s="19">
        <v>21380643</v>
      </c>
      <c r="C6" s="19">
        <v>0</v>
      </c>
      <c r="D6" s="59">
        <v>12649763</v>
      </c>
      <c r="E6" s="60">
        <v>10838759</v>
      </c>
      <c r="F6" s="60">
        <v>677219</v>
      </c>
      <c r="G6" s="60">
        <v>792484</v>
      </c>
      <c r="H6" s="60">
        <v>1167521</v>
      </c>
      <c r="I6" s="60">
        <v>2637224</v>
      </c>
      <c r="J6" s="60">
        <v>850980</v>
      </c>
      <c r="K6" s="60">
        <v>887855</v>
      </c>
      <c r="L6" s="60">
        <v>1426540</v>
      </c>
      <c r="M6" s="60">
        <v>3165375</v>
      </c>
      <c r="N6" s="60">
        <v>-394113</v>
      </c>
      <c r="O6" s="60">
        <v>2479941</v>
      </c>
      <c r="P6" s="60">
        <v>891964</v>
      </c>
      <c r="Q6" s="60">
        <v>2977792</v>
      </c>
      <c r="R6" s="60">
        <v>1062351</v>
      </c>
      <c r="S6" s="60">
        <v>921463</v>
      </c>
      <c r="T6" s="60">
        <v>464092</v>
      </c>
      <c r="U6" s="60">
        <v>2447906</v>
      </c>
      <c r="V6" s="60">
        <v>11228297</v>
      </c>
      <c r="W6" s="60">
        <v>12649776</v>
      </c>
      <c r="X6" s="60">
        <v>-1421479</v>
      </c>
      <c r="Y6" s="61">
        <v>-11.24</v>
      </c>
      <c r="Z6" s="62">
        <v>10838759</v>
      </c>
    </row>
    <row r="7" spans="1:26" ht="13.5">
      <c r="A7" s="58" t="s">
        <v>33</v>
      </c>
      <c r="B7" s="19">
        <v>3004556</v>
      </c>
      <c r="C7" s="19">
        <v>0</v>
      </c>
      <c r="D7" s="59">
        <v>2085750</v>
      </c>
      <c r="E7" s="60">
        <v>3085750</v>
      </c>
      <c r="F7" s="60">
        <v>278749</v>
      </c>
      <c r="G7" s="60">
        <v>346304</v>
      </c>
      <c r="H7" s="60">
        <v>225823</v>
      </c>
      <c r="I7" s="60">
        <v>850876</v>
      </c>
      <c r="J7" s="60">
        <v>379095</v>
      </c>
      <c r="K7" s="60">
        <v>251317</v>
      </c>
      <c r="L7" s="60">
        <v>310580</v>
      </c>
      <c r="M7" s="60">
        <v>940992</v>
      </c>
      <c r="N7" s="60">
        <v>331310</v>
      </c>
      <c r="O7" s="60">
        <v>283627</v>
      </c>
      <c r="P7" s="60">
        <v>251450</v>
      </c>
      <c r="Q7" s="60">
        <v>866387</v>
      </c>
      <c r="R7" s="60">
        <v>224254</v>
      </c>
      <c r="S7" s="60">
        <v>229331</v>
      </c>
      <c r="T7" s="60">
        <v>238108</v>
      </c>
      <c r="U7" s="60">
        <v>691693</v>
      </c>
      <c r="V7" s="60">
        <v>3349948</v>
      </c>
      <c r="W7" s="60">
        <v>2085756</v>
      </c>
      <c r="X7" s="60">
        <v>1264192</v>
      </c>
      <c r="Y7" s="61">
        <v>60.61</v>
      </c>
      <c r="Z7" s="62">
        <v>3085750</v>
      </c>
    </row>
    <row r="8" spans="1:26" ht="13.5">
      <c r="A8" s="58" t="s">
        <v>34</v>
      </c>
      <c r="B8" s="19">
        <v>98441322</v>
      </c>
      <c r="C8" s="19">
        <v>0</v>
      </c>
      <c r="D8" s="59">
        <v>108177876</v>
      </c>
      <c r="E8" s="60">
        <v>111815144</v>
      </c>
      <c r="F8" s="60">
        <v>36490114</v>
      </c>
      <c r="G8" s="60">
        <v>0</v>
      </c>
      <c r="H8" s="60">
        <v>4064319</v>
      </c>
      <c r="I8" s="60">
        <v>40554433</v>
      </c>
      <c r="J8" s="60">
        <v>240649</v>
      </c>
      <c r="K8" s="60">
        <v>36570704</v>
      </c>
      <c r="L8" s="60">
        <v>399976</v>
      </c>
      <c r="M8" s="60">
        <v>37211329</v>
      </c>
      <c r="N8" s="60">
        <v>305094</v>
      </c>
      <c r="O8" s="60">
        <v>306507</v>
      </c>
      <c r="P8" s="60">
        <v>28785550</v>
      </c>
      <c r="Q8" s="60">
        <v>29397151</v>
      </c>
      <c r="R8" s="60">
        <v>901934</v>
      </c>
      <c r="S8" s="60">
        <v>1760482</v>
      </c>
      <c r="T8" s="60">
        <v>3581087</v>
      </c>
      <c r="U8" s="60">
        <v>6243503</v>
      </c>
      <c r="V8" s="60">
        <v>113406416</v>
      </c>
      <c r="W8" s="60">
        <v>108177876</v>
      </c>
      <c r="X8" s="60">
        <v>5228540</v>
      </c>
      <c r="Y8" s="61">
        <v>4.83</v>
      </c>
      <c r="Z8" s="62">
        <v>111815144</v>
      </c>
    </row>
    <row r="9" spans="1:26" ht="13.5">
      <c r="A9" s="58" t="s">
        <v>35</v>
      </c>
      <c r="B9" s="19">
        <v>36260397</v>
      </c>
      <c r="C9" s="19">
        <v>0</v>
      </c>
      <c r="D9" s="59">
        <v>43541618</v>
      </c>
      <c r="E9" s="60">
        <v>44018758</v>
      </c>
      <c r="F9" s="60">
        <v>489206</v>
      </c>
      <c r="G9" s="60">
        <v>498709</v>
      </c>
      <c r="H9" s="60">
        <v>430696</v>
      </c>
      <c r="I9" s="60">
        <v>1418611</v>
      </c>
      <c r="J9" s="60">
        <v>320641</v>
      </c>
      <c r="K9" s="60">
        <v>453459</v>
      </c>
      <c r="L9" s="60">
        <v>7551929</v>
      </c>
      <c r="M9" s="60">
        <v>8326029</v>
      </c>
      <c r="N9" s="60">
        <v>1160133</v>
      </c>
      <c r="O9" s="60">
        <v>503009</v>
      </c>
      <c r="P9" s="60">
        <v>3663345</v>
      </c>
      <c r="Q9" s="60">
        <v>5326487</v>
      </c>
      <c r="R9" s="60">
        <v>458369</v>
      </c>
      <c r="S9" s="60">
        <v>611508</v>
      </c>
      <c r="T9" s="60">
        <v>322510</v>
      </c>
      <c r="U9" s="60">
        <v>1392387</v>
      </c>
      <c r="V9" s="60">
        <v>16463514</v>
      </c>
      <c r="W9" s="60">
        <v>43541619</v>
      </c>
      <c r="X9" s="60">
        <v>-27078105</v>
      </c>
      <c r="Y9" s="61">
        <v>-62.19</v>
      </c>
      <c r="Z9" s="62">
        <v>44018758</v>
      </c>
    </row>
    <row r="10" spans="1:26" ht="25.5">
      <c r="A10" s="63" t="s">
        <v>278</v>
      </c>
      <c r="B10" s="64">
        <f>SUM(B5:B9)</f>
        <v>162305356</v>
      </c>
      <c r="C10" s="64">
        <f>SUM(C5:C9)</f>
        <v>0</v>
      </c>
      <c r="D10" s="65">
        <f aca="true" t="shared" si="0" ref="D10:Z10">SUM(D5:D9)</f>
        <v>168489051</v>
      </c>
      <c r="E10" s="66">
        <f t="shared" si="0"/>
        <v>172567455</v>
      </c>
      <c r="F10" s="66">
        <f t="shared" si="0"/>
        <v>40935815</v>
      </c>
      <c r="G10" s="66">
        <f t="shared" si="0"/>
        <v>1626925</v>
      </c>
      <c r="H10" s="66">
        <f t="shared" si="0"/>
        <v>5954334</v>
      </c>
      <c r="I10" s="66">
        <f t="shared" si="0"/>
        <v>48517074</v>
      </c>
      <c r="J10" s="66">
        <f t="shared" si="0"/>
        <v>1791365</v>
      </c>
      <c r="K10" s="66">
        <f t="shared" si="0"/>
        <v>38146585</v>
      </c>
      <c r="L10" s="66">
        <f t="shared" si="0"/>
        <v>10413288</v>
      </c>
      <c r="M10" s="66">
        <f t="shared" si="0"/>
        <v>50351238</v>
      </c>
      <c r="N10" s="66">
        <f t="shared" si="0"/>
        <v>-498630</v>
      </c>
      <c r="O10" s="66">
        <f t="shared" si="0"/>
        <v>3572412</v>
      </c>
      <c r="P10" s="66">
        <f t="shared" si="0"/>
        <v>33593022</v>
      </c>
      <c r="Q10" s="66">
        <f t="shared" si="0"/>
        <v>36666804</v>
      </c>
      <c r="R10" s="66">
        <f t="shared" si="0"/>
        <v>2697030</v>
      </c>
      <c r="S10" s="66">
        <f t="shared" si="0"/>
        <v>3512793</v>
      </c>
      <c r="T10" s="66">
        <f t="shared" si="0"/>
        <v>4540322</v>
      </c>
      <c r="U10" s="66">
        <f t="shared" si="0"/>
        <v>10750145</v>
      </c>
      <c r="V10" s="66">
        <f t="shared" si="0"/>
        <v>146285261</v>
      </c>
      <c r="W10" s="66">
        <f t="shared" si="0"/>
        <v>168489075</v>
      </c>
      <c r="X10" s="66">
        <f t="shared" si="0"/>
        <v>-22203814</v>
      </c>
      <c r="Y10" s="67">
        <f>+IF(W10&lt;&gt;0,(X10/W10)*100,0)</f>
        <v>-13.178192117204038</v>
      </c>
      <c r="Z10" s="68">
        <f t="shared" si="0"/>
        <v>172567455</v>
      </c>
    </row>
    <row r="11" spans="1:26" ht="13.5">
      <c r="A11" s="58" t="s">
        <v>37</v>
      </c>
      <c r="B11" s="19">
        <v>47294571</v>
      </c>
      <c r="C11" s="19">
        <v>0</v>
      </c>
      <c r="D11" s="59">
        <v>61639479</v>
      </c>
      <c r="E11" s="60">
        <v>60798666</v>
      </c>
      <c r="F11" s="60">
        <v>3564715</v>
      </c>
      <c r="G11" s="60">
        <v>3994657</v>
      </c>
      <c r="H11" s="60">
        <v>5059068</v>
      </c>
      <c r="I11" s="60">
        <v>12618440</v>
      </c>
      <c r="J11" s="60">
        <v>3858083</v>
      </c>
      <c r="K11" s="60">
        <v>2373848</v>
      </c>
      <c r="L11" s="60">
        <v>3760255</v>
      </c>
      <c r="M11" s="60">
        <v>9992186</v>
      </c>
      <c r="N11" s="60">
        <v>3943340</v>
      </c>
      <c r="O11" s="60">
        <v>3940323</v>
      </c>
      <c r="P11" s="60">
        <v>3772710</v>
      </c>
      <c r="Q11" s="60">
        <v>11656373</v>
      </c>
      <c r="R11" s="60">
        <v>4093207</v>
      </c>
      <c r="S11" s="60">
        <v>4122718</v>
      </c>
      <c r="T11" s="60">
        <v>4409330</v>
      </c>
      <c r="U11" s="60">
        <v>12625255</v>
      </c>
      <c r="V11" s="60">
        <v>46892254</v>
      </c>
      <c r="W11" s="60">
        <v>61639476</v>
      </c>
      <c r="X11" s="60">
        <v>-14747222</v>
      </c>
      <c r="Y11" s="61">
        <v>-23.92</v>
      </c>
      <c r="Z11" s="62">
        <v>60798666</v>
      </c>
    </row>
    <row r="12" spans="1:26" ht="13.5">
      <c r="A12" s="58" t="s">
        <v>38</v>
      </c>
      <c r="B12" s="19">
        <v>9811645</v>
      </c>
      <c r="C12" s="19">
        <v>0</v>
      </c>
      <c r="D12" s="59">
        <v>10227410</v>
      </c>
      <c r="E12" s="60">
        <v>10107410</v>
      </c>
      <c r="F12" s="60">
        <v>773537</v>
      </c>
      <c r="G12" s="60">
        <v>774749</v>
      </c>
      <c r="H12" s="60">
        <v>774749</v>
      </c>
      <c r="I12" s="60">
        <v>2323035</v>
      </c>
      <c r="J12" s="60">
        <v>791695</v>
      </c>
      <c r="K12" s="60">
        <v>793434</v>
      </c>
      <c r="L12" s="60">
        <v>836690</v>
      </c>
      <c r="M12" s="60">
        <v>2421819</v>
      </c>
      <c r="N12" s="60">
        <v>818925</v>
      </c>
      <c r="O12" s="60">
        <v>829478</v>
      </c>
      <c r="P12" s="60">
        <v>793538</v>
      </c>
      <c r="Q12" s="60">
        <v>2441941</v>
      </c>
      <c r="R12" s="60">
        <v>1231895</v>
      </c>
      <c r="S12" s="60">
        <v>843984</v>
      </c>
      <c r="T12" s="60">
        <v>862579</v>
      </c>
      <c r="U12" s="60">
        <v>2938458</v>
      </c>
      <c r="V12" s="60">
        <v>10125253</v>
      </c>
      <c r="W12" s="60">
        <v>10227408</v>
      </c>
      <c r="X12" s="60">
        <v>-102155</v>
      </c>
      <c r="Y12" s="61">
        <v>-1</v>
      </c>
      <c r="Z12" s="62">
        <v>10107410</v>
      </c>
    </row>
    <row r="13" spans="1:26" ht="13.5">
      <c r="A13" s="58" t="s">
        <v>279</v>
      </c>
      <c r="B13" s="19">
        <v>31703004</v>
      </c>
      <c r="C13" s="19">
        <v>0</v>
      </c>
      <c r="D13" s="59">
        <v>23084387</v>
      </c>
      <c r="E13" s="60">
        <v>23084387</v>
      </c>
      <c r="F13" s="60">
        <v>1909890</v>
      </c>
      <c r="G13" s="60">
        <v>0</v>
      </c>
      <c r="H13" s="60">
        <v>3819779</v>
      </c>
      <c r="I13" s="60">
        <v>5729669</v>
      </c>
      <c r="J13" s="60">
        <v>1909890</v>
      </c>
      <c r="K13" s="60">
        <v>1909890</v>
      </c>
      <c r="L13" s="60">
        <v>1909890</v>
      </c>
      <c r="M13" s="60">
        <v>5729670</v>
      </c>
      <c r="N13" s="60">
        <v>1909890</v>
      </c>
      <c r="O13" s="60">
        <v>1909890</v>
      </c>
      <c r="P13" s="60">
        <v>1909890</v>
      </c>
      <c r="Q13" s="60">
        <v>5729670</v>
      </c>
      <c r="R13" s="60">
        <v>1909890</v>
      </c>
      <c r="S13" s="60">
        <v>1909890</v>
      </c>
      <c r="T13" s="60">
        <v>1909890</v>
      </c>
      <c r="U13" s="60">
        <v>5729670</v>
      </c>
      <c r="V13" s="60">
        <v>22918679</v>
      </c>
      <c r="W13" s="60">
        <v>23084388</v>
      </c>
      <c r="X13" s="60">
        <v>-165709</v>
      </c>
      <c r="Y13" s="61">
        <v>-0.72</v>
      </c>
      <c r="Z13" s="62">
        <v>23084387</v>
      </c>
    </row>
    <row r="14" spans="1:26" ht="13.5">
      <c r="A14" s="58" t="s">
        <v>40</v>
      </c>
      <c r="B14" s="19">
        <v>689786</v>
      </c>
      <c r="C14" s="19">
        <v>0</v>
      </c>
      <c r="D14" s="59">
        <v>175100</v>
      </c>
      <c r="E14" s="60">
        <v>175100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175104</v>
      </c>
      <c r="X14" s="60">
        <v>-175104</v>
      </c>
      <c r="Y14" s="61">
        <v>-100</v>
      </c>
      <c r="Z14" s="62">
        <v>175100</v>
      </c>
    </row>
    <row r="15" spans="1:26" ht="13.5">
      <c r="A15" s="58" t="s">
        <v>41</v>
      </c>
      <c r="B15" s="19">
        <v>12850609</v>
      </c>
      <c r="C15" s="19">
        <v>0</v>
      </c>
      <c r="D15" s="59">
        <v>17213417</v>
      </c>
      <c r="E15" s="60">
        <v>17213417</v>
      </c>
      <c r="F15" s="60">
        <v>1406651</v>
      </c>
      <c r="G15" s="60">
        <v>1733444</v>
      </c>
      <c r="H15" s="60">
        <v>1653566</v>
      </c>
      <c r="I15" s="60">
        <v>4793661</v>
      </c>
      <c r="J15" s="60">
        <v>1184856</v>
      </c>
      <c r="K15" s="60">
        <v>1223080</v>
      </c>
      <c r="L15" s="60">
        <v>1082971</v>
      </c>
      <c r="M15" s="60">
        <v>3490907</v>
      </c>
      <c r="N15" s="60">
        <v>1230033</v>
      </c>
      <c r="O15" s="60">
        <v>1131245</v>
      </c>
      <c r="P15" s="60">
        <v>965441</v>
      </c>
      <c r="Q15" s="60">
        <v>3326719</v>
      </c>
      <c r="R15" s="60">
        <v>968068</v>
      </c>
      <c r="S15" s="60">
        <v>1016484</v>
      </c>
      <c r="T15" s="60">
        <v>1213371</v>
      </c>
      <c r="U15" s="60">
        <v>3197923</v>
      </c>
      <c r="V15" s="60">
        <v>14809210</v>
      </c>
      <c r="W15" s="60">
        <v>17213412</v>
      </c>
      <c r="X15" s="60">
        <v>-2404202</v>
      </c>
      <c r="Y15" s="61">
        <v>-13.97</v>
      </c>
      <c r="Z15" s="62">
        <v>17213417</v>
      </c>
    </row>
    <row r="16" spans="1:26" ht="13.5">
      <c r="A16" s="69" t="s">
        <v>42</v>
      </c>
      <c r="B16" s="19">
        <v>19462162</v>
      </c>
      <c r="C16" s="19">
        <v>0</v>
      </c>
      <c r="D16" s="59">
        <v>17899426</v>
      </c>
      <c r="E16" s="60">
        <v>21769281</v>
      </c>
      <c r="F16" s="60">
        <v>262493</v>
      </c>
      <c r="G16" s="60">
        <v>949958</v>
      </c>
      <c r="H16" s="60">
        <v>3138950</v>
      </c>
      <c r="I16" s="60">
        <v>4351401</v>
      </c>
      <c r="J16" s="60">
        <v>371241</v>
      </c>
      <c r="K16" s="60">
        <v>5689638</v>
      </c>
      <c r="L16" s="60">
        <v>822918</v>
      </c>
      <c r="M16" s="60">
        <v>6883797</v>
      </c>
      <c r="N16" s="60">
        <v>789690</v>
      </c>
      <c r="O16" s="60">
        <v>769328</v>
      </c>
      <c r="P16" s="60">
        <v>1809738</v>
      </c>
      <c r="Q16" s="60">
        <v>3368756</v>
      </c>
      <c r="R16" s="60">
        <v>957274</v>
      </c>
      <c r="S16" s="60">
        <v>1915050</v>
      </c>
      <c r="T16" s="60">
        <v>3562485</v>
      </c>
      <c r="U16" s="60">
        <v>6434809</v>
      </c>
      <c r="V16" s="60">
        <v>21038763</v>
      </c>
      <c r="W16" s="60">
        <v>17899428</v>
      </c>
      <c r="X16" s="60">
        <v>3139335</v>
      </c>
      <c r="Y16" s="61">
        <v>17.54</v>
      </c>
      <c r="Z16" s="62">
        <v>21769281</v>
      </c>
    </row>
    <row r="17" spans="1:26" ht="13.5">
      <c r="A17" s="58" t="s">
        <v>43</v>
      </c>
      <c r="B17" s="19">
        <v>74020786</v>
      </c>
      <c r="C17" s="19">
        <v>0</v>
      </c>
      <c r="D17" s="59">
        <v>69215555</v>
      </c>
      <c r="E17" s="60">
        <v>69820490</v>
      </c>
      <c r="F17" s="60">
        <v>2396193</v>
      </c>
      <c r="G17" s="60">
        <v>3209490</v>
      </c>
      <c r="H17" s="60">
        <v>3490195</v>
      </c>
      <c r="I17" s="60">
        <v>9095878</v>
      </c>
      <c r="J17" s="60">
        <v>4502203</v>
      </c>
      <c r="K17" s="60">
        <v>2795837</v>
      </c>
      <c r="L17" s="60">
        <v>4941452</v>
      </c>
      <c r="M17" s="60">
        <v>12239492</v>
      </c>
      <c r="N17" s="60">
        <v>2329301</v>
      </c>
      <c r="O17" s="60">
        <v>6509020</v>
      </c>
      <c r="P17" s="60">
        <v>6233402</v>
      </c>
      <c r="Q17" s="60">
        <v>15071723</v>
      </c>
      <c r="R17" s="60">
        <v>6686098</v>
      </c>
      <c r="S17" s="60">
        <v>4563877</v>
      </c>
      <c r="T17" s="60">
        <v>9409252</v>
      </c>
      <c r="U17" s="60">
        <v>20659227</v>
      </c>
      <c r="V17" s="60">
        <v>57066320</v>
      </c>
      <c r="W17" s="60">
        <v>69215556</v>
      </c>
      <c r="X17" s="60">
        <v>-12149236</v>
      </c>
      <c r="Y17" s="61">
        <v>-17.55</v>
      </c>
      <c r="Z17" s="62">
        <v>69820490</v>
      </c>
    </row>
    <row r="18" spans="1:26" ht="13.5">
      <c r="A18" s="70" t="s">
        <v>44</v>
      </c>
      <c r="B18" s="71">
        <f>SUM(B11:B17)</f>
        <v>195832563</v>
      </c>
      <c r="C18" s="71">
        <f>SUM(C11:C17)</f>
        <v>0</v>
      </c>
      <c r="D18" s="72">
        <f aca="true" t="shared" si="1" ref="D18:Z18">SUM(D11:D17)</f>
        <v>199454774</v>
      </c>
      <c r="E18" s="73">
        <f t="shared" si="1"/>
        <v>202968751</v>
      </c>
      <c r="F18" s="73">
        <f t="shared" si="1"/>
        <v>10313479</v>
      </c>
      <c r="G18" s="73">
        <f t="shared" si="1"/>
        <v>10662298</v>
      </c>
      <c r="H18" s="73">
        <f t="shared" si="1"/>
        <v>17936307</v>
      </c>
      <c r="I18" s="73">
        <f t="shared" si="1"/>
        <v>38912084</v>
      </c>
      <c r="J18" s="73">
        <f t="shared" si="1"/>
        <v>12617968</v>
      </c>
      <c r="K18" s="73">
        <f t="shared" si="1"/>
        <v>14785727</v>
      </c>
      <c r="L18" s="73">
        <f t="shared" si="1"/>
        <v>13354176</v>
      </c>
      <c r="M18" s="73">
        <f t="shared" si="1"/>
        <v>40757871</v>
      </c>
      <c r="N18" s="73">
        <f t="shared" si="1"/>
        <v>11021179</v>
      </c>
      <c r="O18" s="73">
        <f t="shared" si="1"/>
        <v>15089284</v>
      </c>
      <c r="P18" s="73">
        <f t="shared" si="1"/>
        <v>15484719</v>
      </c>
      <c r="Q18" s="73">
        <f t="shared" si="1"/>
        <v>41595182</v>
      </c>
      <c r="R18" s="73">
        <f t="shared" si="1"/>
        <v>15846432</v>
      </c>
      <c r="S18" s="73">
        <f t="shared" si="1"/>
        <v>14372003</v>
      </c>
      <c r="T18" s="73">
        <f t="shared" si="1"/>
        <v>21366907</v>
      </c>
      <c r="U18" s="73">
        <f t="shared" si="1"/>
        <v>51585342</v>
      </c>
      <c r="V18" s="73">
        <f t="shared" si="1"/>
        <v>172850479</v>
      </c>
      <c r="W18" s="73">
        <f t="shared" si="1"/>
        <v>199454772</v>
      </c>
      <c r="X18" s="73">
        <f t="shared" si="1"/>
        <v>-26604293</v>
      </c>
      <c r="Y18" s="67">
        <f>+IF(W18&lt;&gt;0,(X18/W18)*100,0)</f>
        <v>-13.33850914331596</v>
      </c>
      <c r="Z18" s="74">
        <f t="shared" si="1"/>
        <v>202968751</v>
      </c>
    </row>
    <row r="19" spans="1:26" ht="13.5">
      <c r="A19" s="70" t="s">
        <v>45</v>
      </c>
      <c r="B19" s="75">
        <f>+B10-B18</f>
        <v>-33527207</v>
      </c>
      <c r="C19" s="75">
        <f>+C10-C18</f>
        <v>0</v>
      </c>
      <c r="D19" s="76">
        <f aca="true" t="shared" si="2" ref="D19:Z19">+D10-D18</f>
        <v>-30965723</v>
      </c>
      <c r="E19" s="77">
        <f t="shared" si="2"/>
        <v>-30401296</v>
      </c>
      <c r="F19" s="77">
        <f t="shared" si="2"/>
        <v>30622336</v>
      </c>
      <c r="G19" s="77">
        <f t="shared" si="2"/>
        <v>-9035373</v>
      </c>
      <c r="H19" s="77">
        <f t="shared" si="2"/>
        <v>-11981973</v>
      </c>
      <c r="I19" s="77">
        <f t="shared" si="2"/>
        <v>9604990</v>
      </c>
      <c r="J19" s="77">
        <f t="shared" si="2"/>
        <v>-10826603</v>
      </c>
      <c r="K19" s="77">
        <f t="shared" si="2"/>
        <v>23360858</v>
      </c>
      <c r="L19" s="77">
        <f t="shared" si="2"/>
        <v>-2940888</v>
      </c>
      <c r="M19" s="77">
        <f t="shared" si="2"/>
        <v>9593367</v>
      </c>
      <c r="N19" s="77">
        <f t="shared" si="2"/>
        <v>-11519809</v>
      </c>
      <c r="O19" s="77">
        <f t="shared" si="2"/>
        <v>-11516872</v>
      </c>
      <c r="P19" s="77">
        <f t="shared" si="2"/>
        <v>18108303</v>
      </c>
      <c r="Q19" s="77">
        <f t="shared" si="2"/>
        <v>-4928378</v>
      </c>
      <c r="R19" s="77">
        <f t="shared" si="2"/>
        <v>-13149402</v>
      </c>
      <c r="S19" s="77">
        <f t="shared" si="2"/>
        <v>-10859210</v>
      </c>
      <c r="T19" s="77">
        <f t="shared" si="2"/>
        <v>-16826585</v>
      </c>
      <c r="U19" s="77">
        <f t="shared" si="2"/>
        <v>-40835197</v>
      </c>
      <c r="V19" s="77">
        <f t="shared" si="2"/>
        <v>-26565218</v>
      </c>
      <c r="W19" s="77">
        <f>IF(E10=E18,0,W10-W18)</f>
        <v>-30965697</v>
      </c>
      <c r="X19" s="77">
        <f t="shared" si="2"/>
        <v>4400479</v>
      </c>
      <c r="Y19" s="78">
        <f>+IF(W19&lt;&gt;0,(X19/W19)*100,0)</f>
        <v>-14.210818506684994</v>
      </c>
      <c r="Z19" s="79">
        <f t="shared" si="2"/>
        <v>-30401296</v>
      </c>
    </row>
    <row r="20" spans="1:26" ht="13.5">
      <c r="A20" s="58" t="s">
        <v>46</v>
      </c>
      <c r="B20" s="19">
        <v>28198256</v>
      </c>
      <c r="C20" s="19">
        <v>0</v>
      </c>
      <c r="D20" s="59">
        <v>30970000</v>
      </c>
      <c r="E20" s="60">
        <v>30537293</v>
      </c>
      <c r="F20" s="60">
        <v>168878</v>
      </c>
      <c r="G20" s="60">
        <v>0</v>
      </c>
      <c r="H20" s="60">
        <v>1769527</v>
      </c>
      <c r="I20" s="60">
        <v>1938405</v>
      </c>
      <c r="J20" s="60">
        <v>1460750</v>
      </c>
      <c r="K20" s="60">
        <v>2354825</v>
      </c>
      <c r="L20" s="60">
        <v>2916038</v>
      </c>
      <c r="M20" s="60">
        <v>6731613</v>
      </c>
      <c r="N20" s="60">
        <v>744418</v>
      </c>
      <c r="O20" s="60">
        <v>3031198</v>
      </c>
      <c r="P20" s="60">
        <v>5810836</v>
      </c>
      <c r="Q20" s="60">
        <v>9586452</v>
      </c>
      <c r="R20" s="60">
        <v>1425105</v>
      </c>
      <c r="S20" s="60">
        <v>3211030</v>
      </c>
      <c r="T20" s="60">
        <v>6352503</v>
      </c>
      <c r="U20" s="60">
        <v>10988638</v>
      </c>
      <c r="V20" s="60">
        <v>29245108</v>
      </c>
      <c r="W20" s="60">
        <v>30969996</v>
      </c>
      <c r="X20" s="60">
        <v>-1724888</v>
      </c>
      <c r="Y20" s="61">
        <v>-5.57</v>
      </c>
      <c r="Z20" s="62">
        <v>30537293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-5328951</v>
      </c>
      <c r="C22" s="86">
        <f>SUM(C19:C21)</f>
        <v>0</v>
      </c>
      <c r="D22" s="87">
        <f aca="true" t="shared" si="3" ref="D22:Z22">SUM(D19:D21)</f>
        <v>4277</v>
      </c>
      <c r="E22" s="88">
        <f t="shared" si="3"/>
        <v>135997</v>
      </c>
      <c r="F22" s="88">
        <f t="shared" si="3"/>
        <v>30791214</v>
      </c>
      <c r="G22" s="88">
        <f t="shared" si="3"/>
        <v>-9035373</v>
      </c>
      <c r="H22" s="88">
        <f t="shared" si="3"/>
        <v>-10212446</v>
      </c>
      <c r="I22" s="88">
        <f t="shared" si="3"/>
        <v>11543395</v>
      </c>
      <c r="J22" s="88">
        <f t="shared" si="3"/>
        <v>-9365853</v>
      </c>
      <c r="K22" s="88">
        <f t="shared" si="3"/>
        <v>25715683</v>
      </c>
      <c r="L22" s="88">
        <f t="shared" si="3"/>
        <v>-24850</v>
      </c>
      <c r="M22" s="88">
        <f t="shared" si="3"/>
        <v>16324980</v>
      </c>
      <c r="N22" s="88">
        <f t="shared" si="3"/>
        <v>-10775391</v>
      </c>
      <c r="O22" s="88">
        <f t="shared" si="3"/>
        <v>-8485674</v>
      </c>
      <c r="P22" s="88">
        <f t="shared" si="3"/>
        <v>23919139</v>
      </c>
      <c r="Q22" s="88">
        <f t="shared" si="3"/>
        <v>4658074</v>
      </c>
      <c r="R22" s="88">
        <f t="shared" si="3"/>
        <v>-11724297</v>
      </c>
      <c r="S22" s="88">
        <f t="shared" si="3"/>
        <v>-7648180</v>
      </c>
      <c r="T22" s="88">
        <f t="shared" si="3"/>
        <v>-10474082</v>
      </c>
      <c r="U22" s="88">
        <f t="shared" si="3"/>
        <v>-29846559</v>
      </c>
      <c r="V22" s="88">
        <f t="shared" si="3"/>
        <v>2679890</v>
      </c>
      <c r="W22" s="88">
        <f t="shared" si="3"/>
        <v>4299</v>
      </c>
      <c r="X22" s="88">
        <f t="shared" si="3"/>
        <v>2675591</v>
      </c>
      <c r="Y22" s="89">
        <f>+IF(W22&lt;&gt;0,(X22/W22)*100,0)</f>
        <v>62237.520353570595</v>
      </c>
      <c r="Z22" s="90">
        <f t="shared" si="3"/>
        <v>135997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-5328951</v>
      </c>
      <c r="C24" s="75">
        <f>SUM(C22:C23)</f>
        <v>0</v>
      </c>
      <c r="D24" s="76">
        <f aca="true" t="shared" si="4" ref="D24:Z24">SUM(D22:D23)</f>
        <v>4277</v>
      </c>
      <c r="E24" s="77">
        <f t="shared" si="4"/>
        <v>135997</v>
      </c>
      <c r="F24" s="77">
        <f t="shared" si="4"/>
        <v>30791214</v>
      </c>
      <c r="G24" s="77">
        <f t="shared" si="4"/>
        <v>-9035373</v>
      </c>
      <c r="H24" s="77">
        <f t="shared" si="4"/>
        <v>-10212446</v>
      </c>
      <c r="I24" s="77">
        <f t="shared" si="4"/>
        <v>11543395</v>
      </c>
      <c r="J24" s="77">
        <f t="shared" si="4"/>
        <v>-9365853</v>
      </c>
      <c r="K24" s="77">
        <f t="shared" si="4"/>
        <v>25715683</v>
      </c>
      <c r="L24" s="77">
        <f t="shared" si="4"/>
        <v>-24850</v>
      </c>
      <c r="M24" s="77">
        <f t="shared" si="4"/>
        <v>16324980</v>
      </c>
      <c r="N24" s="77">
        <f t="shared" si="4"/>
        <v>-10775391</v>
      </c>
      <c r="O24" s="77">
        <f t="shared" si="4"/>
        <v>-8485674</v>
      </c>
      <c r="P24" s="77">
        <f t="shared" si="4"/>
        <v>23919139</v>
      </c>
      <c r="Q24" s="77">
        <f t="shared" si="4"/>
        <v>4658074</v>
      </c>
      <c r="R24" s="77">
        <f t="shared" si="4"/>
        <v>-11724297</v>
      </c>
      <c r="S24" s="77">
        <f t="shared" si="4"/>
        <v>-7648180</v>
      </c>
      <c r="T24" s="77">
        <f t="shared" si="4"/>
        <v>-10474082</v>
      </c>
      <c r="U24" s="77">
        <f t="shared" si="4"/>
        <v>-29846559</v>
      </c>
      <c r="V24" s="77">
        <f t="shared" si="4"/>
        <v>2679890</v>
      </c>
      <c r="W24" s="77">
        <f t="shared" si="4"/>
        <v>4299</v>
      </c>
      <c r="X24" s="77">
        <f t="shared" si="4"/>
        <v>2675591</v>
      </c>
      <c r="Y24" s="78">
        <f>+IF(W24&lt;&gt;0,(X24/W24)*100,0)</f>
        <v>62237.520353570595</v>
      </c>
      <c r="Z24" s="79">
        <f t="shared" si="4"/>
        <v>135997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37101367</v>
      </c>
      <c r="C27" s="22">
        <v>0</v>
      </c>
      <c r="D27" s="99">
        <v>38222900</v>
      </c>
      <c r="E27" s="100">
        <v>41070793</v>
      </c>
      <c r="F27" s="100">
        <v>351195</v>
      </c>
      <c r="G27" s="100">
        <v>681265</v>
      </c>
      <c r="H27" s="100">
        <v>1201853</v>
      </c>
      <c r="I27" s="100">
        <v>2234313</v>
      </c>
      <c r="J27" s="100">
        <v>1712157</v>
      </c>
      <c r="K27" s="100">
        <v>2154499</v>
      </c>
      <c r="L27" s="100">
        <v>2869370</v>
      </c>
      <c r="M27" s="100">
        <v>6736026</v>
      </c>
      <c r="N27" s="100">
        <v>565066</v>
      </c>
      <c r="O27" s="100">
        <v>3261213</v>
      </c>
      <c r="P27" s="100">
        <v>5214376</v>
      </c>
      <c r="Q27" s="100">
        <v>9040655</v>
      </c>
      <c r="R27" s="100">
        <v>1838145</v>
      </c>
      <c r="S27" s="100">
        <v>6966420</v>
      </c>
      <c r="T27" s="100">
        <v>8409097</v>
      </c>
      <c r="U27" s="100">
        <v>17213662</v>
      </c>
      <c r="V27" s="100">
        <v>35224656</v>
      </c>
      <c r="W27" s="100">
        <v>41070793</v>
      </c>
      <c r="X27" s="100">
        <v>-5846137</v>
      </c>
      <c r="Y27" s="101">
        <v>-14.23</v>
      </c>
      <c r="Z27" s="102">
        <v>41070793</v>
      </c>
    </row>
    <row r="28" spans="1:26" ht="13.5">
      <c r="A28" s="103" t="s">
        <v>46</v>
      </c>
      <c r="B28" s="19">
        <v>28322256</v>
      </c>
      <c r="C28" s="19">
        <v>0</v>
      </c>
      <c r="D28" s="59">
        <v>30970000</v>
      </c>
      <c r="E28" s="60">
        <v>30537293</v>
      </c>
      <c r="F28" s="60">
        <v>0</v>
      </c>
      <c r="G28" s="60">
        <v>721089</v>
      </c>
      <c r="H28" s="60">
        <v>628827</v>
      </c>
      <c r="I28" s="60">
        <v>1349916</v>
      </c>
      <c r="J28" s="60">
        <v>1613079</v>
      </c>
      <c r="K28" s="60">
        <v>2090863</v>
      </c>
      <c r="L28" s="60">
        <v>2445393</v>
      </c>
      <c r="M28" s="60">
        <v>6149335</v>
      </c>
      <c r="N28" s="60">
        <v>522989</v>
      </c>
      <c r="O28" s="60">
        <v>2935961</v>
      </c>
      <c r="P28" s="60">
        <v>5058607</v>
      </c>
      <c r="Q28" s="60">
        <v>8517557</v>
      </c>
      <c r="R28" s="60">
        <v>1669825</v>
      </c>
      <c r="S28" s="60">
        <v>2899568</v>
      </c>
      <c r="T28" s="60">
        <v>5646828</v>
      </c>
      <c r="U28" s="60">
        <v>10216221</v>
      </c>
      <c r="V28" s="60">
        <v>26233029</v>
      </c>
      <c r="W28" s="60">
        <v>30537293</v>
      </c>
      <c r="X28" s="60">
        <v>-4304264</v>
      </c>
      <c r="Y28" s="61">
        <v>-14.1</v>
      </c>
      <c r="Z28" s="62">
        <v>30537293</v>
      </c>
    </row>
    <row r="29" spans="1:26" ht="13.5">
      <c r="A29" s="58" t="s">
        <v>283</v>
      </c>
      <c r="B29" s="19">
        <v>1312150</v>
      </c>
      <c r="C29" s="19">
        <v>0</v>
      </c>
      <c r="D29" s="59">
        <v>0</v>
      </c>
      <c r="E29" s="60">
        <v>10533500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10533500</v>
      </c>
      <c r="X29" s="60">
        <v>-10533500</v>
      </c>
      <c r="Y29" s="61">
        <v>-100</v>
      </c>
      <c r="Z29" s="62">
        <v>10533500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7466961</v>
      </c>
      <c r="C31" s="19">
        <v>0</v>
      </c>
      <c r="D31" s="59">
        <v>7252900</v>
      </c>
      <c r="E31" s="60">
        <v>0</v>
      </c>
      <c r="F31" s="60">
        <v>351195</v>
      </c>
      <c r="G31" s="60">
        <v>-39824</v>
      </c>
      <c r="H31" s="60">
        <v>573026</v>
      </c>
      <c r="I31" s="60">
        <v>884397</v>
      </c>
      <c r="J31" s="60">
        <v>99078</v>
      </c>
      <c r="K31" s="60">
        <v>63636</v>
      </c>
      <c r="L31" s="60">
        <v>423977</v>
      </c>
      <c r="M31" s="60">
        <v>586691</v>
      </c>
      <c r="N31" s="60">
        <v>42077</v>
      </c>
      <c r="O31" s="60">
        <v>325252</v>
      </c>
      <c r="P31" s="60">
        <v>155769</v>
      </c>
      <c r="Q31" s="60">
        <v>523098</v>
      </c>
      <c r="R31" s="60">
        <v>168320</v>
      </c>
      <c r="S31" s="60">
        <v>4066852</v>
      </c>
      <c r="T31" s="60">
        <v>2762269</v>
      </c>
      <c r="U31" s="60">
        <v>6997441</v>
      </c>
      <c r="V31" s="60">
        <v>8991627</v>
      </c>
      <c r="W31" s="60"/>
      <c r="X31" s="60">
        <v>8991627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37101367</v>
      </c>
      <c r="C32" s="22">
        <f>SUM(C28:C31)</f>
        <v>0</v>
      </c>
      <c r="D32" s="99">
        <f aca="true" t="shared" si="5" ref="D32:Z32">SUM(D28:D31)</f>
        <v>38222900</v>
      </c>
      <c r="E32" s="100">
        <f t="shared" si="5"/>
        <v>41070793</v>
      </c>
      <c r="F32" s="100">
        <f t="shared" si="5"/>
        <v>351195</v>
      </c>
      <c r="G32" s="100">
        <f t="shared" si="5"/>
        <v>681265</v>
      </c>
      <c r="H32" s="100">
        <f t="shared" si="5"/>
        <v>1201853</v>
      </c>
      <c r="I32" s="100">
        <f t="shared" si="5"/>
        <v>2234313</v>
      </c>
      <c r="J32" s="100">
        <f t="shared" si="5"/>
        <v>1712157</v>
      </c>
      <c r="K32" s="100">
        <f t="shared" si="5"/>
        <v>2154499</v>
      </c>
      <c r="L32" s="100">
        <f t="shared" si="5"/>
        <v>2869370</v>
      </c>
      <c r="M32" s="100">
        <f t="shared" si="5"/>
        <v>6736026</v>
      </c>
      <c r="N32" s="100">
        <f t="shared" si="5"/>
        <v>565066</v>
      </c>
      <c r="O32" s="100">
        <f t="shared" si="5"/>
        <v>3261213</v>
      </c>
      <c r="P32" s="100">
        <f t="shared" si="5"/>
        <v>5214376</v>
      </c>
      <c r="Q32" s="100">
        <f t="shared" si="5"/>
        <v>9040655</v>
      </c>
      <c r="R32" s="100">
        <f t="shared" si="5"/>
        <v>1838145</v>
      </c>
      <c r="S32" s="100">
        <f t="shared" si="5"/>
        <v>6966420</v>
      </c>
      <c r="T32" s="100">
        <f t="shared" si="5"/>
        <v>8409097</v>
      </c>
      <c r="U32" s="100">
        <f t="shared" si="5"/>
        <v>17213662</v>
      </c>
      <c r="V32" s="100">
        <f t="shared" si="5"/>
        <v>35224656</v>
      </c>
      <c r="W32" s="100">
        <f t="shared" si="5"/>
        <v>41070793</v>
      </c>
      <c r="X32" s="100">
        <f t="shared" si="5"/>
        <v>-5846137</v>
      </c>
      <c r="Y32" s="101">
        <f>+IF(W32&lt;&gt;0,(X32/W32)*100,0)</f>
        <v>-14.234292968241446</v>
      </c>
      <c r="Z32" s="102">
        <f t="shared" si="5"/>
        <v>41070793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70841632</v>
      </c>
      <c r="C35" s="19">
        <v>0</v>
      </c>
      <c r="D35" s="59">
        <v>35345699</v>
      </c>
      <c r="E35" s="60">
        <v>46776753</v>
      </c>
      <c r="F35" s="60">
        <v>69214520</v>
      </c>
      <c r="G35" s="60">
        <v>59546970</v>
      </c>
      <c r="H35" s="60">
        <v>52204138</v>
      </c>
      <c r="I35" s="60">
        <v>52204138</v>
      </c>
      <c r="J35" s="60">
        <v>39564439</v>
      </c>
      <c r="K35" s="60">
        <v>64281467</v>
      </c>
      <c r="L35" s="60">
        <v>79074144</v>
      </c>
      <c r="M35" s="60">
        <v>79074144</v>
      </c>
      <c r="N35" s="60">
        <v>85246328</v>
      </c>
      <c r="O35" s="60">
        <v>74181983</v>
      </c>
      <c r="P35" s="60">
        <v>93962171</v>
      </c>
      <c r="Q35" s="60">
        <v>93962171</v>
      </c>
      <c r="R35" s="60">
        <v>77579869</v>
      </c>
      <c r="S35" s="60">
        <v>60351154</v>
      </c>
      <c r="T35" s="60">
        <v>40426051</v>
      </c>
      <c r="U35" s="60">
        <v>40426051</v>
      </c>
      <c r="V35" s="60">
        <v>40426051</v>
      </c>
      <c r="W35" s="60">
        <v>46776753</v>
      </c>
      <c r="X35" s="60">
        <v>-6350702</v>
      </c>
      <c r="Y35" s="61">
        <v>-13.58</v>
      </c>
      <c r="Z35" s="62">
        <v>46776753</v>
      </c>
    </row>
    <row r="36" spans="1:26" ht="13.5">
      <c r="A36" s="58" t="s">
        <v>57</v>
      </c>
      <c r="B36" s="19">
        <v>431526155</v>
      </c>
      <c r="C36" s="19">
        <v>0</v>
      </c>
      <c r="D36" s="59">
        <v>441560414</v>
      </c>
      <c r="E36" s="60">
        <v>448705884</v>
      </c>
      <c r="F36" s="60">
        <v>435088097</v>
      </c>
      <c r="G36" s="60">
        <v>435222940</v>
      </c>
      <c r="H36" s="60">
        <v>432982453</v>
      </c>
      <c r="I36" s="60">
        <v>432982453</v>
      </c>
      <c r="J36" s="60">
        <v>431920376</v>
      </c>
      <c r="K36" s="60">
        <v>431131745</v>
      </c>
      <c r="L36" s="60">
        <v>441328800</v>
      </c>
      <c r="M36" s="60">
        <v>441328800</v>
      </c>
      <c r="N36" s="60">
        <v>433898069</v>
      </c>
      <c r="O36" s="60">
        <v>434282115</v>
      </c>
      <c r="P36" s="60">
        <v>434911315</v>
      </c>
      <c r="Q36" s="60">
        <v>434911315</v>
      </c>
      <c r="R36" s="60">
        <v>432276396</v>
      </c>
      <c r="S36" s="60">
        <v>437332929</v>
      </c>
      <c r="T36" s="60">
        <v>443832134</v>
      </c>
      <c r="U36" s="60">
        <v>443832134</v>
      </c>
      <c r="V36" s="60">
        <v>443832134</v>
      </c>
      <c r="W36" s="60">
        <v>448705884</v>
      </c>
      <c r="X36" s="60">
        <v>-4873750</v>
      </c>
      <c r="Y36" s="61">
        <v>-1.09</v>
      </c>
      <c r="Z36" s="62">
        <v>448705884</v>
      </c>
    </row>
    <row r="37" spans="1:26" ht="13.5">
      <c r="A37" s="58" t="s">
        <v>58</v>
      </c>
      <c r="B37" s="19">
        <v>23772971</v>
      </c>
      <c r="C37" s="19">
        <v>0</v>
      </c>
      <c r="D37" s="59">
        <v>16237813</v>
      </c>
      <c r="E37" s="60">
        <v>16237814</v>
      </c>
      <c r="F37" s="60">
        <v>12525527</v>
      </c>
      <c r="G37" s="60">
        <v>26741220</v>
      </c>
      <c r="H37" s="60">
        <v>-4616475</v>
      </c>
      <c r="I37" s="60">
        <v>-4616475</v>
      </c>
      <c r="J37" s="60">
        <v>-1440683</v>
      </c>
      <c r="K37" s="60">
        <v>-8831896</v>
      </c>
      <c r="L37" s="60">
        <v>14558822</v>
      </c>
      <c r="M37" s="60">
        <v>14558822</v>
      </c>
      <c r="N37" s="60">
        <v>24119708</v>
      </c>
      <c r="O37" s="60">
        <v>21961849</v>
      </c>
      <c r="P37" s="60">
        <v>18537071</v>
      </c>
      <c r="Q37" s="60">
        <v>18537071</v>
      </c>
      <c r="R37" s="60">
        <v>13761888</v>
      </c>
      <c r="S37" s="60">
        <v>8973356</v>
      </c>
      <c r="T37" s="60">
        <v>5226816</v>
      </c>
      <c r="U37" s="60">
        <v>5226816</v>
      </c>
      <c r="V37" s="60">
        <v>5226816</v>
      </c>
      <c r="W37" s="60">
        <v>16237814</v>
      </c>
      <c r="X37" s="60">
        <v>-11010998</v>
      </c>
      <c r="Y37" s="61">
        <v>-67.81</v>
      </c>
      <c r="Z37" s="62">
        <v>16237814</v>
      </c>
    </row>
    <row r="38" spans="1:26" ht="13.5">
      <c r="A38" s="58" t="s">
        <v>59</v>
      </c>
      <c r="B38" s="19">
        <v>8811669</v>
      </c>
      <c r="C38" s="19">
        <v>0</v>
      </c>
      <c r="D38" s="59">
        <v>14340990</v>
      </c>
      <c r="E38" s="60">
        <v>9325675</v>
      </c>
      <c r="F38" s="60">
        <v>-41101</v>
      </c>
      <c r="G38" s="60">
        <v>-82031</v>
      </c>
      <c r="H38" s="60">
        <v>-122881</v>
      </c>
      <c r="I38" s="60">
        <v>-122881</v>
      </c>
      <c r="J38" s="60">
        <v>-160072</v>
      </c>
      <c r="K38" s="60">
        <v>-161848</v>
      </c>
      <c r="L38" s="60">
        <v>9707460</v>
      </c>
      <c r="M38" s="60">
        <v>9707460</v>
      </c>
      <c r="N38" s="60">
        <v>9654745</v>
      </c>
      <c r="O38" s="60">
        <v>9617975</v>
      </c>
      <c r="P38" s="60">
        <v>9569024</v>
      </c>
      <c r="Q38" s="60">
        <v>9569024</v>
      </c>
      <c r="R38" s="60">
        <v>9524212</v>
      </c>
      <c r="S38" s="60">
        <v>9472170</v>
      </c>
      <c r="T38" s="60">
        <v>9404809</v>
      </c>
      <c r="U38" s="60">
        <v>9404809</v>
      </c>
      <c r="V38" s="60">
        <v>9404809</v>
      </c>
      <c r="W38" s="60">
        <v>9325675</v>
      </c>
      <c r="X38" s="60">
        <v>79134</v>
      </c>
      <c r="Y38" s="61">
        <v>0.85</v>
      </c>
      <c r="Z38" s="62">
        <v>9325675</v>
      </c>
    </row>
    <row r="39" spans="1:26" ht="13.5">
      <c r="A39" s="58" t="s">
        <v>60</v>
      </c>
      <c r="B39" s="19">
        <v>469783147</v>
      </c>
      <c r="C39" s="19">
        <v>0</v>
      </c>
      <c r="D39" s="59">
        <v>446327310</v>
      </c>
      <c r="E39" s="60">
        <v>469919148</v>
      </c>
      <c r="F39" s="60">
        <v>491818191</v>
      </c>
      <c r="G39" s="60">
        <v>468110721</v>
      </c>
      <c r="H39" s="60">
        <v>489925947</v>
      </c>
      <c r="I39" s="60">
        <v>489925947</v>
      </c>
      <c r="J39" s="60">
        <v>473085570</v>
      </c>
      <c r="K39" s="60">
        <v>504406956</v>
      </c>
      <c r="L39" s="60">
        <v>496136662</v>
      </c>
      <c r="M39" s="60">
        <v>496136662</v>
      </c>
      <c r="N39" s="60">
        <v>485369944</v>
      </c>
      <c r="O39" s="60">
        <v>476884274</v>
      </c>
      <c r="P39" s="60">
        <v>500767391</v>
      </c>
      <c r="Q39" s="60">
        <v>500767391</v>
      </c>
      <c r="R39" s="60">
        <v>486570165</v>
      </c>
      <c r="S39" s="60">
        <v>479238557</v>
      </c>
      <c r="T39" s="60">
        <v>469626560</v>
      </c>
      <c r="U39" s="60">
        <v>469626560</v>
      </c>
      <c r="V39" s="60">
        <v>469626560</v>
      </c>
      <c r="W39" s="60">
        <v>469919148</v>
      </c>
      <c r="X39" s="60">
        <v>-292588</v>
      </c>
      <c r="Y39" s="61">
        <v>-0.06</v>
      </c>
      <c r="Z39" s="62">
        <v>469919148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58909045</v>
      </c>
      <c r="C42" s="19">
        <v>0</v>
      </c>
      <c r="D42" s="59">
        <v>23088738</v>
      </c>
      <c r="E42" s="60">
        <v>23985595</v>
      </c>
      <c r="F42" s="60">
        <v>30791217</v>
      </c>
      <c r="G42" s="60">
        <v>-9035373</v>
      </c>
      <c r="H42" s="60">
        <v>-10212443</v>
      </c>
      <c r="I42" s="60">
        <v>11543401</v>
      </c>
      <c r="J42" s="60">
        <v>-9365849</v>
      </c>
      <c r="K42" s="60">
        <v>25836544</v>
      </c>
      <c r="L42" s="60">
        <v>-24841</v>
      </c>
      <c r="M42" s="60">
        <v>16445854</v>
      </c>
      <c r="N42" s="60">
        <v>-10529598</v>
      </c>
      <c r="O42" s="60">
        <v>-8485670</v>
      </c>
      <c r="P42" s="60">
        <v>23919143</v>
      </c>
      <c r="Q42" s="60">
        <v>4903875</v>
      </c>
      <c r="R42" s="60">
        <v>-12602490</v>
      </c>
      <c r="S42" s="60">
        <v>-10992132</v>
      </c>
      <c r="T42" s="60">
        <v>-11916979</v>
      </c>
      <c r="U42" s="60">
        <v>-35511601</v>
      </c>
      <c r="V42" s="60">
        <v>-2618471</v>
      </c>
      <c r="W42" s="60">
        <v>23985595</v>
      </c>
      <c r="X42" s="60">
        <v>-26604066</v>
      </c>
      <c r="Y42" s="61">
        <v>-110.92</v>
      </c>
      <c r="Z42" s="62">
        <v>23985595</v>
      </c>
    </row>
    <row r="43" spans="1:26" ht="13.5">
      <c r="A43" s="58" t="s">
        <v>63</v>
      </c>
      <c r="B43" s="19">
        <v>-60614456</v>
      </c>
      <c r="C43" s="19">
        <v>0</v>
      </c>
      <c r="D43" s="59">
        <v>-38222904</v>
      </c>
      <c r="E43" s="60">
        <v>-41070793</v>
      </c>
      <c r="F43" s="60">
        <v>-336454</v>
      </c>
      <c r="G43" s="60">
        <v>-682184</v>
      </c>
      <c r="H43" s="60">
        <v>-1225083</v>
      </c>
      <c r="I43" s="60">
        <v>-2243721</v>
      </c>
      <c r="J43" s="60">
        <v>-1721867</v>
      </c>
      <c r="K43" s="60">
        <v>-2164209</v>
      </c>
      <c r="L43" s="60">
        <v>-2869370</v>
      </c>
      <c r="M43" s="60">
        <v>-6755446</v>
      </c>
      <c r="N43" s="60">
        <v>-565065</v>
      </c>
      <c r="O43" s="60">
        <v>-3245032</v>
      </c>
      <c r="P43" s="60">
        <v>-5214375</v>
      </c>
      <c r="Q43" s="60">
        <v>-9024472</v>
      </c>
      <c r="R43" s="60">
        <v>-1846305</v>
      </c>
      <c r="S43" s="60">
        <v>-6966422</v>
      </c>
      <c r="T43" s="60">
        <v>-8409095</v>
      </c>
      <c r="U43" s="60">
        <v>-17221822</v>
      </c>
      <c r="V43" s="60">
        <v>-35245461</v>
      </c>
      <c r="W43" s="60">
        <v>-41070793</v>
      </c>
      <c r="X43" s="60">
        <v>5825332</v>
      </c>
      <c r="Y43" s="61">
        <v>-14.18</v>
      </c>
      <c r="Z43" s="62">
        <v>-41070793</v>
      </c>
    </row>
    <row r="44" spans="1:26" ht="13.5">
      <c r="A44" s="58" t="s">
        <v>64</v>
      </c>
      <c r="B44" s="19">
        <v>-416499</v>
      </c>
      <c r="C44" s="19">
        <v>0</v>
      </c>
      <c r="D44" s="59">
        <v>-194976</v>
      </c>
      <c r="E44" s="60">
        <v>0</v>
      </c>
      <c r="F44" s="60">
        <v>-41100</v>
      </c>
      <c r="G44" s="60">
        <v>0</v>
      </c>
      <c r="H44" s="60">
        <v>0</v>
      </c>
      <c r="I44" s="60">
        <v>-41100</v>
      </c>
      <c r="J44" s="60">
        <v>7385</v>
      </c>
      <c r="K44" s="60">
        <v>-39224</v>
      </c>
      <c r="L44" s="60">
        <v>0</v>
      </c>
      <c r="M44" s="60">
        <v>-31839</v>
      </c>
      <c r="N44" s="60">
        <v>-36533</v>
      </c>
      <c r="O44" s="60">
        <v>-36770</v>
      </c>
      <c r="P44" s="60">
        <v>-36524</v>
      </c>
      <c r="Q44" s="60">
        <v>-109827</v>
      </c>
      <c r="R44" s="60">
        <v>-36662</v>
      </c>
      <c r="S44" s="60">
        <v>-36669</v>
      </c>
      <c r="T44" s="60">
        <v>-56118</v>
      </c>
      <c r="U44" s="60">
        <v>-129449</v>
      </c>
      <c r="V44" s="60">
        <v>-312215</v>
      </c>
      <c r="W44" s="60"/>
      <c r="X44" s="60">
        <v>-312215</v>
      </c>
      <c r="Y44" s="61">
        <v>0</v>
      </c>
      <c r="Z44" s="62">
        <v>0</v>
      </c>
    </row>
    <row r="45" spans="1:26" ht="13.5">
      <c r="A45" s="70" t="s">
        <v>65</v>
      </c>
      <c r="B45" s="22">
        <v>50993250</v>
      </c>
      <c r="C45" s="22">
        <v>0</v>
      </c>
      <c r="D45" s="99">
        <v>16395439</v>
      </c>
      <c r="E45" s="100">
        <v>33908051</v>
      </c>
      <c r="F45" s="100">
        <v>81406913</v>
      </c>
      <c r="G45" s="100">
        <v>71689356</v>
      </c>
      <c r="H45" s="100">
        <v>60251830</v>
      </c>
      <c r="I45" s="100">
        <v>60251830</v>
      </c>
      <c r="J45" s="100">
        <v>49171499</v>
      </c>
      <c r="K45" s="100">
        <v>72804610</v>
      </c>
      <c r="L45" s="100">
        <v>69910399</v>
      </c>
      <c r="M45" s="100">
        <v>69910399</v>
      </c>
      <c r="N45" s="100">
        <v>58779203</v>
      </c>
      <c r="O45" s="100">
        <v>47011731</v>
      </c>
      <c r="P45" s="100">
        <v>65679975</v>
      </c>
      <c r="Q45" s="100">
        <v>58779203</v>
      </c>
      <c r="R45" s="100">
        <v>51194518</v>
      </c>
      <c r="S45" s="100">
        <v>33199295</v>
      </c>
      <c r="T45" s="100">
        <v>12817103</v>
      </c>
      <c r="U45" s="100">
        <v>12817103</v>
      </c>
      <c r="V45" s="100">
        <v>12817103</v>
      </c>
      <c r="W45" s="100">
        <v>33908051</v>
      </c>
      <c r="X45" s="100">
        <v>-21090948</v>
      </c>
      <c r="Y45" s="101">
        <v>-62.2</v>
      </c>
      <c r="Z45" s="102">
        <v>33908051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1145191</v>
      </c>
      <c r="C49" s="52">
        <v>0</v>
      </c>
      <c r="D49" s="129">
        <v>992869</v>
      </c>
      <c r="E49" s="54">
        <v>852257</v>
      </c>
      <c r="F49" s="54">
        <v>0</v>
      </c>
      <c r="G49" s="54">
        <v>0</v>
      </c>
      <c r="H49" s="54">
        <v>0</v>
      </c>
      <c r="I49" s="54">
        <v>915836</v>
      </c>
      <c r="J49" s="54">
        <v>0</v>
      </c>
      <c r="K49" s="54">
        <v>0</v>
      </c>
      <c r="L49" s="54">
        <v>0</v>
      </c>
      <c r="M49" s="54">
        <v>832376</v>
      </c>
      <c r="N49" s="54">
        <v>0</v>
      </c>
      <c r="O49" s="54">
        <v>0</v>
      </c>
      <c r="P49" s="54">
        <v>0</v>
      </c>
      <c r="Q49" s="54">
        <v>952973</v>
      </c>
      <c r="R49" s="54">
        <v>0</v>
      </c>
      <c r="S49" s="54">
        <v>0</v>
      </c>
      <c r="T49" s="54">
        <v>0</v>
      </c>
      <c r="U49" s="54">
        <v>6103703</v>
      </c>
      <c r="V49" s="54">
        <v>43045085</v>
      </c>
      <c r="W49" s="54">
        <v>54840290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5468061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5468061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83.56578613203449</v>
      </c>
      <c r="E58" s="7">
        <f t="shared" si="6"/>
        <v>100.0000246822119</v>
      </c>
      <c r="F58" s="7">
        <f t="shared" si="6"/>
        <v>100</v>
      </c>
      <c r="G58" s="7">
        <f t="shared" si="6"/>
        <v>100</v>
      </c>
      <c r="H58" s="7">
        <f t="shared" si="6"/>
        <v>99.9346726401851</v>
      </c>
      <c r="I58" s="7">
        <f t="shared" si="6"/>
        <v>99.98465947259537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100</v>
      </c>
      <c r="O58" s="7">
        <f t="shared" si="6"/>
        <v>100</v>
      </c>
      <c r="P58" s="7">
        <f t="shared" si="6"/>
        <v>100</v>
      </c>
      <c r="Q58" s="7">
        <f t="shared" si="6"/>
        <v>100</v>
      </c>
      <c r="R58" s="7">
        <f t="shared" si="6"/>
        <v>66.10405984702025</v>
      </c>
      <c r="S58" s="7">
        <f t="shared" si="6"/>
        <v>64.88605380702309</v>
      </c>
      <c r="T58" s="7">
        <f t="shared" si="6"/>
        <v>100</v>
      </c>
      <c r="U58" s="7">
        <f t="shared" si="6"/>
        <v>72.62370025434682</v>
      </c>
      <c r="V58" s="7">
        <f t="shared" si="6"/>
        <v>94.69273576085841</v>
      </c>
      <c r="W58" s="7">
        <f t="shared" si="6"/>
        <v>81.92200175510963</v>
      </c>
      <c r="X58" s="7">
        <f t="shared" si="6"/>
        <v>0</v>
      </c>
      <c r="Y58" s="7">
        <f t="shared" si="6"/>
        <v>0</v>
      </c>
      <c r="Z58" s="8">
        <f t="shared" si="6"/>
        <v>100.0000246822119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60.04186733423662</v>
      </c>
      <c r="E59" s="10">
        <f t="shared" si="7"/>
        <v>100.00003559929998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100</v>
      </c>
      <c r="S59" s="10">
        <f t="shared" si="7"/>
        <v>100</v>
      </c>
      <c r="T59" s="10">
        <f t="shared" si="7"/>
        <v>100</v>
      </c>
      <c r="U59" s="10">
        <f t="shared" si="7"/>
        <v>100</v>
      </c>
      <c r="V59" s="10">
        <f t="shared" si="7"/>
        <v>100</v>
      </c>
      <c r="W59" s="10">
        <f t="shared" si="7"/>
        <v>138.10121491724877</v>
      </c>
      <c r="X59" s="10">
        <f t="shared" si="7"/>
        <v>0</v>
      </c>
      <c r="Y59" s="10">
        <f t="shared" si="7"/>
        <v>0</v>
      </c>
      <c r="Z59" s="11">
        <f t="shared" si="7"/>
        <v>100.00003559929998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80.72455586717317</v>
      </c>
      <c r="E60" s="13">
        <f t="shared" si="7"/>
        <v>100.00001845229698</v>
      </c>
      <c r="F60" s="13">
        <f t="shared" si="7"/>
        <v>100</v>
      </c>
      <c r="G60" s="13">
        <f t="shared" si="7"/>
        <v>100</v>
      </c>
      <c r="H60" s="13">
        <f t="shared" si="7"/>
        <v>99.91254975285241</v>
      </c>
      <c r="I60" s="13">
        <f t="shared" si="7"/>
        <v>99.96128504821736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100</v>
      </c>
      <c r="O60" s="13">
        <f t="shared" si="7"/>
        <v>100</v>
      </c>
      <c r="P60" s="13">
        <f t="shared" si="7"/>
        <v>100</v>
      </c>
      <c r="Q60" s="13">
        <f t="shared" si="7"/>
        <v>100</v>
      </c>
      <c r="R60" s="13">
        <f t="shared" si="7"/>
        <v>54.448953312040935</v>
      </c>
      <c r="S60" s="13">
        <f t="shared" si="7"/>
        <v>49.50312709246057</v>
      </c>
      <c r="T60" s="13">
        <f t="shared" si="7"/>
        <v>100</v>
      </c>
      <c r="U60" s="13">
        <f t="shared" si="7"/>
        <v>61.223102521093544</v>
      </c>
      <c r="V60" s="13">
        <f t="shared" si="7"/>
        <v>91.53706924567456</v>
      </c>
      <c r="W60" s="13">
        <f t="shared" si="7"/>
        <v>85.68342237838836</v>
      </c>
      <c r="X60" s="13">
        <f t="shared" si="7"/>
        <v>0</v>
      </c>
      <c r="Y60" s="13">
        <f t="shared" si="7"/>
        <v>0</v>
      </c>
      <c r="Z60" s="14">
        <f t="shared" si="7"/>
        <v>100.00001845229698</v>
      </c>
    </row>
    <row r="61" spans="1:26" ht="13.5">
      <c r="A61" s="39" t="s">
        <v>103</v>
      </c>
      <c r="B61" s="12">
        <f t="shared" si="7"/>
        <v>100.14960706057717</v>
      </c>
      <c r="C61" s="12">
        <f t="shared" si="7"/>
        <v>0</v>
      </c>
      <c r="D61" s="3">
        <f t="shared" si="7"/>
        <v>92.51289601589882</v>
      </c>
      <c r="E61" s="13">
        <f t="shared" si="7"/>
        <v>103.59247239334574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100</v>
      </c>
      <c r="O61" s="13">
        <f t="shared" si="7"/>
        <v>100</v>
      </c>
      <c r="P61" s="13">
        <f t="shared" si="7"/>
        <v>100</v>
      </c>
      <c r="Q61" s="13">
        <f t="shared" si="7"/>
        <v>100</v>
      </c>
      <c r="R61" s="13">
        <f t="shared" si="7"/>
        <v>41.80949442133499</v>
      </c>
      <c r="S61" s="13">
        <f t="shared" si="7"/>
        <v>12.67458139875311</v>
      </c>
      <c r="T61" s="13">
        <f t="shared" si="7"/>
        <v>100</v>
      </c>
      <c r="U61" s="13">
        <f t="shared" si="7"/>
        <v>59.08398620212133</v>
      </c>
      <c r="V61" s="13">
        <f t="shared" si="7"/>
        <v>89.25955283519474</v>
      </c>
      <c r="W61" s="13">
        <f t="shared" si="7"/>
        <v>108.08697466487243</v>
      </c>
      <c r="X61" s="13">
        <f t="shared" si="7"/>
        <v>0</v>
      </c>
      <c r="Y61" s="13">
        <f t="shared" si="7"/>
        <v>0</v>
      </c>
      <c r="Z61" s="14">
        <f t="shared" si="7"/>
        <v>103.59247239334574</v>
      </c>
    </row>
    <row r="62" spans="1:26" ht="13.5">
      <c r="A62" s="39" t="s">
        <v>104</v>
      </c>
      <c r="B62" s="12">
        <f t="shared" si="7"/>
        <v>100.47265776241116</v>
      </c>
      <c r="C62" s="12">
        <f t="shared" si="7"/>
        <v>0</v>
      </c>
      <c r="D62" s="3">
        <f t="shared" si="7"/>
        <v>60.365029347797794</v>
      </c>
      <c r="E62" s="13">
        <f t="shared" si="7"/>
        <v>0</v>
      </c>
      <c r="F62" s="13">
        <f t="shared" si="7"/>
        <v>173.28703703703704</v>
      </c>
      <c r="G62" s="13">
        <f t="shared" si="7"/>
        <v>3380.8823529411766</v>
      </c>
      <c r="H62" s="13">
        <f t="shared" si="7"/>
        <v>137.5</v>
      </c>
      <c r="I62" s="13">
        <f t="shared" si="7"/>
        <v>252.2342064714946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100</v>
      </c>
      <c r="S62" s="13">
        <f t="shared" si="7"/>
        <v>100</v>
      </c>
      <c r="T62" s="13">
        <f t="shared" si="7"/>
        <v>0</v>
      </c>
      <c r="U62" s="13">
        <f t="shared" si="7"/>
        <v>100</v>
      </c>
      <c r="V62" s="13">
        <f t="shared" si="7"/>
        <v>115.01976284584981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99.11985921598105</v>
      </c>
      <c r="C63" s="12">
        <f t="shared" si="7"/>
        <v>0</v>
      </c>
      <c r="D63" s="3">
        <f t="shared" si="7"/>
        <v>98.3885306956069</v>
      </c>
      <c r="E63" s="13">
        <f t="shared" si="7"/>
        <v>0</v>
      </c>
      <c r="F63" s="13">
        <f t="shared" si="7"/>
        <v>79.47304597067578</v>
      </c>
      <c r="G63" s="13">
        <f t="shared" si="7"/>
        <v>5.825242718446602</v>
      </c>
      <c r="H63" s="13">
        <f t="shared" si="7"/>
        <v>0</v>
      </c>
      <c r="I63" s="13">
        <f t="shared" si="7"/>
        <v>58.31415191681879</v>
      </c>
      <c r="J63" s="13">
        <f t="shared" si="7"/>
        <v>0</v>
      </c>
      <c r="K63" s="13">
        <f t="shared" si="7"/>
        <v>6.29514963880289</v>
      </c>
      <c r="L63" s="13">
        <f t="shared" si="7"/>
        <v>0</v>
      </c>
      <c r="M63" s="13">
        <f t="shared" si="7"/>
        <v>-7.154026583268178</v>
      </c>
      <c r="N63" s="13">
        <f t="shared" si="7"/>
        <v>0</v>
      </c>
      <c r="O63" s="13">
        <f t="shared" si="7"/>
        <v>0</v>
      </c>
      <c r="P63" s="13">
        <f t="shared" si="7"/>
        <v>10.310734463276836</v>
      </c>
      <c r="Q63" s="13">
        <f t="shared" si="7"/>
        <v>8.69047619047619</v>
      </c>
      <c r="R63" s="13">
        <f t="shared" si="7"/>
        <v>95.54070851460534</v>
      </c>
      <c r="S63" s="13">
        <f t="shared" si="7"/>
        <v>97.87450641658441</v>
      </c>
      <c r="T63" s="13">
        <f t="shared" si="7"/>
        <v>0</v>
      </c>
      <c r="U63" s="13">
        <f t="shared" si="7"/>
        <v>-7106.191369606003</v>
      </c>
      <c r="V63" s="13">
        <f t="shared" si="7"/>
        <v>263.9932337844144</v>
      </c>
      <c r="W63" s="13">
        <f t="shared" si="7"/>
        <v>0.0002713468572606992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100.01139304675306</v>
      </c>
      <c r="C64" s="12">
        <f t="shared" si="7"/>
        <v>0</v>
      </c>
      <c r="D64" s="3">
        <f t="shared" si="7"/>
        <v>71.18801205887569</v>
      </c>
      <c r="E64" s="13">
        <f t="shared" si="7"/>
        <v>100.00007093456287</v>
      </c>
      <c r="F64" s="13">
        <f t="shared" si="7"/>
        <v>100.09947091456198</v>
      </c>
      <c r="G64" s="13">
        <f t="shared" si="7"/>
        <v>100</v>
      </c>
      <c r="H64" s="13">
        <f t="shared" si="7"/>
        <v>100</v>
      </c>
      <c r="I64" s="13">
        <f t="shared" si="7"/>
        <v>100.03607876809757</v>
      </c>
      <c r="J64" s="13">
        <f t="shared" si="7"/>
        <v>102.27567999733498</v>
      </c>
      <c r="K64" s="13">
        <f t="shared" si="7"/>
        <v>98.7331057512534</v>
      </c>
      <c r="L64" s="13">
        <f t="shared" si="7"/>
        <v>100</v>
      </c>
      <c r="M64" s="13">
        <f t="shared" si="7"/>
        <v>100.36540430433205</v>
      </c>
      <c r="N64" s="13">
        <f t="shared" si="7"/>
        <v>100.1534449554971</v>
      </c>
      <c r="O64" s="13">
        <f t="shared" si="7"/>
        <v>100</v>
      </c>
      <c r="P64" s="13">
        <f t="shared" si="7"/>
        <v>100.74791819620191</v>
      </c>
      <c r="Q64" s="13">
        <f t="shared" si="7"/>
        <v>100.3057392884951</v>
      </c>
      <c r="R64" s="13">
        <f t="shared" si="7"/>
        <v>100.12653205184728</v>
      </c>
      <c r="S64" s="13">
        <f t="shared" si="7"/>
        <v>100.20658493219277</v>
      </c>
      <c r="T64" s="13">
        <f t="shared" si="7"/>
        <v>108.78282548970634</v>
      </c>
      <c r="U64" s="13">
        <f t="shared" si="7"/>
        <v>65.67775027478174</v>
      </c>
      <c r="V64" s="13">
        <f t="shared" si="7"/>
        <v>98.6143734466246</v>
      </c>
      <c r="W64" s="13">
        <f t="shared" si="7"/>
        <v>99.98531871162119</v>
      </c>
      <c r="X64" s="13">
        <f t="shared" si="7"/>
        <v>0</v>
      </c>
      <c r="Y64" s="13">
        <f t="shared" si="7"/>
        <v>0</v>
      </c>
      <c r="Z64" s="14">
        <f t="shared" si="7"/>
        <v>100.00007093456287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100.00021575324263</v>
      </c>
      <c r="E66" s="16">
        <f t="shared" si="7"/>
        <v>100.00003908998514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100</v>
      </c>
      <c r="W66" s="16">
        <f t="shared" si="7"/>
        <v>50.17638811740744</v>
      </c>
      <c r="X66" s="16">
        <f t="shared" si="7"/>
        <v>0</v>
      </c>
      <c r="Y66" s="16">
        <f t="shared" si="7"/>
        <v>0</v>
      </c>
      <c r="Z66" s="17">
        <f t="shared" si="7"/>
        <v>100.00003908998514</v>
      </c>
    </row>
    <row r="67" spans="1:26" ht="13.5" hidden="1">
      <c r="A67" s="41" t="s">
        <v>286</v>
      </c>
      <c r="B67" s="24">
        <v>32433059</v>
      </c>
      <c r="C67" s="24"/>
      <c r="D67" s="25">
        <v>19782224</v>
      </c>
      <c r="E67" s="26">
        <v>16206003</v>
      </c>
      <c r="F67" s="26">
        <v>3991542</v>
      </c>
      <c r="G67" s="26">
        <v>1101133</v>
      </c>
      <c r="H67" s="26">
        <v>1562898</v>
      </c>
      <c r="I67" s="26">
        <v>6655573</v>
      </c>
      <c r="J67" s="26">
        <v>1177460</v>
      </c>
      <c r="K67" s="26">
        <v>1201136</v>
      </c>
      <c r="L67" s="26">
        <v>2481756</v>
      </c>
      <c r="M67" s="26">
        <v>4860352</v>
      </c>
      <c r="N67" s="26">
        <v>-1141534</v>
      </c>
      <c r="O67" s="26">
        <v>2823059</v>
      </c>
      <c r="P67" s="26">
        <v>1239810</v>
      </c>
      <c r="Q67" s="26">
        <v>2921335</v>
      </c>
      <c r="R67" s="26">
        <v>1427640</v>
      </c>
      <c r="S67" s="26">
        <v>1325143</v>
      </c>
      <c r="T67" s="26">
        <v>714530</v>
      </c>
      <c r="U67" s="26">
        <v>3467313</v>
      </c>
      <c r="V67" s="26">
        <v>17904573</v>
      </c>
      <c r="W67" s="26">
        <v>19782240</v>
      </c>
      <c r="X67" s="26"/>
      <c r="Y67" s="25"/>
      <c r="Z67" s="27">
        <v>16206003</v>
      </c>
    </row>
    <row r="68" spans="1:26" ht="13.5" hidden="1">
      <c r="A68" s="37" t="s">
        <v>31</v>
      </c>
      <c r="B68" s="19">
        <v>3218438</v>
      </c>
      <c r="C68" s="19"/>
      <c r="D68" s="20">
        <v>2034044</v>
      </c>
      <c r="E68" s="21">
        <v>2809044</v>
      </c>
      <c r="F68" s="21">
        <v>3000527</v>
      </c>
      <c r="G68" s="21">
        <v>-10572</v>
      </c>
      <c r="H68" s="21">
        <v>65975</v>
      </c>
      <c r="I68" s="21">
        <v>3055930</v>
      </c>
      <c r="J68" s="21"/>
      <c r="K68" s="21">
        <v>-16750</v>
      </c>
      <c r="L68" s="21">
        <v>724263</v>
      </c>
      <c r="M68" s="21">
        <v>707513</v>
      </c>
      <c r="N68" s="21">
        <v>-1901054</v>
      </c>
      <c r="O68" s="21">
        <v>-672</v>
      </c>
      <c r="P68" s="21">
        <v>713</v>
      </c>
      <c r="Q68" s="21">
        <v>-1901013</v>
      </c>
      <c r="R68" s="21">
        <v>50122</v>
      </c>
      <c r="S68" s="21">
        <v>-9991</v>
      </c>
      <c r="T68" s="21">
        <v>-65475</v>
      </c>
      <c r="U68" s="21">
        <v>-25344</v>
      </c>
      <c r="V68" s="21">
        <v>1837086</v>
      </c>
      <c r="W68" s="21">
        <v>2034048</v>
      </c>
      <c r="X68" s="21"/>
      <c r="Y68" s="20"/>
      <c r="Z68" s="23">
        <v>2809044</v>
      </c>
    </row>
    <row r="69" spans="1:26" ht="13.5" hidden="1">
      <c r="A69" s="38" t="s">
        <v>32</v>
      </c>
      <c r="B69" s="19">
        <v>21380643</v>
      </c>
      <c r="C69" s="19"/>
      <c r="D69" s="20">
        <v>12649763</v>
      </c>
      <c r="E69" s="21">
        <v>10838759</v>
      </c>
      <c r="F69" s="21">
        <v>677219</v>
      </c>
      <c r="G69" s="21">
        <v>792484</v>
      </c>
      <c r="H69" s="21">
        <v>1167521</v>
      </c>
      <c r="I69" s="21">
        <v>2637224</v>
      </c>
      <c r="J69" s="21">
        <v>850980</v>
      </c>
      <c r="K69" s="21">
        <v>887855</v>
      </c>
      <c r="L69" s="21">
        <v>1426540</v>
      </c>
      <c r="M69" s="21">
        <v>3165375</v>
      </c>
      <c r="N69" s="21">
        <v>-394113</v>
      </c>
      <c r="O69" s="21">
        <v>2479941</v>
      </c>
      <c r="P69" s="21">
        <v>891964</v>
      </c>
      <c r="Q69" s="21">
        <v>2977792</v>
      </c>
      <c r="R69" s="21">
        <v>1062351</v>
      </c>
      <c r="S69" s="21">
        <v>921463</v>
      </c>
      <c r="T69" s="21">
        <v>464092</v>
      </c>
      <c r="U69" s="21">
        <v>2447906</v>
      </c>
      <c r="V69" s="21">
        <v>11228297</v>
      </c>
      <c r="W69" s="21">
        <v>12649776</v>
      </c>
      <c r="X69" s="21"/>
      <c r="Y69" s="20"/>
      <c r="Z69" s="23">
        <v>10838759</v>
      </c>
    </row>
    <row r="70" spans="1:26" ht="13.5" hidden="1">
      <c r="A70" s="39" t="s">
        <v>103</v>
      </c>
      <c r="B70" s="19">
        <v>8035717</v>
      </c>
      <c r="C70" s="19"/>
      <c r="D70" s="20">
        <v>7141159</v>
      </c>
      <c r="E70" s="21">
        <v>7741159</v>
      </c>
      <c r="F70" s="21">
        <v>385504</v>
      </c>
      <c r="G70" s="21">
        <v>514327</v>
      </c>
      <c r="H70" s="21">
        <v>948890</v>
      </c>
      <c r="I70" s="21">
        <v>1848721</v>
      </c>
      <c r="J70" s="21">
        <v>605367</v>
      </c>
      <c r="K70" s="21">
        <v>675748</v>
      </c>
      <c r="L70" s="21">
        <v>1131574</v>
      </c>
      <c r="M70" s="21">
        <v>2412689</v>
      </c>
      <c r="N70" s="21">
        <v>-652582</v>
      </c>
      <c r="O70" s="21">
        <v>2240119</v>
      </c>
      <c r="P70" s="21">
        <v>635133</v>
      </c>
      <c r="Q70" s="21">
        <v>2222670</v>
      </c>
      <c r="R70" s="21">
        <v>823136</v>
      </c>
      <c r="S70" s="21">
        <v>532846</v>
      </c>
      <c r="T70" s="21">
        <v>951909</v>
      </c>
      <c r="U70" s="21">
        <v>2307891</v>
      </c>
      <c r="V70" s="21">
        <v>8791971</v>
      </c>
      <c r="W70" s="21">
        <v>7419264</v>
      </c>
      <c r="X70" s="21"/>
      <c r="Y70" s="20"/>
      <c r="Z70" s="23">
        <v>7741159</v>
      </c>
    </row>
    <row r="71" spans="1:26" ht="13.5" hidden="1">
      <c r="A71" s="39" t="s">
        <v>104</v>
      </c>
      <c r="B71" s="19">
        <v>6898649</v>
      </c>
      <c r="C71" s="19"/>
      <c r="D71" s="20">
        <v>2036439</v>
      </c>
      <c r="E71" s="21"/>
      <c r="F71" s="21">
        <v>2160</v>
      </c>
      <c r="G71" s="21">
        <v>68</v>
      </c>
      <c r="H71" s="21">
        <v>368</v>
      </c>
      <c r="I71" s="21">
        <v>2596</v>
      </c>
      <c r="J71" s="21"/>
      <c r="K71" s="21"/>
      <c r="L71" s="21"/>
      <c r="M71" s="21"/>
      <c r="N71" s="21"/>
      <c r="O71" s="21"/>
      <c r="P71" s="21"/>
      <c r="Q71" s="21"/>
      <c r="R71" s="21">
        <v>1034</v>
      </c>
      <c r="S71" s="21">
        <v>22682</v>
      </c>
      <c r="T71" s="21"/>
      <c r="U71" s="21">
        <v>23716</v>
      </c>
      <c r="V71" s="21">
        <v>26312</v>
      </c>
      <c r="W71" s="21">
        <v>2042064</v>
      </c>
      <c r="X71" s="21"/>
      <c r="Y71" s="20"/>
      <c r="Z71" s="23"/>
    </row>
    <row r="72" spans="1:26" ht="13.5" hidden="1">
      <c r="A72" s="39" t="s">
        <v>105</v>
      </c>
      <c r="B72" s="19">
        <v>3739629</v>
      </c>
      <c r="C72" s="19"/>
      <c r="D72" s="20">
        <v>374565</v>
      </c>
      <c r="E72" s="21"/>
      <c r="F72" s="21">
        <v>9071</v>
      </c>
      <c r="G72" s="21">
        <v>2369</v>
      </c>
      <c r="H72" s="21">
        <v>1159</v>
      </c>
      <c r="I72" s="21">
        <v>12599</v>
      </c>
      <c r="J72" s="21">
        <v>5465</v>
      </c>
      <c r="K72" s="21">
        <v>-2907</v>
      </c>
      <c r="L72" s="21"/>
      <c r="M72" s="21">
        <v>2558</v>
      </c>
      <c r="N72" s="21">
        <v>396</v>
      </c>
      <c r="O72" s="21"/>
      <c r="P72" s="21">
        <v>2124</v>
      </c>
      <c r="Q72" s="21">
        <v>2520</v>
      </c>
      <c r="R72" s="21">
        <v>6436</v>
      </c>
      <c r="S72" s="21">
        <v>32416</v>
      </c>
      <c r="T72" s="21">
        <v>-39385</v>
      </c>
      <c r="U72" s="21">
        <v>-533</v>
      </c>
      <c r="V72" s="21">
        <v>17144</v>
      </c>
      <c r="W72" s="21">
        <v>368532</v>
      </c>
      <c r="X72" s="21"/>
      <c r="Y72" s="20"/>
      <c r="Z72" s="23"/>
    </row>
    <row r="73" spans="1:26" ht="13.5" hidden="1">
      <c r="A73" s="39" t="s">
        <v>106</v>
      </c>
      <c r="B73" s="19">
        <v>2694626</v>
      </c>
      <c r="C73" s="19"/>
      <c r="D73" s="20">
        <v>2819500</v>
      </c>
      <c r="E73" s="21">
        <v>2819500</v>
      </c>
      <c r="F73" s="21">
        <v>280484</v>
      </c>
      <c r="G73" s="21">
        <v>275720</v>
      </c>
      <c r="H73" s="21">
        <v>217104</v>
      </c>
      <c r="I73" s="21">
        <v>773308</v>
      </c>
      <c r="J73" s="21">
        <v>240148</v>
      </c>
      <c r="K73" s="21">
        <v>215014</v>
      </c>
      <c r="L73" s="21">
        <v>294966</v>
      </c>
      <c r="M73" s="21">
        <v>750128</v>
      </c>
      <c r="N73" s="21">
        <v>258073</v>
      </c>
      <c r="O73" s="21">
        <v>239822</v>
      </c>
      <c r="P73" s="21">
        <v>254707</v>
      </c>
      <c r="Q73" s="21">
        <v>752602</v>
      </c>
      <c r="R73" s="21">
        <v>226820</v>
      </c>
      <c r="S73" s="21">
        <v>333519</v>
      </c>
      <c r="T73" s="21">
        <v>-448432</v>
      </c>
      <c r="U73" s="21">
        <v>111907</v>
      </c>
      <c r="V73" s="21">
        <v>2387945</v>
      </c>
      <c r="W73" s="21">
        <v>2819916</v>
      </c>
      <c r="X73" s="21"/>
      <c r="Y73" s="20"/>
      <c r="Z73" s="23">
        <v>2819500</v>
      </c>
    </row>
    <row r="74" spans="1:26" ht="13.5" hidden="1">
      <c r="A74" s="39" t="s">
        <v>107</v>
      </c>
      <c r="B74" s="19">
        <v>12022</v>
      </c>
      <c r="C74" s="19"/>
      <c r="D74" s="20">
        <v>278100</v>
      </c>
      <c r="E74" s="21">
        <v>278100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>
        <v>4925</v>
      </c>
      <c r="S74" s="21"/>
      <c r="T74" s="21"/>
      <c r="U74" s="21">
        <v>4925</v>
      </c>
      <c r="V74" s="21">
        <v>4925</v>
      </c>
      <c r="W74" s="21"/>
      <c r="X74" s="21"/>
      <c r="Y74" s="20"/>
      <c r="Z74" s="23">
        <v>278100</v>
      </c>
    </row>
    <row r="75" spans="1:26" ht="13.5" hidden="1">
      <c r="A75" s="40" t="s">
        <v>110</v>
      </c>
      <c r="B75" s="28">
        <v>7833978</v>
      </c>
      <c r="C75" s="28"/>
      <c r="D75" s="29">
        <v>5098417</v>
      </c>
      <c r="E75" s="30">
        <v>2558200</v>
      </c>
      <c r="F75" s="30">
        <v>313796</v>
      </c>
      <c r="G75" s="30">
        <v>319221</v>
      </c>
      <c r="H75" s="30">
        <v>329402</v>
      </c>
      <c r="I75" s="30">
        <v>962419</v>
      </c>
      <c r="J75" s="30">
        <v>326480</v>
      </c>
      <c r="K75" s="30">
        <v>330031</v>
      </c>
      <c r="L75" s="30">
        <v>330953</v>
      </c>
      <c r="M75" s="30">
        <v>987464</v>
      </c>
      <c r="N75" s="30">
        <v>1153633</v>
      </c>
      <c r="O75" s="30">
        <v>343790</v>
      </c>
      <c r="P75" s="30">
        <v>347133</v>
      </c>
      <c r="Q75" s="30">
        <v>1844556</v>
      </c>
      <c r="R75" s="30">
        <v>315167</v>
      </c>
      <c r="S75" s="30">
        <v>413671</v>
      </c>
      <c r="T75" s="30">
        <v>315913</v>
      </c>
      <c r="U75" s="30">
        <v>1044751</v>
      </c>
      <c r="V75" s="30">
        <v>4839190</v>
      </c>
      <c r="W75" s="30">
        <v>5098416</v>
      </c>
      <c r="X75" s="30"/>
      <c r="Y75" s="29"/>
      <c r="Z75" s="31">
        <v>2558200</v>
      </c>
    </row>
    <row r="76" spans="1:26" ht="13.5" hidden="1">
      <c r="A76" s="42" t="s">
        <v>287</v>
      </c>
      <c r="B76" s="32">
        <v>32433059</v>
      </c>
      <c r="C76" s="32"/>
      <c r="D76" s="33">
        <v>16531171</v>
      </c>
      <c r="E76" s="34">
        <v>16206007</v>
      </c>
      <c r="F76" s="34">
        <v>3991542</v>
      </c>
      <c r="G76" s="34">
        <v>1101133</v>
      </c>
      <c r="H76" s="34">
        <v>1561877</v>
      </c>
      <c r="I76" s="34">
        <v>6654552</v>
      </c>
      <c r="J76" s="34">
        <v>1177460</v>
      </c>
      <c r="K76" s="34">
        <v>1201136</v>
      </c>
      <c r="L76" s="34">
        <v>2481756</v>
      </c>
      <c r="M76" s="34">
        <v>4860352</v>
      </c>
      <c r="N76" s="34">
        <v>-1141534</v>
      </c>
      <c r="O76" s="34">
        <v>2823059</v>
      </c>
      <c r="P76" s="34">
        <v>1239810</v>
      </c>
      <c r="Q76" s="34">
        <v>2921335</v>
      </c>
      <c r="R76" s="34">
        <v>943728</v>
      </c>
      <c r="S76" s="34">
        <v>859833</v>
      </c>
      <c r="T76" s="34">
        <v>714530</v>
      </c>
      <c r="U76" s="34">
        <v>2518091</v>
      </c>
      <c r="V76" s="34">
        <v>16954330</v>
      </c>
      <c r="W76" s="34">
        <v>16206007</v>
      </c>
      <c r="X76" s="34"/>
      <c r="Y76" s="33"/>
      <c r="Z76" s="35">
        <v>16206007</v>
      </c>
    </row>
    <row r="77" spans="1:26" ht="13.5" hidden="1">
      <c r="A77" s="37" t="s">
        <v>31</v>
      </c>
      <c r="B77" s="19">
        <v>3218438</v>
      </c>
      <c r="C77" s="19"/>
      <c r="D77" s="20">
        <v>1221278</v>
      </c>
      <c r="E77" s="21">
        <v>2809045</v>
      </c>
      <c r="F77" s="21">
        <v>3000527</v>
      </c>
      <c r="G77" s="21">
        <v>-10572</v>
      </c>
      <c r="H77" s="21">
        <v>65975</v>
      </c>
      <c r="I77" s="21">
        <v>3055930</v>
      </c>
      <c r="J77" s="21"/>
      <c r="K77" s="21">
        <v>-16750</v>
      </c>
      <c r="L77" s="21">
        <v>724263</v>
      </c>
      <c r="M77" s="21">
        <v>707513</v>
      </c>
      <c r="N77" s="21">
        <v>-1901054</v>
      </c>
      <c r="O77" s="21">
        <v>-672</v>
      </c>
      <c r="P77" s="21">
        <v>713</v>
      </c>
      <c r="Q77" s="21">
        <v>-1901013</v>
      </c>
      <c r="R77" s="21">
        <v>50122</v>
      </c>
      <c r="S77" s="21">
        <v>-9991</v>
      </c>
      <c r="T77" s="21">
        <v>-65475</v>
      </c>
      <c r="U77" s="21">
        <v>-25344</v>
      </c>
      <c r="V77" s="21">
        <v>1837086</v>
      </c>
      <c r="W77" s="21">
        <v>2809045</v>
      </c>
      <c r="X77" s="21"/>
      <c r="Y77" s="20"/>
      <c r="Z77" s="23">
        <v>2809045</v>
      </c>
    </row>
    <row r="78" spans="1:26" ht="13.5" hidden="1">
      <c r="A78" s="38" t="s">
        <v>32</v>
      </c>
      <c r="B78" s="19">
        <v>21380643</v>
      </c>
      <c r="C78" s="19"/>
      <c r="D78" s="20">
        <v>10211465</v>
      </c>
      <c r="E78" s="21">
        <v>10838761</v>
      </c>
      <c r="F78" s="21">
        <v>677219</v>
      </c>
      <c r="G78" s="21">
        <v>792484</v>
      </c>
      <c r="H78" s="21">
        <v>1166500</v>
      </c>
      <c r="I78" s="21">
        <v>2636203</v>
      </c>
      <c r="J78" s="21">
        <v>850980</v>
      </c>
      <c r="K78" s="21">
        <v>887855</v>
      </c>
      <c r="L78" s="21">
        <v>1426540</v>
      </c>
      <c r="M78" s="21">
        <v>3165375</v>
      </c>
      <c r="N78" s="21">
        <v>-394113</v>
      </c>
      <c r="O78" s="21">
        <v>2479941</v>
      </c>
      <c r="P78" s="21">
        <v>891964</v>
      </c>
      <c r="Q78" s="21">
        <v>2977792</v>
      </c>
      <c r="R78" s="21">
        <v>578439</v>
      </c>
      <c r="S78" s="21">
        <v>456153</v>
      </c>
      <c r="T78" s="21">
        <v>464092</v>
      </c>
      <c r="U78" s="21">
        <v>1498684</v>
      </c>
      <c r="V78" s="21">
        <v>10278054</v>
      </c>
      <c r="W78" s="21">
        <v>10838761</v>
      </c>
      <c r="X78" s="21"/>
      <c r="Y78" s="20"/>
      <c r="Z78" s="23">
        <v>10838761</v>
      </c>
    </row>
    <row r="79" spans="1:26" ht="13.5" hidden="1">
      <c r="A79" s="39" t="s">
        <v>103</v>
      </c>
      <c r="B79" s="19">
        <v>8047739</v>
      </c>
      <c r="C79" s="19"/>
      <c r="D79" s="20">
        <v>6606493</v>
      </c>
      <c r="E79" s="21">
        <v>8019258</v>
      </c>
      <c r="F79" s="21">
        <v>385504</v>
      </c>
      <c r="G79" s="21">
        <v>514327</v>
      </c>
      <c r="H79" s="21">
        <v>948890</v>
      </c>
      <c r="I79" s="21">
        <v>1848721</v>
      </c>
      <c r="J79" s="21">
        <v>605367</v>
      </c>
      <c r="K79" s="21">
        <v>675748</v>
      </c>
      <c r="L79" s="21">
        <v>1131574</v>
      </c>
      <c r="M79" s="21">
        <v>2412689</v>
      </c>
      <c r="N79" s="21">
        <v>-652582</v>
      </c>
      <c r="O79" s="21">
        <v>2240119</v>
      </c>
      <c r="P79" s="21">
        <v>635133</v>
      </c>
      <c r="Q79" s="21">
        <v>2222670</v>
      </c>
      <c r="R79" s="21">
        <v>344149</v>
      </c>
      <c r="S79" s="21">
        <v>67536</v>
      </c>
      <c r="T79" s="21">
        <v>951909</v>
      </c>
      <c r="U79" s="21">
        <v>1363594</v>
      </c>
      <c r="V79" s="21">
        <v>7847674</v>
      </c>
      <c r="W79" s="21">
        <v>8019258</v>
      </c>
      <c r="X79" s="21"/>
      <c r="Y79" s="20"/>
      <c r="Z79" s="23">
        <v>8019258</v>
      </c>
    </row>
    <row r="80" spans="1:26" ht="13.5" hidden="1">
      <c r="A80" s="39" t="s">
        <v>104</v>
      </c>
      <c r="B80" s="19">
        <v>6931256</v>
      </c>
      <c r="C80" s="19"/>
      <c r="D80" s="20">
        <v>1229297</v>
      </c>
      <c r="E80" s="21"/>
      <c r="F80" s="21">
        <v>3743</v>
      </c>
      <c r="G80" s="21">
        <v>2299</v>
      </c>
      <c r="H80" s="21">
        <v>506</v>
      </c>
      <c r="I80" s="21">
        <v>6548</v>
      </c>
      <c r="J80" s="21"/>
      <c r="K80" s="21"/>
      <c r="L80" s="21"/>
      <c r="M80" s="21"/>
      <c r="N80" s="21"/>
      <c r="O80" s="21"/>
      <c r="P80" s="21"/>
      <c r="Q80" s="21"/>
      <c r="R80" s="21">
        <v>1034</v>
      </c>
      <c r="S80" s="21">
        <v>22682</v>
      </c>
      <c r="T80" s="21"/>
      <c r="U80" s="21">
        <v>23716</v>
      </c>
      <c r="V80" s="21">
        <v>30264</v>
      </c>
      <c r="W80" s="21"/>
      <c r="X80" s="21"/>
      <c r="Y80" s="20"/>
      <c r="Z80" s="23"/>
    </row>
    <row r="81" spans="1:26" ht="13.5" hidden="1">
      <c r="A81" s="39" t="s">
        <v>105</v>
      </c>
      <c r="B81" s="19">
        <v>3706715</v>
      </c>
      <c r="C81" s="19"/>
      <c r="D81" s="20">
        <v>368529</v>
      </c>
      <c r="E81" s="21">
        <v>1</v>
      </c>
      <c r="F81" s="21">
        <v>7209</v>
      </c>
      <c r="G81" s="21">
        <v>138</v>
      </c>
      <c r="H81" s="21"/>
      <c r="I81" s="21">
        <v>7347</v>
      </c>
      <c r="J81" s="21"/>
      <c r="K81" s="21">
        <v>-183</v>
      </c>
      <c r="L81" s="21"/>
      <c r="M81" s="21">
        <v>-183</v>
      </c>
      <c r="N81" s="21"/>
      <c r="O81" s="21"/>
      <c r="P81" s="21">
        <v>219</v>
      </c>
      <c r="Q81" s="21">
        <v>219</v>
      </c>
      <c r="R81" s="21">
        <v>6149</v>
      </c>
      <c r="S81" s="21">
        <v>31727</v>
      </c>
      <c r="T81" s="21"/>
      <c r="U81" s="21">
        <v>37876</v>
      </c>
      <c r="V81" s="21">
        <v>45259</v>
      </c>
      <c r="W81" s="21">
        <v>1</v>
      </c>
      <c r="X81" s="21"/>
      <c r="Y81" s="20"/>
      <c r="Z81" s="23">
        <v>1</v>
      </c>
    </row>
    <row r="82" spans="1:26" ht="13.5" hidden="1">
      <c r="A82" s="39" t="s">
        <v>106</v>
      </c>
      <c r="B82" s="19">
        <v>2694933</v>
      </c>
      <c r="C82" s="19"/>
      <c r="D82" s="20">
        <v>2007146</v>
      </c>
      <c r="E82" s="21">
        <v>2819502</v>
      </c>
      <c r="F82" s="21">
        <v>280763</v>
      </c>
      <c r="G82" s="21">
        <v>275720</v>
      </c>
      <c r="H82" s="21">
        <v>217104</v>
      </c>
      <c r="I82" s="21">
        <v>773587</v>
      </c>
      <c r="J82" s="21">
        <v>245613</v>
      </c>
      <c r="K82" s="21">
        <v>212290</v>
      </c>
      <c r="L82" s="21">
        <v>294966</v>
      </c>
      <c r="M82" s="21">
        <v>752869</v>
      </c>
      <c r="N82" s="21">
        <v>258469</v>
      </c>
      <c r="O82" s="21">
        <v>239822</v>
      </c>
      <c r="P82" s="21">
        <v>256612</v>
      </c>
      <c r="Q82" s="21">
        <v>754903</v>
      </c>
      <c r="R82" s="21">
        <v>227107</v>
      </c>
      <c r="S82" s="21">
        <v>334208</v>
      </c>
      <c r="T82" s="21">
        <v>-487817</v>
      </c>
      <c r="U82" s="21">
        <v>73498</v>
      </c>
      <c r="V82" s="21">
        <v>2354857</v>
      </c>
      <c r="W82" s="21">
        <v>2819502</v>
      </c>
      <c r="X82" s="21"/>
      <c r="Y82" s="20"/>
      <c r="Z82" s="23">
        <v>2819502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7833978</v>
      </c>
      <c r="C84" s="28"/>
      <c r="D84" s="29">
        <v>5098428</v>
      </c>
      <c r="E84" s="30">
        <v>2558201</v>
      </c>
      <c r="F84" s="30">
        <v>313796</v>
      </c>
      <c r="G84" s="30">
        <v>319221</v>
      </c>
      <c r="H84" s="30">
        <v>329402</v>
      </c>
      <c r="I84" s="30">
        <v>962419</v>
      </c>
      <c r="J84" s="30">
        <v>326480</v>
      </c>
      <c r="K84" s="30">
        <v>330031</v>
      </c>
      <c r="L84" s="30">
        <v>330953</v>
      </c>
      <c r="M84" s="30">
        <v>987464</v>
      </c>
      <c r="N84" s="30">
        <v>1153633</v>
      </c>
      <c r="O84" s="30">
        <v>343790</v>
      </c>
      <c r="P84" s="30">
        <v>347133</v>
      </c>
      <c r="Q84" s="30">
        <v>1844556</v>
      </c>
      <c r="R84" s="30">
        <v>315167</v>
      </c>
      <c r="S84" s="30">
        <v>413671</v>
      </c>
      <c r="T84" s="30">
        <v>315913</v>
      </c>
      <c r="U84" s="30">
        <v>1044751</v>
      </c>
      <c r="V84" s="30">
        <v>4839190</v>
      </c>
      <c r="W84" s="30">
        <v>2558201</v>
      </c>
      <c r="X84" s="30"/>
      <c r="Y84" s="29"/>
      <c r="Z84" s="31">
        <v>2558201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91253944</v>
      </c>
      <c r="D5" s="153">
        <f>SUM(D6:D8)</f>
        <v>0</v>
      </c>
      <c r="E5" s="154">
        <f t="shared" si="0"/>
        <v>102152019</v>
      </c>
      <c r="F5" s="100">
        <f t="shared" si="0"/>
        <v>104178902</v>
      </c>
      <c r="G5" s="100">
        <f t="shared" si="0"/>
        <v>39911809</v>
      </c>
      <c r="H5" s="100">
        <f t="shared" si="0"/>
        <v>483255</v>
      </c>
      <c r="I5" s="100">
        <f t="shared" si="0"/>
        <v>1134342</v>
      </c>
      <c r="J5" s="100">
        <f t="shared" si="0"/>
        <v>41529406</v>
      </c>
      <c r="K5" s="100">
        <f t="shared" si="0"/>
        <v>570977</v>
      </c>
      <c r="L5" s="100">
        <f t="shared" si="0"/>
        <v>31549662</v>
      </c>
      <c r="M5" s="100">
        <f t="shared" si="0"/>
        <v>8580561</v>
      </c>
      <c r="N5" s="100">
        <f t="shared" si="0"/>
        <v>40701200</v>
      </c>
      <c r="O5" s="100">
        <f t="shared" si="0"/>
        <v>-7110821</v>
      </c>
      <c r="P5" s="100">
        <f t="shared" si="0"/>
        <v>563241</v>
      </c>
      <c r="Q5" s="100">
        <f t="shared" si="0"/>
        <v>25858656</v>
      </c>
      <c r="R5" s="100">
        <f t="shared" si="0"/>
        <v>19311076</v>
      </c>
      <c r="S5" s="100">
        <f t="shared" si="0"/>
        <v>540021</v>
      </c>
      <c r="T5" s="100">
        <f t="shared" si="0"/>
        <v>400337</v>
      </c>
      <c r="U5" s="100">
        <f t="shared" si="0"/>
        <v>615004</v>
      </c>
      <c r="V5" s="100">
        <f t="shared" si="0"/>
        <v>1555362</v>
      </c>
      <c r="W5" s="100">
        <f t="shared" si="0"/>
        <v>103097044</v>
      </c>
      <c r="X5" s="100">
        <f t="shared" si="0"/>
        <v>102152017</v>
      </c>
      <c r="Y5" s="100">
        <f t="shared" si="0"/>
        <v>945027</v>
      </c>
      <c r="Z5" s="137">
        <f>+IF(X5&lt;&gt;0,+(Y5/X5)*100,0)</f>
        <v>0.9251182969789036</v>
      </c>
      <c r="AA5" s="153">
        <f>SUM(AA6:AA8)</f>
        <v>104178902</v>
      </c>
    </row>
    <row r="6" spans="1:27" ht="13.5">
      <c r="A6" s="138" t="s">
        <v>75</v>
      </c>
      <c r="B6" s="136"/>
      <c r="C6" s="155">
        <v>5491655</v>
      </c>
      <c r="D6" s="155"/>
      <c r="E6" s="156">
        <v>6312300</v>
      </c>
      <c r="F6" s="60">
        <v>6312300</v>
      </c>
      <c r="G6" s="60">
        <v>22807</v>
      </c>
      <c r="H6" s="60">
        <v>10263</v>
      </c>
      <c r="I6" s="60">
        <v>9211</v>
      </c>
      <c r="J6" s="60">
        <v>42281</v>
      </c>
      <c r="K6" s="60">
        <v>4561</v>
      </c>
      <c r="L6" s="60">
        <v>6200316</v>
      </c>
      <c r="M6" s="60">
        <v>1667</v>
      </c>
      <c r="N6" s="60">
        <v>6206544</v>
      </c>
      <c r="O6" s="60">
        <v>15429</v>
      </c>
      <c r="P6" s="60">
        <v>8400</v>
      </c>
      <c r="Q6" s="60">
        <v>16246</v>
      </c>
      <c r="R6" s="60">
        <v>40075</v>
      </c>
      <c r="S6" s="60">
        <v>7800</v>
      </c>
      <c r="T6" s="60"/>
      <c r="U6" s="60">
        <v>9600</v>
      </c>
      <c r="V6" s="60">
        <v>17400</v>
      </c>
      <c r="W6" s="60">
        <v>6306300</v>
      </c>
      <c r="X6" s="60">
        <v>6312300</v>
      </c>
      <c r="Y6" s="60">
        <v>-6000</v>
      </c>
      <c r="Z6" s="140">
        <v>-0.1</v>
      </c>
      <c r="AA6" s="155">
        <v>6312300</v>
      </c>
    </row>
    <row r="7" spans="1:27" ht="13.5">
      <c r="A7" s="138" t="s">
        <v>76</v>
      </c>
      <c r="B7" s="136"/>
      <c r="C7" s="157">
        <v>85761894</v>
      </c>
      <c r="D7" s="157"/>
      <c r="E7" s="158">
        <v>95816670</v>
      </c>
      <c r="F7" s="159">
        <v>97843553</v>
      </c>
      <c r="G7" s="159">
        <v>39889002</v>
      </c>
      <c r="H7" s="159">
        <v>472992</v>
      </c>
      <c r="I7" s="159">
        <v>1125131</v>
      </c>
      <c r="J7" s="159">
        <v>41487125</v>
      </c>
      <c r="K7" s="159">
        <v>566416</v>
      </c>
      <c r="L7" s="159">
        <v>25338668</v>
      </c>
      <c r="M7" s="159">
        <v>8578110</v>
      </c>
      <c r="N7" s="159">
        <v>34483194</v>
      </c>
      <c r="O7" s="159">
        <v>-7126537</v>
      </c>
      <c r="P7" s="159">
        <v>554841</v>
      </c>
      <c r="Q7" s="159">
        <v>25814934</v>
      </c>
      <c r="R7" s="159">
        <v>19243238</v>
      </c>
      <c r="S7" s="159">
        <v>521590</v>
      </c>
      <c r="T7" s="159">
        <v>400337</v>
      </c>
      <c r="U7" s="159">
        <v>605404</v>
      </c>
      <c r="V7" s="159">
        <v>1527331</v>
      </c>
      <c r="W7" s="159">
        <v>96740888</v>
      </c>
      <c r="X7" s="159">
        <v>95816665</v>
      </c>
      <c r="Y7" s="159">
        <v>924223</v>
      </c>
      <c r="Z7" s="141">
        <v>0.96</v>
      </c>
      <c r="AA7" s="157">
        <v>97843553</v>
      </c>
    </row>
    <row r="8" spans="1:27" ht="13.5">
      <c r="A8" s="138" t="s">
        <v>77</v>
      </c>
      <c r="B8" s="136"/>
      <c r="C8" s="155">
        <v>395</v>
      </c>
      <c r="D8" s="155"/>
      <c r="E8" s="156">
        <v>23049</v>
      </c>
      <c r="F8" s="60">
        <v>23049</v>
      </c>
      <c r="G8" s="60"/>
      <c r="H8" s="60"/>
      <c r="I8" s="60"/>
      <c r="J8" s="60"/>
      <c r="K8" s="60"/>
      <c r="L8" s="60">
        <v>10678</v>
      </c>
      <c r="M8" s="60">
        <v>784</v>
      </c>
      <c r="N8" s="60">
        <v>11462</v>
      </c>
      <c r="O8" s="60">
        <v>287</v>
      </c>
      <c r="P8" s="60"/>
      <c r="Q8" s="60">
        <v>27476</v>
      </c>
      <c r="R8" s="60">
        <v>27763</v>
      </c>
      <c r="S8" s="60">
        <v>10631</v>
      </c>
      <c r="T8" s="60"/>
      <c r="U8" s="60"/>
      <c r="V8" s="60">
        <v>10631</v>
      </c>
      <c r="W8" s="60">
        <v>49856</v>
      </c>
      <c r="X8" s="60">
        <v>23052</v>
      </c>
      <c r="Y8" s="60">
        <v>26804</v>
      </c>
      <c r="Z8" s="140">
        <v>116.28</v>
      </c>
      <c r="AA8" s="155">
        <v>23049</v>
      </c>
    </row>
    <row r="9" spans="1:27" ht="13.5">
      <c r="A9" s="135" t="s">
        <v>78</v>
      </c>
      <c r="B9" s="136"/>
      <c r="C9" s="153">
        <f aca="true" t="shared" si="1" ref="C9:Y9">SUM(C10:C14)</f>
        <v>1469330</v>
      </c>
      <c r="D9" s="153">
        <f>SUM(D10:D14)</f>
        <v>0</v>
      </c>
      <c r="E9" s="154">
        <f t="shared" si="1"/>
        <v>1754913</v>
      </c>
      <c r="F9" s="100">
        <f t="shared" si="1"/>
        <v>2456814</v>
      </c>
      <c r="G9" s="100">
        <f t="shared" si="1"/>
        <v>116801</v>
      </c>
      <c r="H9" s="100">
        <f t="shared" si="1"/>
        <v>75826</v>
      </c>
      <c r="I9" s="100">
        <f t="shared" si="1"/>
        <v>161068</v>
      </c>
      <c r="J9" s="100">
        <f t="shared" si="1"/>
        <v>353695</v>
      </c>
      <c r="K9" s="100">
        <f t="shared" si="1"/>
        <v>102594</v>
      </c>
      <c r="L9" s="100">
        <f t="shared" si="1"/>
        <v>122137</v>
      </c>
      <c r="M9" s="100">
        <f t="shared" si="1"/>
        <v>95873</v>
      </c>
      <c r="N9" s="100">
        <f t="shared" si="1"/>
        <v>320604</v>
      </c>
      <c r="O9" s="100">
        <f t="shared" si="1"/>
        <v>45145</v>
      </c>
      <c r="P9" s="100">
        <f t="shared" si="1"/>
        <v>208813</v>
      </c>
      <c r="Q9" s="100">
        <f t="shared" si="1"/>
        <v>322090</v>
      </c>
      <c r="R9" s="100">
        <f t="shared" si="1"/>
        <v>576048</v>
      </c>
      <c r="S9" s="100">
        <f t="shared" si="1"/>
        <v>117021</v>
      </c>
      <c r="T9" s="100">
        <f t="shared" si="1"/>
        <v>172417</v>
      </c>
      <c r="U9" s="100">
        <f t="shared" si="1"/>
        <v>712376</v>
      </c>
      <c r="V9" s="100">
        <f t="shared" si="1"/>
        <v>1001814</v>
      </c>
      <c r="W9" s="100">
        <f t="shared" si="1"/>
        <v>2252161</v>
      </c>
      <c r="X9" s="100">
        <f t="shared" si="1"/>
        <v>1754916</v>
      </c>
      <c r="Y9" s="100">
        <f t="shared" si="1"/>
        <v>497245</v>
      </c>
      <c r="Z9" s="137">
        <f>+IF(X9&lt;&gt;0,+(Y9/X9)*100,0)</f>
        <v>28.334404609679325</v>
      </c>
      <c r="AA9" s="153">
        <f>SUM(AA10:AA14)</f>
        <v>2456814</v>
      </c>
    </row>
    <row r="10" spans="1:27" ht="13.5">
      <c r="A10" s="138" t="s">
        <v>79</v>
      </c>
      <c r="B10" s="136"/>
      <c r="C10" s="155">
        <v>1420708</v>
      </c>
      <c r="D10" s="155"/>
      <c r="E10" s="156">
        <v>1409863</v>
      </c>
      <c r="F10" s="60">
        <v>2111764</v>
      </c>
      <c r="G10" s="60">
        <v>116801</v>
      </c>
      <c r="H10" s="60">
        <v>75826</v>
      </c>
      <c r="I10" s="60">
        <v>161068</v>
      </c>
      <c r="J10" s="60">
        <v>353695</v>
      </c>
      <c r="K10" s="60">
        <v>102594</v>
      </c>
      <c r="L10" s="60">
        <v>122137</v>
      </c>
      <c r="M10" s="60">
        <v>95873</v>
      </c>
      <c r="N10" s="60">
        <v>320604</v>
      </c>
      <c r="O10" s="60">
        <v>45145</v>
      </c>
      <c r="P10" s="60">
        <v>208813</v>
      </c>
      <c r="Q10" s="60">
        <v>322090</v>
      </c>
      <c r="R10" s="60">
        <v>576048</v>
      </c>
      <c r="S10" s="60">
        <v>112096</v>
      </c>
      <c r="T10" s="60">
        <v>172417</v>
      </c>
      <c r="U10" s="60">
        <v>712376</v>
      </c>
      <c r="V10" s="60">
        <v>996889</v>
      </c>
      <c r="W10" s="60">
        <v>2247236</v>
      </c>
      <c r="X10" s="60">
        <v>1409868</v>
      </c>
      <c r="Y10" s="60">
        <v>837368</v>
      </c>
      <c r="Z10" s="140">
        <v>59.39</v>
      </c>
      <c r="AA10" s="155">
        <v>2111764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12022</v>
      </c>
      <c r="D12" s="155"/>
      <c r="E12" s="156">
        <v>278100</v>
      </c>
      <c r="F12" s="60">
        <v>278100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>
        <v>4925</v>
      </c>
      <c r="T12" s="60"/>
      <c r="U12" s="60"/>
      <c r="V12" s="60">
        <v>4925</v>
      </c>
      <c r="W12" s="60">
        <v>4925</v>
      </c>
      <c r="X12" s="60">
        <v>278100</v>
      </c>
      <c r="Y12" s="60">
        <v>-273175</v>
      </c>
      <c r="Z12" s="140">
        <v>-98.23</v>
      </c>
      <c r="AA12" s="155">
        <v>278100</v>
      </c>
    </row>
    <row r="13" spans="1:27" ht="13.5">
      <c r="A13" s="138" t="s">
        <v>82</v>
      </c>
      <c r="B13" s="136"/>
      <c r="C13" s="155">
        <v>36600</v>
      </c>
      <c r="D13" s="155"/>
      <c r="E13" s="156">
        <v>66950</v>
      </c>
      <c r="F13" s="60">
        <v>66950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66948</v>
      </c>
      <c r="Y13" s="60">
        <v>-66948</v>
      </c>
      <c r="Z13" s="140">
        <v>-100</v>
      </c>
      <c r="AA13" s="155">
        <v>66950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35174094</v>
      </c>
      <c r="D15" s="153">
        <f>SUM(D16:D18)</f>
        <v>0</v>
      </c>
      <c r="E15" s="154">
        <f t="shared" si="2"/>
        <v>35189120</v>
      </c>
      <c r="F15" s="100">
        <f t="shared" si="2"/>
        <v>34884016</v>
      </c>
      <c r="G15" s="100">
        <f t="shared" si="2"/>
        <v>206104</v>
      </c>
      <c r="H15" s="100">
        <f t="shared" si="2"/>
        <v>82308</v>
      </c>
      <c r="I15" s="100">
        <f t="shared" si="2"/>
        <v>2148785</v>
      </c>
      <c r="J15" s="100">
        <f t="shared" si="2"/>
        <v>2437197</v>
      </c>
      <c r="K15" s="100">
        <f t="shared" si="2"/>
        <v>1661729</v>
      </c>
      <c r="L15" s="100">
        <f t="shared" si="2"/>
        <v>2488648</v>
      </c>
      <c r="M15" s="100">
        <f t="shared" si="2"/>
        <v>3002936</v>
      </c>
      <c r="N15" s="100">
        <f t="shared" si="2"/>
        <v>7153313</v>
      </c>
      <c r="O15" s="100">
        <f t="shared" si="2"/>
        <v>1015754</v>
      </c>
      <c r="P15" s="100">
        <f t="shared" si="2"/>
        <v>3131132</v>
      </c>
      <c r="Q15" s="100">
        <f t="shared" si="2"/>
        <v>8308024</v>
      </c>
      <c r="R15" s="100">
        <f t="shared" si="2"/>
        <v>12454910</v>
      </c>
      <c r="S15" s="100">
        <f t="shared" si="2"/>
        <v>2127416</v>
      </c>
      <c r="T15" s="100">
        <f t="shared" si="2"/>
        <v>3800100</v>
      </c>
      <c r="U15" s="100">
        <f t="shared" si="2"/>
        <v>6433935</v>
      </c>
      <c r="V15" s="100">
        <f t="shared" si="2"/>
        <v>12361451</v>
      </c>
      <c r="W15" s="100">
        <f t="shared" si="2"/>
        <v>34406871</v>
      </c>
      <c r="X15" s="100">
        <f t="shared" si="2"/>
        <v>35189124</v>
      </c>
      <c r="Y15" s="100">
        <f t="shared" si="2"/>
        <v>-782253</v>
      </c>
      <c r="Z15" s="137">
        <f>+IF(X15&lt;&gt;0,+(Y15/X15)*100,0)</f>
        <v>-2.2229965144912387</v>
      </c>
      <c r="AA15" s="153">
        <f>SUM(AA16:AA18)</f>
        <v>34884016</v>
      </c>
    </row>
    <row r="16" spans="1:27" ht="13.5">
      <c r="A16" s="138" t="s">
        <v>85</v>
      </c>
      <c r="B16" s="136"/>
      <c r="C16" s="155">
        <v>2884195</v>
      </c>
      <c r="D16" s="155"/>
      <c r="E16" s="156">
        <v>114996</v>
      </c>
      <c r="F16" s="60">
        <v>242599</v>
      </c>
      <c r="G16" s="60"/>
      <c r="H16" s="60"/>
      <c r="I16" s="60">
        <v>9520</v>
      </c>
      <c r="J16" s="60">
        <v>9520</v>
      </c>
      <c r="K16" s="60">
        <v>9550</v>
      </c>
      <c r="L16" s="60">
        <v>9465</v>
      </c>
      <c r="M16" s="60">
        <v>11152</v>
      </c>
      <c r="N16" s="60">
        <v>30167</v>
      </c>
      <c r="O16" s="60">
        <v>9436</v>
      </c>
      <c r="P16" s="60">
        <v>10352</v>
      </c>
      <c r="Q16" s="60">
        <v>9441</v>
      </c>
      <c r="R16" s="60">
        <v>29229</v>
      </c>
      <c r="S16" s="60">
        <v>14700</v>
      </c>
      <c r="T16" s="60">
        <v>58152</v>
      </c>
      <c r="U16" s="60">
        <v>14131</v>
      </c>
      <c r="V16" s="60">
        <v>86983</v>
      </c>
      <c r="W16" s="60">
        <v>155899</v>
      </c>
      <c r="X16" s="60">
        <v>114996</v>
      </c>
      <c r="Y16" s="60">
        <v>40903</v>
      </c>
      <c r="Z16" s="140">
        <v>35.57</v>
      </c>
      <c r="AA16" s="155">
        <v>242599</v>
      </c>
    </row>
    <row r="17" spans="1:27" ht="13.5">
      <c r="A17" s="138" t="s">
        <v>86</v>
      </c>
      <c r="B17" s="136"/>
      <c r="C17" s="155">
        <v>32289899</v>
      </c>
      <c r="D17" s="155"/>
      <c r="E17" s="156">
        <v>35074124</v>
      </c>
      <c r="F17" s="60">
        <v>34641417</v>
      </c>
      <c r="G17" s="60">
        <v>206104</v>
      </c>
      <c r="H17" s="60">
        <v>82308</v>
      </c>
      <c r="I17" s="60">
        <v>2139265</v>
      </c>
      <c r="J17" s="60">
        <v>2427677</v>
      </c>
      <c r="K17" s="60">
        <v>1652179</v>
      </c>
      <c r="L17" s="60">
        <v>2479183</v>
      </c>
      <c r="M17" s="60">
        <v>2991784</v>
      </c>
      <c r="N17" s="60">
        <v>7123146</v>
      </c>
      <c r="O17" s="60">
        <v>1006318</v>
      </c>
      <c r="P17" s="60">
        <v>3120780</v>
      </c>
      <c r="Q17" s="60">
        <v>8298583</v>
      </c>
      <c r="R17" s="60">
        <v>12425681</v>
      </c>
      <c r="S17" s="60">
        <v>2112716</v>
      </c>
      <c r="T17" s="60">
        <v>3741948</v>
      </c>
      <c r="U17" s="60">
        <v>6419804</v>
      </c>
      <c r="V17" s="60">
        <v>12274468</v>
      </c>
      <c r="W17" s="60">
        <v>34250972</v>
      </c>
      <c r="X17" s="60">
        <v>35074128</v>
      </c>
      <c r="Y17" s="60">
        <v>-823156</v>
      </c>
      <c r="Z17" s="140">
        <v>-2.35</v>
      </c>
      <c r="AA17" s="155">
        <v>34641417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62377770</v>
      </c>
      <c r="D19" s="153">
        <f>SUM(D20:D23)</f>
        <v>0</v>
      </c>
      <c r="E19" s="154">
        <f t="shared" si="3"/>
        <v>60165754</v>
      </c>
      <c r="F19" s="100">
        <f t="shared" si="3"/>
        <v>61387771</v>
      </c>
      <c r="G19" s="100">
        <f t="shared" si="3"/>
        <v>864365</v>
      </c>
      <c r="H19" s="100">
        <f t="shared" si="3"/>
        <v>985184</v>
      </c>
      <c r="I19" s="100">
        <f t="shared" si="3"/>
        <v>4309267</v>
      </c>
      <c r="J19" s="100">
        <f t="shared" si="3"/>
        <v>6158816</v>
      </c>
      <c r="K19" s="100">
        <f t="shared" si="3"/>
        <v>1055612</v>
      </c>
      <c r="L19" s="100">
        <f t="shared" si="3"/>
        <v>6339632</v>
      </c>
      <c r="M19" s="100">
        <f t="shared" si="3"/>
        <v>1649095</v>
      </c>
      <c r="N19" s="100">
        <f t="shared" si="3"/>
        <v>9044339</v>
      </c>
      <c r="O19" s="100">
        <f t="shared" si="3"/>
        <v>6300543</v>
      </c>
      <c r="P19" s="100">
        <f t="shared" si="3"/>
        <v>2699884</v>
      </c>
      <c r="Q19" s="100">
        <f t="shared" si="3"/>
        <v>4915088</v>
      </c>
      <c r="R19" s="100">
        <f t="shared" si="3"/>
        <v>13915515</v>
      </c>
      <c r="S19" s="100">
        <f t="shared" si="3"/>
        <v>1337567</v>
      </c>
      <c r="T19" s="100">
        <f t="shared" si="3"/>
        <v>2350908</v>
      </c>
      <c r="U19" s="100">
        <f t="shared" si="3"/>
        <v>3131431</v>
      </c>
      <c r="V19" s="100">
        <f t="shared" si="3"/>
        <v>6819906</v>
      </c>
      <c r="W19" s="100">
        <f t="shared" si="3"/>
        <v>35938576</v>
      </c>
      <c r="X19" s="100">
        <f t="shared" si="3"/>
        <v>60167301</v>
      </c>
      <c r="Y19" s="100">
        <f t="shared" si="3"/>
        <v>-24228725</v>
      </c>
      <c r="Z19" s="137">
        <f>+IF(X19&lt;&gt;0,+(Y19/X19)*100,0)</f>
        <v>-40.26892447776576</v>
      </c>
      <c r="AA19" s="153">
        <f>SUM(AA20:AA23)</f>
        <v>61387771</v>
      </c>
    </row>
    <row r="20" spans="1:27" ht="13.5">
      <c r="A20" s="138" t="s">
        <v>89</v>
      </c>
      <c r="B20" s="136"/>
      <c r="C20" s="155">
        <v>19273293</v>
      </c>
      <c r="D20" s="155"/>
      <c r="E20" s="156">
        <v>22970959</v>
      </c>
      <c r="F20" s="60">
        <v>24570959</v>
      </c>
      <c r="G20" s="60">
        <v>402735</v>
      </c>
      <c r="H20" s="60">
        <v>533014</v>
      </c>
      <c r="I20" s="60">
        <v>3906923</v>
      </c>
      <c r="J20" s="60">
        <v>4842672</v>
      </c>
      <c r="K20" s="60">
        <v>625585</v>
      </c>
      <c r="L20" s="60">
        <v>5941460</v>
      </c>
      <c r="M20" s="60">
        <v>1166075</v>
      </c>
      <c r="N20" s="60">
        <v>7733120</v>
      </c>
      <c r="O20" s="60">
        <v>-616372</v>
      </c>
      <c r="P20" s="60">
        <v>2268050</v>
      </c>
      <c r="Q20" s="60">
        <v>1506704</v>
      </c>
      <c r="R20" s="60">
        <v>3158382</v>
      </c>
      <c r="S20" s="60">
        <v>851330</v>
      </c>
      <c r="T20" s="60">
        <v>1556468</v>
      </c>
      <c r="U20" s="60">
        <v>1942227</v>
      </c>
      <c r="V20" s="60">
        <v>4350025</v>
      </c>
      <c r="W20" s="60">
        <v>20084199</v>
      </c>
      <c r="X20" s="60">
        <v>22972509</v>
      </c>
      <c r="Y20" s="60">
        <v>-2888310</v>
      </c>
      <c r="Z20" s="140">
        <v>-12.57</v>
      </c>
      <c r="AA20" s="155">
        <v>24570959</v>
      </c>
    </row>
    <row r="21" spans="1:27" ht="13.5">
      <c r="A21" s="138" t="s">
        <v>90</v>
      </c>
      <c r="B21" s="136"/>
      <c r="C21" s="155">
        <v>29265523</v>
      </c>
      <c r="D21" s="155"/>
      <c r="E21" s="156">
        <v>25776268</v>
      </c>
      <c r="F21" s="60">
        <v>24715723</v>
      </c>
      <c r="G21" s="60">
        <v>2160</v>
      </c>
      <c r="H21" s="60">
        <v>2060</v>
      </c>
      <c r="I21" s="60">
        <v>1104</v>
      </c>
      <c r="J21" s="60">
        <v>5324</v>
      </c>
      <c r="K21" s="60"/>
      <c r="L21" s="60"/>
      <c r="M21" s="60"/>
      <c r="N21" s="60"/>
      <c r="O21" s="60">
        <v>5637226</v>
      </c>
      <c r="P21" s="60"/>
      <c r="Q21" s="60">
        <v>2435550</v>
      </c>
      <c r="R21" s="60">
        <v>8072776</v>
      </c>
      <c r="S21" s="60">
        <v>1034</v>
      </c>
      <c r="T21" s="60">
        <v>22682</v>
      </c>
      <c r="U21" s="60"/>
      <c r="V21" s="60">
        <v>23716</v>
      </c>
      <c r="W21" s="60">
        <v>8101816</v>
      </c>
      <c r="X21" s="60">
        <v>25776264</v>
      </c>
      <c r="Y21" s="60">
        <v>-17674448</v>
      </c>
      <c r="Z21" s="140">
        <v>-68.57</v>
      </c>
      <c r="AA21" s="155">
        <v>24715723</v>
      </c>
    </row>
    <row r="22" spans="1:27" ht="13.5">
      <c r="A22" s="138" t="s">
        <v>91</v>
      </c>
      <c r="B22" s="136"/>
      <c r="C22" s="157">
        <v>9208598</v>
      </c>
      <c r="D22" s="157"/>
      <c r="E22" s="158">
        <v>7260027</v>
      </c>
      <c r="F22" s="159">
        <v>6140708</v>
      </c>
      <c r="G22" s="159">
        <v>9089</v>
      </c>
      <c r="H22" s="159">
        <v>2404</v>
      </c>
      <c r="I22" s="159">
        <v>1177</v>
      </c>
      <c r="J22" s="159">
        <v>12670</v>
      </c>
      <c r="K22" s="159">
        <v>5509</v>
      </c>
      <c r="L22" s="159">
        <v>-2872</v>
      </c>
      <c r="M22" s="159">
        <v>35</v>
      </c>
      <c r="N22" s="159">
        <v>2672</v>
      </c>
      <c r="O22" s="159">
        <v>831623</v>
      </c>
      <c r="P22" s="159">
        <v>26</v>
      </c>
      <c r="Q22" s="159">
        <v>346348</v>
      </c>
      <c r="R22" s="159">
        <v>1177997</v>
      </c>
      <c r="S22" s="159">
        <v>6497</v>
      </c>
      <c r="T22" s="159">
        <v>32434</v>
      </c>
      <c r="U22" s="159">
        <v>-39367</v>
      </c>
      <c r="V22" s="159">
        <v>-436</v>
      </c>
      <c r="W22" s="159">
        <v>1192903</v>
      </c>
      <c r="X22" s="159">
        <v>7260024</v>
      </c>
      <c r="Y22" s="159">
        <v>-6067121</v>
      </c>
      <c r="Z22" s="141">
        <v>-83.57</v>
      </c>
      <c r="AA22" s="157">
        <v>6140708</v>
      </c>
    </row>
    <row r="23" spans="1:27" ht="13.5">
      <c r="A23" s="138" t="s">
        <v>92</v>
      </c>
      <c r="B23" s="136"/>
      <c r="C23" s="155">
        <v>4630356</v>
      </c>
      <c r="D23" s="155"/>
      <c r="E23" s="156">
        <v>4158500</v>
      </c>
      <c r="F23" s="60">
        <v>5960381</v>
      </c>
      <c r="G23" s="60">
        <v>450381</v>
      </c>
      <c r="H23" s="60">
        <v>447706</v>
      </c>
      <c r="I23" s="60">
        <v>400063</v>
      </c>
      <c r="J23" s="60">
        <v>1298150</v>
      </c>
      <c r="K23" s="60">
        <v>424518</v>
      </c>
      <c r="L23" s="60">
        <v>401044</v>
      </c>
      <c r="M23" s="60">
        <v>482985</v>
      </c>
      <c r="N23" s="60">
        <v>1308547</v>
      </c>
      <c r="O23" s="60">
        <v>448066</v>
      </c>
      <c r="P23" s="60">
        <v>431808</v>
      </c>
      <c r="Q23" s="60">
        <v>626486</v>
      </c>
      <c r="R23" s="60">
        <v>1506360</v>
      </c>
      <c r="S23" s="60">
        <v>478706</v>
      </c>
      <c r="T23" s="60">
        <v>739324</v>
      </c>
      <c r="U23" s="60">
        <v>1228571</v>
      </c>
      <c r="V23" s="60">
        <v>2446601</v>
      </c>
      <c r="W23" s="60">
        <v>6559658</v>
      </c>
      <c r="X23" s="60">
        <v>4158504</v>
      </c>
      <c r="Y23" s="60">
        <v>2401154</v>
      </c>
      <c r="Z23" s="140">
        <v>57.74</v>
      </c>
      <c r="AA23" s="155">
        <v>5960381</v>
      </c>
    </row>
    <row r="24" spans="1:27" ht="13.5">
      <c r="A24" s="135" t="s">
        <v>93</v>
      </c>
      <c r="B24" s="142" t="s">
        <v>94</v>
      </c>
      <c r="C24" s="153">
        <v>228474</v>
      </c>
      <c r="D24" s="153"/>
      <c r="E24" s="154">
        <v>197245</v>
      </c>
      <c r="F24" s="100">
        <v>197245</v>
      </c>
      <c r="G24" s="100">
        <v>5614</v>
      </c>
      <c r="H24" s="100">
        <v>352</v>
      </c>
      <c r="I24" s="100">
        <v>-29601</v>
      </c>
      <c r="J24" s="100">
        <v>-23635</v>
      </c>
      <c r="K24" s="100">
        <v>-138797</v>
      </c>
      <c r="L24" s="100">
        <v>1331</v>
      </c>
      <c r="M24" s="100">
        <v>861</v>
      </c>
      <c r="N24" s="100">
        <v>-136605</v>
      </c>
      <c r="O24" s="100">
        <v>-4833</v>
      </c>
      <c r="P24" s="100">
        <v>540</v>
      </c>
      <c r="Q24" s="100"/>
      <c r="R24" s="100">
        <v>-4293</v>
      </c>
      <c r="S24" s="100">
        <v>110</v>
      </c>
      <c r="T24" s="100">
        <v>61</v>
      </c>
      <c r="U24" s="100">
        <v>79</v>
      </c>
      <c r="V24" s="100">
        <v>250</v>
      </c>
      <c r="W24" s="100">
        <v>-164283</v>
      </c>
      <c r="X24" s="100">
        <v>195696</v>
      </c>
      <c r="Y24" s="100">
        <v>-359979</v>
      </c>
      <c r="Z24" s="137">
        <v>-183.95</v>
      </c>
      <c r="AA24" s="153">
        <v>197245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190503612</v>
      </c>
      <c r="D25" s="168">
        <f>+D5+D9+D15+D19+D24</f>
        <v>0</v>
      </c>
      <c r="E25" s="169">
        <f t="shared" si="4"/>
        <v>199459051</v>
      </c>
      <c r="F25" s="73">
        <f t="shared" si="4"/>
        <v>203104748</v>
      </c>
      <c r="G25" s="73">
        <f t="shared" si="4"/>
        <v>41104693</v>
      </c>
      <c r="H25" s="73">
        <f t="shared" si="4"/>
        <v>1626925</v>
      </c>
      <c r="I25" s="73">
        <f t="shared" si="4"/>
        <v>7723861</v>
      </c>
      <c r="J25" s="73">
        <f t="shared" si="4"/>
        <v>50455479</v>
      </c>
      <c r="K25" s="73">
        <f t="shared" si="4"/>
        <v>3252115</v>
      </c>
      <c r="L25" s="73">
        <f t="shared" si="4"/>
        <v>40501410</v>
      </c>
      <c r="M25" s="73">
        <f t="shared" si="4"/>
        <v>13329326</v>
      </c>
      <c r="N25" s="73">
        <f t="shared" si="4"/>
        <v>57082851</v>
      </c>
      <c r="O25" s="73">
        <f t="shared" si="4"/>
        <v>245788</v>
      </c>
      <c r="P25" s="73">
        <f t="shared" si="4"/>
        <v>6603610</v>
      </c>
      <c r="Q25" s="73">
        <f t="shared" si="4"/>
        <v>39403858</v>
      </c>
      <c r="R25" s="73">
        <f t="shared" si="4"/>
        <v>46253256</v>
      </c>
      <c r="S25" s="73">
        <f t="shared" si="4"/>
        <v>4122135</v>
      </c>
      <c r="T25" s="73">
        <f t="shared" si="4"/>
        <v>6723823</v>
      </c>
      <c r="U25" s="73">
        <f t="shared" si="4"/>
        <v>10892825</v>
      </c>
      <c r="V25" s="73">
        <f t="shared" si="4"/>
        <v>21738783</v>
      </c>
      <c r="W25" s="73">
        <f t="shared" si="4"/>
        <v>175530369</v>
      </c>
      <c r="X25" s="73">
        <f t="shared" si="4"/>
        <v>199459054</v>
      </c>
      <c r="Y25" s="73">
        <f t="shared" si="4"/>
        <v>-23928685</v>
      </c>
      <c r="Z25" s="170">
        <f>+IF(X25&lt;&gt;0,+(Y25/X25)*100,0)</f>
        <v>-11.996790579383777</v>
      </c>
      <c r="AA25" s="168">
        <f>+AA5+AA9+AA15+AA19+AA24</f>
        <v>203104748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67488233</v>
      </c>
      <c r="D28" s="153">
        <f>SUM(D29:D31)</f>
        <v>0</v>
      </c>
      <c r="E28" s="154">
        <f t="shared" si="5"/>
        <v>71375870</v>
      </c>
      <c r="F28" s="100">
        <f t="shared" si="5"/>
        <v>71695743</v>
      </c>
      <c r="G28" s="100">
        <f t="shared" si="5"/>
        <v>4196626</v>
      </c>
      <c r="H28" s="100">
        <f t="shared" si="5"/>
        <v>4881575</v>
      </c>
      <c r="I28" s="100">
        <f t="shared" si="5"/>
        <v>3725872</v>
      </c>
      <c r="J28" s="100">
        <f t="shared" si="5"/>
        <v>12804073</v>
      </c>
      <c r="K28" s="100">
        <f t="shared" si="5"/>
        <v>5329514</v>
      </c>
      <c r="L28" s="100">
        <f t="shared" si="5"/>
        <v>3867981</v>
      </c>
      <c r="M28" s="100">
        <f t="shared" si="5"/>
        <v>5783462</v>
      </c>
      <c r="N28" s="100">
        <f t="shared" si="5"/>
        <v>14980957</v>
      </c>
      <c r="O28" s="100">
        <f t="shared" si="5"/>
        <v>3812131</v>
      </c>
      <c r="P28" s="100">
        <f t="shared" si="5"/>
        <v>6581368</v>
      </c>
      <c r="Q28" s="100">
        <f t="shared" si="5"/>
        <v>5119524</v>
      </c>
      <c r="R28" s="100">
        <f t="shared" si="5"/>
        <v>15513023</v>
      </c>
      <c r="S28" s="100">
        <f t="shared" si="5"/>
        <v>7763446</v>
      </c>
      <c r="T28" s="100">
        <f t="shared" si="5"/>
        <v>4803337</v>
      </c>
      <c r="U28" s="100">
        <f t="shared" si="5"/>
        <v>7880990</v>
      </c>
      <c r="V28" s="100">
        <f t="shared" si="5"/>
        <v>20447773</v>
      </c>
      <c r="W28" s="100">
        <f t="shared" si="5"/>
        <v>63745826</v>
      </c>
      <c r="X28" s="100">
        <f t="shared" si="5"/>
        <v>71375879</v>
      </c>
      <c r="Y28" s="100">
        <f t="shared" si="5"/>
        <v>-7630053</v>
      </c>
      <c r="Z28" s="137">
        <f>+IF(X28&lt;&gt;0,+(Y28/X28)*100,0)</f>
        <v>-10.68996011944035</v>
      </c>
      <c r="AA28" s="153">
        <f>SUM(AA29:AA31)</f>
        <v>71695743</v>
      </c>
    </row>
    <row r="29" spans="1:27" ht="13.5">
      <c r="A29" s="138" t="s">
        <v>75</v>
      </c>
      <c r="B29" s="136"/>
      <c r="C29" s="155">
        <v>24340885</v>
      </c>
      <c r="D29" s="155"/>
      <c r="E29" s="156">
        <v>28973323</v>
      </c>
      <c r="F29" s="60">
        <v>28362323</v>
      </c>
      <c r="G29" s="60">
        <v>2346788</v>
      </c>
      <c r="H29" s="60">
        <v>1987115</v>
      </c>
      <c r="I29" s="60">
        <v>1442325</v>
      </c>
      <c r="J29" s="60">
        <v>5776228</v>
      </c>
      <c r="K29" s="60">
        <v>1733388</v>
      </c>
      <c r="L29" s="60">
        <v>2002491</v>
      </c>
      <c r="M29" s="60">
        <v>2031480</v>
      </c>
      <c r="N29" s="60">
        <v>5767359</v>
      </c>
      <c r="O29" s="60">
        <v>1890039</v>
      </c>
      <c r="P29" s="60">
        <v>1875003</v>
      </c>
      <c r="Q29" s="60">
        <v>1957198</v>
      </c>
      <c r="R29" s="60">
        <v>5722240</v>
      </c>
      <c r="S29" s="60">
        <v>2576265</v>
      </c>
      <c r="T29" s="60">
        <v>1881298</v>
      </c>
      <c r="U29" s="60">
        <v>3759119</v>
      </c>
      <c r="V29" s="60">
        <v>8216682</v>
      </c>
      <c r="W29" s="60">
        <v>25482509</v>
      </c>
      <c r="X29" s="60">
        <v>28973327</v>
      </c>
      <c r="Y29" s="60">
        <v>-3490818</v>
      </c>
      <c r="Z29" s="140">
        <v>-12.05</v>
      </c>
      <c r="AA29" s="155">
        <v>28362323</v>
      </c>
    </row>
    <row r="30" spans="1:27" ht="13.5">
      <c r="A30" s="138" t="s">
        <v>76</v>
      </c>
      <c r="B30" s="136"/>
      <c r="C30" s="157">
        <v>29464421</v>
      </c>
      <c r="D30" s="157"/>
      <c r="E30" s="158">
        <v>23443308</v>
      </c>
      <c r="F30" s="159">
        <v>24413954</v>
      </c>
      <c r="G30" s="159">
        <v>837925</v>
      </c>
      <c r="H30" s="159">
        <v>1747842</v>
      </c>
      <c r="I30" s="159">
        <v>1114797</v>
      </c>
      <c r="J30" s="159">
        <v>3700564</v>
      </c>
      <c r="K30" s="159">
        <v>2165247</v>
      </c>
      <c r="L30" s="159">
        <v>1092175</v>
      </c>
      <c r="M30" s="159">
        <v>2015834</v>
      </c>
      <c r="N30" s="159">
        <v>5273256</v>
      </c>
      <c r="O30" s="159">
        <v>944680</v>
      </c>
      <c r="P30" s="159">
        <v>2160613</v>
      </c>
      <c r="Q30" s="159">
        <v>2018989</v>
      </c>
      <c r="R30" s="159">
        <v>5124282</v>
      </c>
      <c r="S30" s="159">
        <v>3386280</v>
      </c>
      <c r="T30" s="159">
        <v>1566857</v>
      </c>
      <c r="U30" s="159">
        <v>2517182</v>
      </c>
      <c r="V30" s="159">
        <v>7470319</v>
      </c>
      <c r="W30" s="159">
        <v>21568421</v>
      </c>
      <c r="X30" s="159">
        <v>23443308</v>
      </c>
      <c r="Y30" s="159">
        <v>-1874887</v>
      </c>
      <c r="Z30" s="141">
        <v>-8</v>
      </c>
      <c r="AA30" s="157">
        <v>24413954</v>
      </c>
    </row>
    <row r="31" spans="1:27" ht="13.5">
      <c r="A31" s="138" t="s">
        <v>77</v>
      </c>
      <c r="B31" s="136"/>
      <c r="C31" s="155">
        <v>13682927</v>
      </c>
      <c r="D31" s="155"/>
      <c r="E31" s="156">
        <v>18959239</v>
      </c>
      <c r="F31" s="60">
        <v>18919466</v>
      </c>
      <c r="G31" s="60">
        <v>1011913</v>
      </c>
      <c r="H31" s="60">
        <v>1146618</v>
      </c>
      <c r="I31" s="60">
        <v>1168750</v>
      </c>
      <c r="J31" s="60">
        <v>3327281</v>
      </c>
      <c r="K31" s="60">
        <v>1430879</v>
      </c>
      <c r="L31" s="60">
        <v>773315</v>
      </c>
      <c r="M31" s="60">
        <v>1736148</v>
      </c>
      <c r="N31" s="60">
        <v>3940342</v>
      </c>
      <c r="O31" s="60">
        <v>977412</v>
      </c>
      <c r="P31" s="60">
        <v>2545752</v>
      </c>
      <c r="Q31" s="60">
        <v>1143337</v>
      </c>
      <c r="R31" s="60">
        <v>4666501</v>
      </c>
      <c r="S31" s="60">
        <v>1800901</v>
      </c>
      <c r="T31" s="60">
        <v>1355182</v>
      </c>
      <c r="U31" s="60">
        <v>1604689</v>
      </c>
      <c r="V31" s="60">
        <v>4760772</v>
      </c>
      <c r="W31" s="60">
        <v>16694896</v>
      </c>
      <c r="X31" s="60">
        <v>18959244</v>
      </c>
      <c r="Y31" s="60">
        <v>-2264348</v>
      </c>
      <c r="Z31" s="140">
        <v>-11.94</v>
      </c>
      <c r="AA31" s="155">
        <v>18919466</v>
      </c>
    </row>
    <row r="32" spans="1:27" ht="13.5">
      <c r="A32" s="135" t="s">
        <v>78</v>
      </c>
      <c r="B32" s="136"/>
      <c r="C32" s="153">
        <f aca="true" t="shared" si="6" ref="C32:Y32">SUM(C33:C37)</f>
        <v>21994920</v>
      </c>
      <c r="D32" s="153">
        <f>SUM(D33:D37)</f>
        <v>0</v>
      </c>
      <c r="E32" s="154">
        <f t="shared" si="6"/>
        <v>15830033</v>
      </c>
      <c r="F32" s="100">
        <f t="shared" si="6"/>
        <v>17119142</v>
      </c>
      <c r="G32" s="100">
        <f t="shared" si="6"/>
        <v>572735</v>
      </c>
      <c r="H32" s="100">
        <f t="shared" si="6"/>
        <v>815180</v>
      </c>
      <c r="I32" s="100">
        <f t="shared" si="6"/>
        <v>1188719</v>
      </c>
      <c r="J32" s="100">
        <f t="shared" si="6"/>
        <v>2576634</v>
      </c>
      <c r="K32" s="100">
        <f t="shared" si="6"/>
        <v>1816344</v>
      </c>
      <c r="L32" s="100">
        <f t="shared" si="6"/>
        <v>1088283</v>
      </c>
      <c r="M32" s="100">
        <f t="shared" si="6"/>
        <v>822535</v>
      </c>
      <c r="N32" s="100">
        <f t="shared" si="6"/>
        <v>3727162</v>
      </c>
      <c r="O32" s="100">
        <f t="shared" si="6"/>
        <v>-323643</v>
      </c>
      <c r="P32" s="100">
        <f t="shared" si="6"/>
        <v>1299818</v>
      </c>
      <c r="Q32" s="100">
        <f t="shared" si="6"/>
        <v>808480</v>
      </c>
      <c r="R32" s="100">
        <f t="shared" si="6"/>
        <v>1784655</v>
      </c>
      <c r="S32" s="100">
        <f t="shared" si="6"/>
        <v>837277</v>
      </c>
      <c r="T32" s="100">
        <f t="shared" si="6"/>
        <v>1062532</v>
      </c>
      <c r="U32" s="100">
        <f t="shared" si="6"/>
        <v>3004902</v>
      </c>
      <c r="V32" s="100">
        <f t="shared" si="6"/>
        <v>4904711</v>
      </c>
      <c r="W32" s="100">
        <f t="shared" si="6"/>
        <v>12993162</v>
      </c>
      <c r="X32" s="100">
        <f t="shared" si="6"/>
        <v>15830039</v>
      </c>
      <c r="Y32" s="100">
        <f t="shared" si="6"/>
        <v>-2836877</v>
      </c>
      <c r="Z32" s="137">
        <f>+IF(X32&lt;&gt;0,+(Y32/X32)*100,0)</f>
        <v>-17.920846562664817</v>
      </c>
      <c r="AA32" s="153">
        <f>SUM(AA33:AA37)</f>
        <v>17119142</v>
      </c>
    </row>
    <row r="33" spans="1:27" ht="13.5">
      <c r="A33" s="138" t="s">
        <v>79</v>
      </c>
      <c r="B33" s="136"/>
      <c r="C33" s="155">
        <v>18583203</v>
      </c>
      <c r="D33" s="155"/>
      <c r="E33" s="156">
        <v>11230496</v>
      </c>
      <c r="F33" s="60">
        <v>13057265</v>
      </c>
      <c r="G33" s="60">
        <v>426401</v>
      </c>
      <c r="H33" s="60">
        <v>715627</v>
      </c>
      <c r="I33" s="60">
        <v>926654</v>
      </c>
      <c r="J33" s="60">
        <v>2068682</v>
      </c>
      <c r="K33" s="60">
        <v>498477</v>
      </c>
      <c r="L33" s="60">
        <v>871665</v>
      </c>
      <c r="M33" s="60">
        <v>684526</v>
      </c>
      <c r="N33" s="60">
        <v>2054668</v>
      </c>
      <c r="O33" s="60">
        <v>626473</v>
      </c>
      <c r="P33" s="60">
        <v>1038691</v>
      </c>
      <c r="Q33" s="60">
        <v>622517</v>
      </c>
      <c r="R33" s="60">
        <v>2287681</v>
      </c>
      <c r="S33" s="60">
        <v>676996</v>
      </c>
      <c r="T33" s="60">
        <v>874350</v>
      </c>
      <c r="U33" s="60">
        <v>2717789</v>
      </c>
      <c r="V33" s="60">
        <v>4269135</v>
      </c>
      <c r="W33" s="60">
        <v>10680166</v>
      </c>
      <c r="X33" s="60">
        <v>11230500</v>
      </c>
      <c r="Y33" s="60">
        <v>-550334</v>
      </c>
      <c r="Z33" s="140">
        <v>-4.9</v>
      </c>
      <c r="AA33" s="155">
        <v>13057265</v>
      </c>
    </row>
    <row r="34" spans="1:27" ht="13.5">
      <c r="A34" s="138" t="s">
        <v>80</v>
      </c>
      <c r="B34" s="136"/>
      <c r="C34" s="155">
        <v>667251</v>
      </c>
      <c r="D34" s="155"/>
      <c r="E34" s="156">
        <v>1040766</v>
      </c>
      <c r="F34" s="60">
        <v>1040766</v>
      </c>
      <c r="G34" s="60">
        <v>80832</v>
      </c>
      <c r="H34" s="60">
        <v>25097</v>
      </c>
      <c r="I34" s="60">
        <v>135867</v>
      </c>
      <c r="J34" s="60">
        <v>241796</v>
      </c>
      <c r="K34" s="60">
        <v>80613</v>
      </c>
      <c r="L34" s="60">
        <v>80391</v>
      </c>
      <c r="M34" s="60">
        <v>78699</v>
      </c>
      <c r="N34" s="60">
        <v>239703</v>
      </c>
      <c r="O34" s="60">
        <v>81844</v>
      </c>
      <c r="P34" s="60">
        <v>81921</v>
      </c>
      <c r="Q34" s="60">
        <v>81358</v>
      </c>
      <c r="R34" s="60">
        <v>245123</v>
      </c>
      <c r="S34" s="60">
        <v>79954</v>
      </c>
      <c r="T34" s="60">
        <v>81155</v>
      </c>
      <c r="U34" s="60">
        <v>84018</v>
      </c>
      <c r="V34" s="60">
        <v>245127</v>
      </c>
      <c r="W34" s="60">
        <v>971749</v>
      </c>
      <c r="X34" s="60">
        <v>1040771</v>
      </c>
      <c r="Y34" s="60">
        <v>-69022</v>
      </c>
      <c r="Z34" s="140">
        <v>-6.63</v>
      </c>
      <c r="AA34" s="155">
        <v>1040766</v>
      </c>
    </row>
    <row r="35" spans="1:27" ht="13.5">
      <c r="A35" s="138" t="s">
        <v>81</v>
      </c>
      <c r="B35" s="136"/>
      <c r="C35" s="155">
        <v>1543345</v>
      </c>
      <c r="D35" s="155"/>
      <c r="E35" s="156">
        <v>1748360</v>
      </c>
      <c r="F35" s="60">
        <v>1210700</v>
      </c>
      <c r="G35" s="60">
        <v>3313</v>
      </c>
      <c r="H35" s="60">
        <v>11987</v>
      </c>
      <c r="I35" s="60">
        <v>64009</v>
      </c>
      <c r="J35" s="60">
        <v>79309</v>
      </c>
      <c r="K35" s="60">
        <v>1175084</v>
      </c>
      <c r="L35" s="60">
        <v>74701</v>
      </c>
      <c r="M35" s="60">
        <v>-3580</v>
      </c>
      <c r="N35" s="60">
        <v>1246205</v>
      </c>
      <c r="O35" s="60">
        <v>-1095648</v>
      </c>
      <c r="P35" s="60">
        <v>92564</v>
      </c>
      <c r="Q35" s="60">
        <v>39723</v>
      </c>
      <c r="R35" s="60">
        <v>-963361</v>
      </c>
      <c r="S35" s="60">
        <v>16977</v>
      </c>
      <c r="T35" s="60">
        <v>41181</v>
      </c>
      <c r="U35" s="60">
        <v>133804</v>
      </c>
      <c r="V35" s="60">
        <v>191962</v>
      </c>
      <c r="W35" s="60">
        <v>554115</v>
      </c>
      <c r="X35" s="60">
        <v>1748364</v>
      </c>
      <c r="Y35" s="60">
        <v>-1194249</v>
      </c>
      <c r="Z35" s="140">
        <v>-68.31</v>
      </c>
      <c r="AA35" s="155">
        <v>1210700</v>
      </c>
    </row>
    <row r="36" spans="1:27" ht="13.5">
      <c r="A36" s="138" t="s">
        <v>82</v>
      </c>
      <c r="B36" s="136"/>
      <c r="C36" s="155">
        <v>1201121</v>
      </c>
      <c r="D36" s="155"/>
      <c r="E36" s="156">
        <v>1810411</v>
      </c>
      <c r="F36" s="60">
        <v>1810411</v>
      </c>
      <c r="G36" s="60">
        <v>62189</v>
      </c>
      <c r="H36" s="60">
        <v>62469</v>
      </c>
      <c r="I36" s="60">
        <v>62189</v>
      </c>
      <c r="J36" s="60">
        <v>186847</v>
      </c>
      <c r="K36" s="60">
        <v>62170</v>
      </c>
      <c r="L36" s="60">
        <v>61526</v>
      </c>
      <c r="M36" s="60">
        <v>62890</v>
      </c>
      <c r="N36" s="60">
        <v>186586</v>
      </c>
      <c r="O36" s="60">
        <v>63688</v>
      </c>
      <c r="P36" s="60">
        <v>86642</v>
      </c>
      <c r="Q36" s="60">
        <v>64882</v>
      </c>
      <c r="R36" s="60">
        <v>215212</v>
      </c>
      <c r="S36" s="60">
        <v>63350</v>
      </c>
      <c r="T36" s="60">
        <v>65846</v>
      </c>
      <c r="U36" s="60">
        <v>69291</v>
      </c>
      <c r="V36" s="60">
        <v>198487</v>
      </c>
      <c r="W36" s="60">
        <v>787132</v>
      </c>
      <c r="X36" s="60">
        <v>1810404</v>
      </c>
      <c r="Y36" s="60">
        <v>-1023272</v>
      </c>
      <c r="Z36" s="140">
        <v>-56.52</v>
      </c>
      <c r="AA36" s="155">
        <v>1810411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35739107</v>
      </c>
      <c r="D38" s="153">
        <f>SUM(D39:D41)</f>
        <v>0</v>
      </c>
      <c r="E38" s="154">
        <f t="shared" si="7"/>
        <v>43927929</v>
      </c>
      <c r="F38" s="100">
        <f t="shared" si="7"/>
        <v>45445907</v>
      </c>
      <c r="G38" s="100">
        <f t="shared" si="7"/>
        <v>2572917</v>
      </c>
      <c r="H38" s="100">
        <f t="shared" si="7"/>
        <v>1270090</v>
      </c>
      <c r="I38" s="100">
        <f t="shared" si="7"/>
        <v>5887369</v>
      </c>
      <c r="J38" s="100">
        <f t="shared" si="7"/>
        <v>9730376</v>
      </c>
      <c r="K38" s="100">
        <f t="shared" si="7"/>
        <v>3085250</v>
      </c>
      <c r="L38" s="100">
        <f t="shared" si="7"/>
        <v>1839872</v>
      </c>
      <c r="M38" s="100">
        <f t="shared" si="7"/>
        <v>3332443</v>
      </c>
      <c r="N38" s="100">
        <f t="shared" si="7"/>
        <v>8257565</v>
      </c>
      <c r="O38" s="100">
        <f t="shared" si="7"/>
        <v>3027239</v>
      </c>
      <c r="P38" s="100">
        <f t="shared" si="7"/>
        <v>3598500</v>
      </c>
      <c r="Q38" s="100">
        <f t="shared" si="7"/>
        <v>3406309</v>
      </c>
      <c r="R38" s="100">
        <f t="shared" si="7"/>
        <v>10032048</v>
      </c>
      <c r="S38" s="100">
        <f t="shared" si="7"/>
        <v>3931019</v>
      </c>
      <c r="T38" s="100">
        <f t="shared" si="7"/>
        <v>4355415</v>
      </c>
      <c r="U38" s="100">
        <f t="shared" si="7"/>
        <v>4944060</v>
      </c>
      <c r="V38" s="100">
        <f t="shared" si="7"/>
        <v>13230494</v>
      </c>
      <c r="W38" s="100">
        <f t="shared" si="7"/>
        <v>41250483</v>
      </c>
      <c r="X38" s="100">
        <f t="shared" si="7"/>
        <v>43927921</v>
      </c>
      <c r="Y38" s="100">
        <f t="shared" si="7"/>
        <v>-2677438</v>
      </c>
      <c r="Z38" s="137">
        <f>+IF(X38&lt;&gt;0,+(Y38/X38)*100,0)</f>
        <v>-6.095071059702552</v>
      </c>
      <c r="AA38" s="153">
        <f>SUM(AA39:AA41)</f>
        <v>45445907</v>
      </c>
    </row>
    <row r="39" spans="1:27" ht="13.5">
      <c r="A39" s="138" t="s">
        <v>85</v>
      </c>
      <c r="B39" s="136"/>
      <c r="C39" s="155">
        <v>8080823</v>
      </c>
      <c r="D39" s="155"/>
      <c r="E39" s="156">
        <v>10056761</v>
      </c>
      <c r="F39" s="60">
        <v>9739615</v>
      </c>
      <c r="G39" s="60">
        <v>246971</v>
      </c>
      <c r="H39" s="60">
        <v>278139</v>
      </c>
      <c r="I39" s="60">
        <v>285389</v>
      </c>
      <c r="J39" s="60">
        <v>810499</v>
      </c>
      <c r="K39" s="60">
        <v>430857</v>
      </c>
      <c r="L39" s="60">
        <v>289818</v>
      </c>
      <c r="M39" s="60">
        <v>537555</v>
      </c>
      <c r="N39" s="60">
        <v>1258230</v>
      </c>
      <c r="O39" s="60">
        <v>293506</v>
      </c>
      <c r="P39" s="60">
        <v>546619</v>
      </c>
      <c r="Q39" s="60">
        <v>590666</v>
      </c>
      <c r="R39" s="60">
        <v>1430791</v>
      </c>
      <c r="S39" s="60">
        <v>675717</v>
      </c>
      <c r="T39" s="60">
        <v>803576</v>
      </c>
      <c r="U39" s="60">
        <v>1381463</v>
      </c>
      <c r="V39" s="60">
        <v>2860756</v>
      </c>
      <c r="W39" s="60">
        <v>6360276</v>
      </c>
      <c r="X39" s="60">
        <v>10056757</v>
      </c>
      <c r="Y39" s="60">
        <v>-3696481</v>
      </c>
      <c r="Z39" s="140">
        <v>-36.76</v>
      </c>
      <c r="AA39" s="155">
        <v>9739615</v>
      </c>
    </row>
    <row r="40" spans="1:27" ht="13.5">
      <c r="A40" s="138" t="s">
        <v>86</v>
      </c>
      <c r="B40" s="136"/>
      <c r="C40" s="155">
        <v>27658284</v>
      </c>
      <c r="D40" s="155"/>
      <c r="E40" s="156">
        <v>33871168</v>
      </c>
      <c r="F40" s="60">
        <v>35706292</v>
      </c>
      <c r="G40" s="60">
        <v>2325946</v>
      </c>
      <c r="H40" s="60">
        <v>991951</v>
      </c>
      <c r="I40" s="60">
        <v>5601980</v>
      </c>
      <c r="J40" s="60">
        <v>8919877</v>
      </c>
      <c r="K40" s="60">
        <v>2654393</v>
      </c>
      <c r="L40" s="60">
        <v>1550054</v>
      </c>
      <c r="M40" s="60">
        <v>2794888</v>
      </c>
      <c r="N40" s="60">
        <v>6999335</v>
      </c>
      <c r="O40" s="60">
        <v>2733733</v>
      </c>
      <c r="P40" s="60">
        <v>3051881</v>
      </c>
      <c r="Q40" s="60">
        <v>2815643</v>
      </c>
      <c r="R40" s="60">
        <v>8601257</v>
      </c>
      <c r="S40" s="60">
        <v>3255302</v>
      </c>
      <c r="T40" s="60">
        <v>3551839</v>
      </c>
      <c r="U40" s="60">
        <v>3562597</v>
      </c>
      <c r="V40" s="60">
        <v>10369738</v>
      </c>
      <c r="W40" s="60">
        <v>34890207</v>
      </c>
      <c r="X40" s="60">
        <v>33871164</v>
      </c>
      <c r="Y40" s="60">
        <v>1019043</v>
      </c>
      <c r="Z40" s="140">
        <v>3.01</v>
      </c>
      <c r="AA40" s="155">
        <v>35706292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70227865</v>
      </c>
      <c r="D42" s="153">
        <f>SUM(D43:D46)</f>
        <v>0</v>
      </c>
      <c r="E42" s="154">
        <f t="shared" si="8"/>
        <v>67854856</v>
      </c>
      <c r="F42" s="100">
        <f t="shared" si="8"/>
        <v>68216873</v>
      </c>
      <c r="G42" s="100">
        <f t="shared" si="8"/>
        <v>2946844</v>
      </c>
      <c r="H42" s="100">
        <f t="shared" si="8"/>
        <v>3671234</v>
      </c>
      <c r="I42" s="100">
        <f t="shared" si="8"/>
        <v>7094550</v>
      </c>
      <c r="J42" s="100">
        <f t="shared" si="8"/>
        <v>13712628</v>
      </c>
      <c r="K42" s="100">
        <f t="shared" si="8"/>
        <v>2362511</v>
      </c>
      <c r="L42" s="100">
        <f t="shared" si="8"/>
        <v>7932920</v>
      </c>
      <c r="M42" s="100">
        <f t="shared" si="8"/>
        <v>3387948</v>
      </c>
      <c r="N42" s="100">
        <f t="shared" si="8"/>
        <v>13683379</v>
      </c>
      <c r="O42" s="100">
        <f t="shared" si="8"/>
        <v>4476000</v>
      </c>
      <c r="P42" s="100">
        <f t="shared" si="8"/>
        <v>3585247</v>
      </c>
      <c r="Q42" s="100">
        <f t="shared" si="8"/>
        <v>6119687</v>
      </c>
      <c r="R42" s="100">
        <f t="shared" si="8"/>
        <v>14180934</v>
      </c>
      <c r="S42" s="100">
        <f t="shared" si="8"/>
        <v>3290340</v>
      </c>
      <c r="T42" s="100">
        <f t="shared" si="8"/>
        <v>4124899</v>
      </c>
      <c r="U42" s="100">
        <f t="shared" si="8"/>
        <v>5507868</v>
      </c>
      <c r="V42" s="100">
        <f t="shared" si="8"/>
        <v>12923107</v>
      </c>
      <c r="W42" s="100">
        <f t="shared" si="8"/>
        <v>54500048</v>
      </c>
      <c r="X42" s="100">
        <f t="shared" si="8"/>
        <v>67856397</v>
      </c>
      <c r="Y42" s="100">
        <f t="shared" si="8"/>
        <v>-13356349</v>
      </c>
      <c r="Z42" s="137">
        <f>+IF(X42&lt;&gt;0,+(Y42/X42)*100,0)</f>
        <v>-19.683256981652004</v>
      </c>
      <c r="AA42" s="153">
        <f>SUM(AA43:AA46)</f>
        <v>68216873</v>
      </c>
    </row>
    <row r="43" spans="1:27" ht="13.5">
      <c r="A43" s="138" t="s">
        <v>89</v>
      </c>
      <c r="B43" s="136"/>
      <c r="C43" s="155">
        <v>23201854</v>
      </c>
      <c r="D43" s="155"/>
      <c r="E43" s="156">
        <v>28649905</v>
      </c>
      <c r="F43" s="60">
        <v>29649905</v>
      </c>
      <c r="G43" s="60">
        <v>1496473</v>
      </c>
      <c r="H43" s="60">
        <v>1824140</v>
      </c>
      <c r="I43" s="60">
        <v>4351726</v>
      </c>
      <c r="J43" s="60">
        <v>7672339</v>
      </c>
      <c r="K43" s="60">
        <v>136084</v>
      </c>
      <c r="L43" s="60">
        <v>5894388</v>
      </c>
      <c r="M43" s="60">
        <v>1249520</v>
      </c>
      <c r="N43" s="60">
        <v>7279992</v>
      </c>
      <c r="O43" s="60">
        <v>2607899</v>
      </c>
      <c r="P43" s="60">
        <v>1200530</v>
      </c>
      <c r="Q43" s="60">
        <v>1802388</v>
      </c>
      <c r="R43" s="60">
        <v>5610817</v>
      </c>
      <c r="S43" s="60">
        <v>1070734</v>
      </c>
      <c r="T43" s="60">
        <v>2129423</v>
      </c>
      <c r="U43" s="60">
        <v>2219854</v>
      </c>
      <c r="V43" s="60">
        <v>5420011</v>
      </c>
      <c r="W43" s="60">
        <v>25983159</v>
      </c>
      <c r="X43" s="60">
        <v>28651449</v>
      </c>
      <c r="Y43" s="60">
        <v>-2668290</v>
      </c>
      <c r="Z43" s="140">
        <v>-9.31</v>
      </c>
      <c r="AA43" s="155">
        <v>29649905</v>
      </c>
    </row>
    <row r="44" spans="1:27" ht="13.5">
      <c r="A44" s="138" t="s">
        <v>90</v>
      </c>
      <c r="B44" s="136"/>
      <c r="C44" s="155">
        <v>29409204</v>
      </c>
      <c r="D44" s="155"/>
      <c r="E44" s="156">
        <v>25776269</v>
      </c>
      <c r="F44" s="60">
        <v>24715724</v>
      </c>
      <c r="G44" s="60">
        <v>911010</v>
      </c>
      <c r="H44" s="60">
        <v>1109142</v>
      </c>
      <c r="I44" s="60">
        <v>2089227</v>
      </c>
      <c r="J44" s="60">
        <v>4109379</v>
      </c>
      <c r="K44" s="60">
        <v>1527846</v>
      </c>
      <c r="L44" s="60">
        <v>1348176</v>
      </c>
      <c r="M44" s="60">
        <v>1428351</v>
      </c>
      <c r="N44" s="60">
        <v>4304373</v>
      </c>
      <c r="O44" s="60">
        <v>1036288</v>
      </c>
      <c r="P44" s="60">
        <v>1724929</v>
      </c>
      <c r="Q44" s="60">
        <v>3531445</v>
      </c>
      <c r="R44" s="60">
        <v>6292662</v>
      </c>
      <c r="S44" s="60">
        <v>1142168</v>
      </c>
      <c r="T44" s="60">
        <v>1121131</v>
      </c>
      <c r="U44" s="60">
        <v>1167077</v>
      </c>
      <c r="V44" s="60">
        <v>3430376</v>
      </c>
      <c r="W44" s="60">
        <v>18136790</v>
      </c>
      <c r="X44" s="60">
        <v>25776264</v>
      </c>
      <c r="Y44" s="60">
        <v>-7639474</v>
      </c>
      <c r="Z44" s="140">
        <v>-29.64</v>
      </c>
      <c r="AA44" s="155">
        <v>24715724</v>
      </c>
    </row>
    <row r="45" spans="1:27" ht="13.5">
      <c r="A45" s="138" t="s">
        <v>91</v>
      </c>
      <c r="B45" s="136"/>
      <c r="C45" s="157">
        <v>11861619</v>
      </c>
      <c r="D45" s="157"/>
      <c r="E45" s="158">
        <v>7260028</v>
      </c>
      <c r="F45" s="159">
        <v>6140709</v>
      </c>
      <c r="G45" s="159">
        <v>175909</v>
      </c>
      <c r="H45" s="159">
        <v>226459</v>
      </c>
      <c r="I45" s="159">
        <v>190794</v>
      </c>
      <c r="J45" s="159">
        <v>593162</v>
      </c>
      <c r="K45" s="159">
        <v>238014</v>
      </c>
      <c r="L45" s="159">
        <v>185040</v>
      </c>
      <c r="M45" s="159">
        <v>207365</v>
      </c>
      <c r="N45" s="159">
        <v>630419</v>
      </c>
      <c r="O45" s="159">
        <v>296262</v>
      </c>
      <c r="P45" s="159">
        <v>263395</v>
      </c>
      <c r="Q45" s="159">
        <v>295668</v>
      </c>
      <c r="R45" s="159">
        <v>855325</v>
      </c>
      <c r="S45" s="159">
        <v>472357</v>
      </c>
      <c r="T45" s="159">
        <v>325258</v>
      </c>
      <c r="U45" s="159">
        <v>430355</v>
      </c>
      <c r="V45" s="159">
        <v>1227970</v>
      </c>
      <c r="W45" s="159">
        <v>3306876</v>
      </c>
      <c r="X45" s="159">
        <v>7260024</v>
      </c>
      <c r="Y45" s="159">
        <v>-3953148</v>
      </c>
      <c r="Z45" s="141">
        <v>-54.45</v>
      </c>
      <c r="AA45" s="157">
        <v>6140709</v>
      </c>
    </row>
    <row r="46" spans="1:27" ht="13.5">
      <c r="A46" s="138" t="s">
        <v>92</v>
      </c>
      <c r="B46" s="136"/>
      <c r="C46" s="155">
        <v>5755188</v>
      </c>
      <c r="D46" s="155"/>
      <c r="E46" s="156">
        <v>6168654</v>
      </c>
      <c r="F46" s="60">
        <v>7710535</v>
      </c>
      <c r="G46" s="60">
        <v>363452</v>
      </c>
      <c r="H46" s="60">
        <v>511493</v>
      </c>
      <c r="I46" s="60">
        <v>462803</v>
      </c>
      <c r="J46" s="60">
        <v>1337748</v>
      </c>
      <c r="K46" s="60">
        <v>460567</v>
      </c>
      <c r="L46" s="60">
        <v>505316</v>
      </c>
      <c r="M46" s="60">
        <v>502712</v>
      </c>
      <c r="N46" s="60">
        <v>1468595</v>
      </c>
      <c r="O46" s="60">
        <v>535551</v>
      </c>
      <c r="P46" s="60">
        <v>396393</v>
      </c>
      <c r="Q46" s="60">
        <v>490186</v>
      </c>
      <c r="R46" s="60">
        <v>1422130</v>
      </c>
      <c r="S46" s="60">
        <v>605081</v>
      </c>
      <c r="T46" s="60">
        <v>549087</v>
      </c>
      <c r="U46" s="60">
        <v>1690582</v>
      </c>
      <c r="V46" s="60">
        <v>2844750</v>
      </c>
      <c r="W46" s="60">
        <v>7073223</v>
      </c>
      <c r="X46" s="60">
        <v>6168660</v>
      </c>
      <c r="Y46" s="60">
        <v>904563</v>
      </c>
      <c r="Z46" s="140">
        <v>14.66</v>
      </c>
      <c r="AA46" s="155">
        <v>7710535</v>
      </c>
    </row>
    <row r="47" spans="1:27" ht="13.5">
      <c r="A47" s="135" t="s">
        <v>93</v>
      </c>
      <c r="B47" s="142" t="s">
        <v>94</v>
      </c>
      <c r="C47" s="153">
        <v>382438</v>
      </c>
      <c r="D47" s="153"/>
      <c r="E47" s="154">
        <v>466086</v>
      </c>
      <c r="F47" s="100">
        <v>491086</v>
      </c>
      <c r="G47" s="100">
        <v>24357</v>
      </c>
      <c r="H47" s="100">
        <v>24219</v>
      </c>
      <c r="I47" s="100">
        <v>39797</v>
      </c>
      <c r="J47" s="100">
        <v>88373</v>
      </c>
      <c r="K47" s="100">
        <v>24349</v>
      </c>
      <c r="L47" s="100">
        <v>56671</v>
      </c>
      <c r="M47" s="100">
        <v>27788</v>
      </c>
      <c r="N47" s="100">
        <v>108808</v>
      </c>
      <c r="O47" s="100">
        <v>29452</v>
      </c>
      <c r="P47" s="100">
        <v>24351</v>
      </c>
      <c r="Q47" s="100">
        <v>30719</v>
      </c>
      <c r="R47" s="100">
        <v>84522</v>
      </c>
      <c r="S47" s="100">
        <v>24350</v>
      </c>
      <c r="T47" s="100">
        <v>25820</v>
      </c>
      <c r="U47" s="100">
        <v>29087</v>
      </c>
      <c r="V47" s="100">
        <v>79257</v>
      </c>
      <c r="W47" s="100">
        <v>360960</v>
      </c>
      <c r="X47" s="100">
        <v>464544</v>
      </c>
      <c r="Y47" s="100">
        <v>-103584</v>
      </c>
      <c r="Z47" s="137">
        <v>-22.3</v>
      </c>
      <c r="AA47" s="153">
        <v>491086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195832563</v>
      </c>
      <c r="D48" s="168">
        <f>+D28+D32+D38+D42+D47</f>
        <v>0</v>
      </c>
      <c r="E48" s="169">
        <f t="shared" si="9"/>
        <v>199454774</v>
      </c>
      <c r="F48" s="73">
        <f t="shared" si="9"/>
        <v>202968751</v>
      </c>
      <c r="G48" s="73">
        <f t="shared" si="9"/>
        <v>10313479</v>
      </c>
      <c r="H48" s="73">
        <f t="shared" si="9"/>
        <v>10662298</v>
      </c>
      <c r="I48" s="73">
        <f t="shared" si="9"/>
        <v>17936307</v>
      </c>
      <c r="J48" s="73">
        <f t="shared" si="9"/>
        <v>38912084</v>
      </c>
      <c r="K48" s="73">
        <f t="shared" si="9"/>
        <v>12617968</v>
      </c>
      <c r="L48" s="73">
        <f t="shared" si="9"/>
        <v>14785727</v>
      </c>
      <c r="M48" s="73">
        <f t="shared" si="9"/>
        <v>13354176</v>
      </c>
      <c r="N48" s="73">
        <f t="shared" si="9"/>
        <v>40757871</v>
      </c>
      <c r="O48" s="73">
        <f t="shared" si="9"/>
        <v>11021179</v>
      </c>
      <c r="P48" s="73">
        <f t="shared" si="9"/>
        <v>15089284</v>
      </c>
      <c r="Q48" s="73">
        <f t="shared" si="9"/>
        <v>15484719</v>
      </c>
      <c r="R48" s="73">
        <f t="shared" si="9"/>
        <v>41595182</v>
      </c>
      <c r="S48" s="73">
        <f t="shared" si="9"/>
        <v>15846432</v>
      </c>
      <c r="T48" s="73">
        <f t="shared" si="9"/>
        <v>14372003</v>
      </c>
      <c r="U48" s="73">
        <f t="shared" si="9"/>
        <v>21366907</v>
      </c>
      <c r="V48" s="73">
        <f t="shared" si="9"/>
        <v>51585342</v>
      </c>
      <c r="W48" s="73">
        <f t="shared" si="9"/>
        <v>172850479</v>
      </c>
      <c r="X48" s="73">
        <f t="shared" si="9"/>
        <v>199454780</v>
      </c>
      <c r="Y48" s="73">
        <f t="shared" si="9"/>
        <v>-26604301</v>
      </c>
      <c r="Z48" s="170">
        <f>+IF(X48&lt;&gt;0,+(Y48/X48)*100,0)</f>
        <v>-13.338512619251341</v>
      </c>
      <c r="AA48" s="168">
        <f>+AA28+AA32+AA38+AA42+AA47</f>
        <v>202968751</v>
      </c>
    </row>
    <row r="49" spans="1:27" ht="13.5">
      <c r="A49" s="148" t="s">
        <v>49</v>
      </c>
      <c r="B49" s="149"/>
      <c r="C49" s="171">
        <f aca="true" t="shared" si="10" ref="C49:Y49">+C25-C48</f>
        <v>-5328951</v>
      </c>
      <c r="D49" s="171">
        <f>+D25-D48</f>
        <v>0</v>
      </c>
      <c r="E49" s="172">
        <f t="shared" si="10"/>
        <v>4277</v>
      </c>
      <c r="F49" s="173">
        <f t="shared" si="10"/>
        <v>135997</v>
      </c>
      <c r="G49" s="173">
        <f t="shared" si="10"/>
        <v>30791214</v>
      </c>
      <c r="H49" s="173">
        <f t="shared" si="10"/>
        <v>-9035373</v>
      </c>
      <c r="I49" s="173">
        <f t="shared" si="10"/>
        <v>-10212446</v>
      </c>
      <c r="J49" s="173">
        <f t="shared" si="10"/>
        <v>11543395</v>
      </c>
      <c r="K49" s="173">
        <f t="shared" si="10"/>
        <v>-9365853</v>
      </c>
      <c r="L49" s="173">
        <f t="shared" si="10"/>
        <v>25715683</v>
      </c>
      <c r="M49" s="173">
        <f t="shared" si="10"/>
        <v>-24850</v>
      </c>
      <c r="N49" s="173">
        <f t="shared" si="10"/>
        <v>16324980</v>
      </c>
      <c r="O49" s="173">
        <f t="shared" si="10"/>
        <v>-10775391</v>
      </c>
      <c r="P49" s="173">
        <f t="shared" si="10"/>
        <v>-8485674</v>
      </c>
      <c r="Q49" s="173">
        <f t="shared" si="10"/>
        <v>23919139</v>
      </c>
      <c r="R49" s="173">
        <f t="shared" si="10"/>
        <v>4658074</v>
      </c>
      <c r="S49" s="173">
        <f t="shared" si="10"/>
        <v>-11724297</v>
      </c>
      <c r="T49" s="173">
        <f t="shared" si="10"/>
        <v>-7648180</v>
      </c>
      <c r="U49" s="173">
        <f t="shared" si="10"/>
        <v>-10474082</v>
      </c>
      <c r="V49" s="173">
        <f t="shared" si="10"/>
        <v>-29846559</v>
      </c>
      <c r="W49" s="173">
        <f t="shared" si="10"/>
        <v>2679890</v>
      </c>
      <c r="X49" s="173">
        <f>IF(F25=F48,0,X25-X48)</f>
        <v>4274</v>
      </c>
      <c r="Y49" s="173">
        <f t="shared" si="10"/>
        <v>2675616</v>
      </c>
      <c r="Z49" s="174">
        <f>+IF(X49&lt;&gt;0,+(Y49/X49)*100,0)</f>
        <v>62602.15255030416</v>
      </c>
      <c r="AA49" s="171">
        <f>+AA25-AA48</f>
        <v>135997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3218438</v>
      </c>
      <c r="D5" s="155">
        <v>0</v>
      </c>
      <c r="E5" s="156">
        <v>2034044</v>
      </c>
      <c r="F5" s="60">
        <v>2809044</v>
      </c>
      <c r="G5" s="60">
        <v>3000527</v>
      </c>
      <c r="H5" s="60">
        <v>-10572</v>
      </c>
      <c r="I5" s="60">
        <v>65975</v>
      </c>
      <c r="J5" s="60">
        <v>3055930</v>
      </c>
      <c r="K5" s="60">
        <v>0</v>
      </c>
      <c r="L5" s="60">
        <v>-16750</v>
      </c>
      <c r="M5" s="60">
        <v>724263</v>
      </c>
      <c r="N5" s="60">
        <v>707513</v>
      </c>
      <c r="O5" s="60">
        <v>-1901054</v>
      </c>
      <c r="P5" s="60">
        <v>-672</v>
      </c>
      <c r="Q5" s="60">
        <v>713</v>
      </c>
      <c r="R5" s="60">
        <v>-1901013</v>
      </c>
      <c r="S5" s="60">
        <v>50122</v>
      </c>
      <c r="T5" s="60">
        <v>-9991</v>
      </c>
      <c r="U5" s="60">
        <v>-65475</v>
      </c>
      <c r="V5" s="60">
        <v>-25344</v>
      </c>
      <c r="W5" s="60">
        <v>1837086</v>
      </c>
      <c r="X5" s="60">
        <v>2034048</v>
      </c>
      <c r="Y5" s="60">
        <v>-196962</v>
      </c>
      <c r="Z5" s="140">
        <v>-9.68</v>
      </c>
      <c r="AA5" s="155">
        <v>2809044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8035717</v>
      </c>
      <c r="D7" s="155">
        <v>0</v>
      </c>
      <c r="E7" s="156">
        <v>7141159</v>
      </c>
      <c r="F7" s="60">
        <v>7741159</v>
      </c>
      <c r="G7" s="60">
        <v>385504</v>
      </c>
      <c r="H7" s="60">
        <v>514327</v>
      </c>
      <c r="I7" s="60">
        <v>948890</v>
      </c>
      <c r="J7" s="60">
        <v>1848721</v>
      </c>
      <c r="K7" s="60">
        <v>605367</v>
      </c>
      <c r="L7" s="60">
        <v>675748</v>
      </c>
      <c r="M7" s="60">
        <v>1131574</v>
      </c>
      <c r="N7" s="60">
        <v>2412689</v>
      </c>
      <c r="O7" s="60">
        <v>-652582</v>
      </c>
      <c r="P7" s="60">
        <v>2240119</v>
      </c>
      <c r="Q7" s="60">
        <v>635133</v>
      </c>
      <c r="R7" s="60">
        <v>2222670</v>
      </c>
      <c r="S7" s="60">
        <v>823136</v>
      </c>
      <c r="T7" s="60">
        <v>532846</v>
      </c>
      <c r="U7" s="60">
        <v>951909</v>
      </c>
      <c r="V7" s="60">
        <v>2307891</v>
      </c>
      <c r="W7" s="60">
        <v>8791971</v>
      </c>
      <c r="X7" s="60">
        <v>7419264</v>
      </c>
      <c r="Y7" s="60">
        <v>1372707</v>
      </c>
      <c r="Z7" s="140">
        <v>18.5</v>
      </c>
      <c r="AA7" s="155">
        <v>7741159</v>
      </c>
    </row>
    <row r="8" spans="1:27" ht="13.5">
      <c r="A8" s="183" t="s">
        <v>104</v>
      </c>
      <c r="B8" s="182"/>
      <c r="C8" s="155">
        <v>6898649</v>
      </c>
      <c r="D8" s="155">
        <v>0</v>
      </c>
      <c r="E8" s="156">
        <v>2036439</v>
      </c>
      <c r="F8" s="60">
        <v>0</v>
      </c>
      <c r="G8" s="60">
        <v>2160</v>
      </c>
      <c r="H8" s="60">
        <v>68</v>
      </c>
      <c r="I8" s="60">
        <v>368</v>
      </c>
      <c r="J8" s="60">
        <v>2596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1034</v>
      </c>
      <c r="T8" s="60">
        <v>22682</v>
      </c>
      <c r="U8" s="60">
        <v>0</v>
      </c>
      <c r="V8" s="60">
        <v>23716</v>
      </c>
      <c r="W8" s="60">
        <v>26312</v>
      </c>
      <c r="X8" s="60">
        <v>2042064</v>
      </c>
      <c r="Y8" s="60">
        <v>-2015752</v>
      </c>
      <c r="Z8" s="140">
        <v>-98.71</v>
      </c>
      <c r="AA8" s="155">
        <v>0</v>
      </c>
    </row>
    <row r="9" spans="1:27" ht="13.5">
      <c r="A9" s="183" t="s">
        <v>105</v>
      </c>
      <c r="B9" s="182"/>
      <c r="C9" s="155">
        <v>3739629</v>
      </c>
      <c r="D9" s="155">
        <v>0</v>
      </c>
      <c r="E9" s="156">
        <v>374565</v>
      </c>
      <c r="F9" s="60">
        <v>0</v>
      </c>
      <c r="G9" s="60">
        <v>9071</v>
      </c>
      <c r="H9" s="60">
        <v>2369</v>
      </c>
      <c r="I9" s="60">
        <v>1159</v>
      </c>
      <c r="J9" s="60">
        <v>12599</v>
      </c>
      <c r="K9" s="60">
        <v>5465</v>
      </c>
      <c r="L9" s="60">
        <v>-2907</v>
      </c>
      <c r="M9" s="60">
        <v>0</v>
      </c>
      <c r="N9" s="60">
        <v>2558</v>
      </c>
      <c r="O9" s="60">
        <v>396</v>
      </c>
      <c r="P9" s="60">
        <v>0</v>
      </c>
      <c r="Q9" s="60">
        <v>2124</v>
      </c>
      <c r="R9" s="60">
        <v>2520</v>
      </c>
      <c r="S9" s="60">
        <v>6436</v>
      </c>
      <c r="T9" s="60">
        <v>32416</v>
      </c>
      <c r="U9" s="60">
        <v>-39385</v>
      </c>
      <c r="V9" s="60">
        <v>-533</v>
      </c>
      <c r="W9" s="60">
        <v>17144</v>
      </c>
      <c r="X9" s="60">
        <v>368532</v>
      </c>
      <c r="Y9" s="60">
        <v>-351388</v>
      </c>
      <c r="Z9" s="140">
        <v>-95.35</v>
      </c>
      <c r="AA9" s="155">
        <v>0</v>
      </c>
    </row>
    <row r="10" spans="1:27" ht="13.5">
      <c r="A10" s="183" t="s">
        <v>106</v>
      </c>
      <c r="B10" s="182"/>
      <c r="C10" s="155">
        <v>2694626</v>
      </c>
      <c r="D10" s="155">
        <v>0</v>
      </c>
      <c r="E10" s="156">
        <v>2819500</v>
      </c>
      <c r="F10" s="54">
        <v>2819500</v>
      </c>
      <c r="G10" s="54">
        <v>280484</v>
      </c>
      <c r="H10" s="54">
        <v>275720</v>
      </c>
      <c r="I10" s="54">
        <v>217104</v>
      </c>
      <c r="J10" s="54">
        <v>773308</v>
      </c>
      <c r="K10" s="54">
        <v>240148</v>
      </c>
      <c r="L10" s="54">
        <v>215014</v>
      </c>
      <c r="M10" s="54">
        <v>294966</v>
      </c>
      <c r="N10" s="54">
        <v>750128</v>
      </c>
      <c r="O10" s="54">
        <v>258073</v>
      </c>
      <c r="P10" s="54">
        <v>239822</v>
      </c>
      <c r="Q10" s="54">
        <v>254707</v>
      </c>
      <c r="R10" s="54">
        <v>752602</v>
      </c>
      <c r="S10" s="54">
        <v>226820</v>
      </c>
      <c r="T10" s="54">
        <v>333519</v>
      </c>
      <c r="U10" s="54">
        <v>-448432</v>
      </c>
      <c r="V10" s="54">
        <v>111907</v>
      </c>
      <c r="W10" s="54">
        <v>2387945</v>
      </c>
      <c r="X10" s="54">
        <v>2819916</v>
      </c>
      <c r="Y10" s="54">
        <v>-431971</v>
      </c>
      <c r="Z10" s="184">
        <v>-15.32</v>
      </c>
      <c r="AA10" s="130">
        <v>2819500</v>
      </c>
    </row>
    <row r="11" spans="1:27" ht="13.5">
      <c r="A11" s="183" t="s">
        <v>107</v>
      </c>
      <c r="B11" s="185"/>
      <c r="C11" s="155">
        <v>12022</v>
      </c>
      <c r="D11" s="155">
        <v>0</v>
      </c>
      <c r="E11" s="156">
        <v>278100</v>
      </c>
      <c r="F11" s="60">
        <v>278100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4925</v>
      </c>
      <c r="T11" s="60">
        <v>0</v>
      </c>
      <c r="U11" s="60">
        <v>0</v>
      </c>
      <c r="V11" s="60">
        <v>4925</v>
      </c>
      <c r="W11" s="60">
        <v>4925</v>
      </c>
      <c r="X11" s="60"/>
      <c r="Y11" s="60">
        <v>4925</v>
      </c>
      <c r="Z11" s="140">
        <v>0</v>
      </c>
      <c r="AA11" s="155">
        <v>278100</v>
      </c>
    </row>
    <row r="12" spans="1:27" ht="13.5">
      <c r="A12" s="183" t="s">
        <v>108</v>
      </c>
      <c r="B12" s="185"/>
      <c r="C12" s="155">
        <v>731449</v>
      </c>
      <c r="D12" s="155">
        <v>0</v>
      </c>
      <c r="E12" s="156">
        <v>603614</v>
      </c>
      <c r="F12" s="60">
        <v>703614</v>
      </c>
      <c r="G12" s="60">
        <v>67638</v>
      </c>
      <c r="H12" s="60">
        <v>56084</v>
      </c>
      <c r="I12" s="60">
        <v>17914</v>
      </c>
      <c r="J12" s="60">
        <v>141636</v>
      </c>
      <c r="K12" s="60">
        <v>-86490</v>
      </c>
      <c r="L12" s="60">
        <v>47112</v>
      </c>
      <c r="M12" s="60">
        <v>44129</v>
      </c>
      <c r="N12" s="60">
        <v>4751</v>
      </c>
      <c r="O12" s="60">
        <v>-1010</v>
      </c>
      <c r="P12" s="60">
        <v>44119</v>
      </c>
      <c r="Q12" s="60">
        <v>185667</v>
      </c>
      <c r="R12" s="60">
        <v>228776</v>
      </c>
      <c r="S12" s="60">
        <v>43776</v>
      </c>
      <c r="T12" s="60">
        <v>65831</v>
      </c>
      <c r="U12" s="60">
        <v>72531</v>
      </c>
      <c r="V12" s="60">
        <v>182138</v>
      </c>
      <c r="W12" s="60">
        <v>557301</v>
      </c>
      <c r="X12" s="60">
        <v>603612</v>
      </c>
      <c r="Y12" s="60">
        <v>-46311</v>
      </c>
      <c r="Z12" s="140">
        <v>-7.67</v>
      </c>
      <c r="AA12" s="155">
        <v>703614</v>
      </c>
    </row>
    <row r="13" spans="1:27" ht="13.5">
      <c r="A13" s="181" t="s">
        <v>109</v>
      </c>
      <c r="B13" s="185"/>
      <c r="C13" s="155">
        <v>3004556</v>
      </c>
      <c r="D13" s="155">
        <v>0</v>
      </c>
      <c r="E13" s="156">
        <v>2085750</v>
      </c>
      <c r="F13" s="60">
        <v>3085750</v>
      </c>
      <c r="G13" s="60">
        <v>278749</v>
      </c>
      <c r="H13" s="60">
        <v>346304</v>
      </c>
      <c r="I13" s="60">
        <v>225823</v>
      </c>
      <c r="J13" s="60">
        <v>850876</v>
      </c>
      <c r="K13" s="60">
        <v>379095</v>
      </c>
      <c r="L13" s="60">
        <v>251317</v>
      </c>
      <c r="M13" s="60">
        <v>310580</v>
      </c>
      <c r="N13" s="60">
        <v>940992</v>
      </c>
      <c r="O13" s="60">
        <v>331310</v>
      </c>
      <c r="P13" s="60">
        <v>283627</v>
      </c>
      <c r="Q13" s="60">
        <v>251450</v>
      </c>
      <c r="R13" s="60">
        <v>866387</v>
      </c>
      <c r="S13" s="60">
        <v>224254</v>
      </c>
      <c r="T13" s="60">
        <v>229331</v>
      </c>
      <c r="U13" s="60">
        <v>238108</v>
      </c>
      <c r="V13" s="60">
        <v>691693</v>
      </c>
      <c r="W13" s="60">
        <v>3349948</v>
      </c>
      <c r="X13" s="60">
        <v>2085756</v>
      </c>
      <c r="Y13" s="60">
        <v>1264192</v>
      </c>
      <c r="Z13" s="140">
        <v>60.61</v>
      </c>
      <c r="AA13" s="155">
        <v>3085750</v>
      </c>
    </row>
    <row r="14" spans="1:27" ht="13.5">
      <c r="A14" s="181" t="s">
        <v>110</v>
      </c>
      <c r="B14" s="185"/>
      <c r="C14" s="155">
        <v>7833978</v>
      </c>
      <c r="D14" s="155">
        <v>0</v>
      </c>
      <c r="E14" s="156">
        <v>5098417</v>
      </c>
      <c r="F14" s="60">
        <v>2558200</v>
      </c>
      <c r="G14" s="60">
        <v>313796</v>
      </c>
      <c r="H14" s="60">
        <v>319221</v>
      </c>
      <c r="I14" s="60">
        <v>329402</v>
      </c>
      <c r="J14" s="60">
        <v>962419</v>
      </c>
      <c r="K14" s="60">
        <v>326480</v>
      </c>
      <c r="L14" s="60">
        <v>330031</v>
      </c>
      <c r="M14" s="60">
        <v>330953</v>
      </c>
      <c r="N14" s="60">
        <v>987464</v>
      </c>
      <c r="O14" s="60">
        <v>1153633</v>
      </c>
      <c r="P14" s="60">
        <v>343790</v>
      </c>
      <c r="Q14" s="60">
        <v>347133</v>
      </c>
      <c r="R14" s="60">
        <v>1844556</v>
      </c>
      <c r="S14" s="60">
        <v>315167</v>
      </c>
      <c r="T14" s="60">
        <v>413671</v>
      </c>
      <c r="U14" s="60">
        <v>315913</v>
      </c>
      <c r="V14" s="60">
        <v>1044751</v>
      </c>
      <c r="W14" s="60">
        <v>4839190</v>
      </c>
      <c r="X14" s="60">
        <v>5098416</v>
      </c>
      <c r="Y14" s="60">
        <v>-259226</v>
      </c>
      <c r="Z14" s="140">
        <v>-5.08</v>
      </c>
      <c r="AA14" s="155">
        <v>2558200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115439</v>
      </c>
      <c r="D16" s="155">
        <v>0</v>
      </c>
      <c r="E16" s="156">
        <v>113300</v>
      </c>
      <c r="F16" s="60">
        <v>113300</v>
      </c>
      <c r="G16" s="60">
        <v>22807</v>
      </c>
      <c r="H16" s="60">
        <v>10263</v>
      </c>
      <c r="I16" s="60">
        <v>9211</v>
      </c>
      <c r="J16" s="60">
        <v>42281</v>
      </c>
      <c r="K16" s="60">
        <v>4561</v>
      </c>
      <c r="L16" s="60">
        <v>1316</v>
      </c>
      <c r="M16" s="60">
        <v>1667</v>
      </c>
      <c r="N16" s="60">
        <v>7544</v>
      </c>
      <c r="O16" s="60">
        <v>15429</v>
      </c>
      <c r="P16" s="60">
        <v>8400</v>
      </c>
      <c r="Q16" s="60">
        <v>16246</v>
      </c>
      <c r="R16" s="60">
        <v>40075</v>
      </c>
      <c r="S16" s="60">
        <v>7800</v>
      </c>
      <c r="T16" s="60">
        <v>483</v>
      </c>
      <c r="U16" s="60">
        <v>9600</v>
      </c>
      <c r="V16" s="60">
        <v>17883</v>
      </c>
      <c r="W16" s="60">
        <v>107783</v>
      </c>
      <c r="X16" s="60">
        <v>113304</v>
      </c>
      <c r="Y16" s="60">
        <v>-5521</v>
      </c>
      <c r="Z16" s="140">
        <v>-4.87</v>
      </c>
      <c r="AA16" s="155">
        <v>113300</v>
      </c>
    </row>
    <row r="17" spans="1:27" ht="13.5">
      <c r="A17" s="181" t="s">
        <v>113</v>
      </c>
      <c r="B17" s="185"/>
      <c r="C17" s="155">
        <v>383001</v>
      </c>
      <c r="D17" s="155">
        <v>0</v>
      </c>
      <c r="E17" s="156">
        <v>498108</v>
      </c>
      <c r="F17" s="60">
        <v>498108</v>
      </c>
      <c r="G17" s="60">
        <v>35764</v>
      </c>
      <c r="H17" s="60">
        <v>36868</v>
      </c>
      <c r="I17" s="60">
        <v>41332</v>
      </c>
      <c r="J17" s="60">
        <v>113964</v>
      </c>
      <c r="K17" s="60">
        <v>50686</v>
      </c>
      <c r="L17" s="60">
        <v>30978</v>
      </c>
      <c r="M17" s="60">
        <v>29072</v>
      </c>
      <c r="N17" s="60">
        <v>110736</v>
      </c>
      <c r="O17" s="60">
        <v>37662</v>
      </c>
      <c r="P17" s="60">
        <v>56261</v>
      </c>
      <c r="Q17" s="60">
        <v>36225</v>
      </c>
      <c r="R17" s="60">
        <v>130148</v>
      </c>
      <c r="S17" s="60">
        <v>56260</v>
      </c>
      <c r="T17" s="60">
        <v>37666</v>
      </c>
      <c r="U17" s="60">
        <v>-23082</v>
      </c>
      <c r="V17" s="60">
        <v>70844</v>
      </c>
      <c r="W17" s="60">
        <v>425692</v>
      </c>
      <c r="X17" s="60">
        <v>498108</v>
      </c>
      <c r="Y17" s="60">
        <v>-72416</v>
      </c>
      <c r="Z17" s="140">
        <v>-14.54</v>
      </c>
      <c r="AA17" s="155">
        <v>498108</v>
      </c>
    </row>
    <row r="18" spans="1:27" ht="13.5">
      <c r="A18" s="183" t="s">
        <v>114</v>
      </c>
      <c r="B18" s="182"/>
      <c r="C18" s="155">
        <v>61196</v>
      </c>
      <c r="D18" s="155">
        <v>0</v>
      </c>
      <c r="E18" s="156">
        <v>1235691</v>
      </c>
      <c r="F18" s="60">
        <v>1235691</v>
      </c>
      <c r="G18" s="60">
        <v>5239</v>
      </c>
      <c r="H18" s="60">
        <v>49978</v>
      </c>
      <c r="I18" s="60">
        <v>0</v>
      </c>
      <c r="J18" s="60">
        <v>55217</v>
      </c>
      <c r="K18" s="60">
        <v>9047</v>
      </c>
      <c r="L18" s="60">
        <v>8430</v>
      </c>
      <c r="M18" s="60">
        <v>6164</v>
      </c>
      <c r="N18" s="60">
        <v>23641</v>
      </c>
      <c r="O18" s="60">
        <v>5748</v>
      </c>
      <c r="P18" s="60">
        <v>1515</v>
      </c>
      <c r="Q18" s="60">
        <v>9946</v>
      </c>
      <c r="R18" s="60">
        <v>17209</v>
      </c>
      <c r="S18" s="60">
        <v>5753</v>
      </c>
      <c r="T18" s="60">
        <v>3846</v>
      </c>
      <c r="U18" s="60">
        <v>-41945</v>
      </c>
      <c r="V18" s="60">
        <v>-32346</v>
      </c>
      <c r="W18" s="60">
        <v>63721</v>
      </c>
      <c r="X18" s="60">
        <v>1235688</v>
      </c>
      <c r="Y18" s="60">
        <v>-1171967</v>
      </c>
      <c r="Z18" s="140">
        <v>-94.84</v>
      </c>
      <c r="AA18" s="155">
        <v>1235691</v>
      </c>
    </row>
    <row r="19" spans="1:27" ht="13.5">
      <c r="A19" s="181" t="s">
        <v>34</v>
      </c>
      <c r="B19" s="185"/>
      <c r="C19" s="155">
        <v>98441322</v>
      </c>
      <c r="D19" s="155">
        <v>0</v>
      </c>
      <c r="E19" s="156">
        <v>108177876</v>
      </c>
      <c r="F19" s="60">
        <v>111815144</v>
      </c>
      <c r="G19" s="60">
        <v>36490114</v>
      </c>
      <c r="H19" s="60">
        <v>0</v>
      </c>
      <c r="I19" s="60">
        <v>4064319</v>
      </c>
      <c r="J19" s="60">
        <v>40554433</v>
      </c>
      <c r="K19" s="60">
        <v>240649</v>
      </c>
      <c r="L19" s="60">
        <v>36570704</v>
      </c>
      <c r="M19" s="60">
        <v>399976</v>
      </c>
      <c r="N19" s="60">
        <v>37211329</v>
      </c>
      <c r="O19" s="60">
        <v>305094</v>
      </c>
      <c r="P19" s="60">
        <v>306507</v>
      </c>
      <c r="Q19" s="60">
        <v>28785550</v>
      </c>
      <c r="R19" s="60">
        <v>29397151</v>
      </c>
      <c r="S19" s="60">
        <v>901934</v>
      </c>
      <c r="T19" s="60">
        <v>1760482</v>
      </c>
      <c r="U19" s="60">
        <v>3581087</v>
      </c>
      <c r="V19" s="60">
        <v>6243503</v>
      </c>
      <c r="W19" s="60">
        <v>113406416</v>
      </c>
      <c r="X19" s="60">
        <v>108177876</v>
      </c>
      <c r="Y19" s="60">
        <v>5228540</v>
      </c>
      <c r="Z19" s="140">
        <v>4.83</v>
      </c>
      <c r="AA19" s="155">
        <v>111815144</v>
      </c>
    </row>
    <row r="20" spans="1:27" ht="13.5">
      <c r="A20" s="181" t="s">
        <v>35</v>
      </c>
      <c r="B20" s="185"/>
      <c r="C20" s="155">
        <v>27135334</v>
      </c>
      <c r="D20" s="155">
        <v>0</v>
      </c>
      <c r="E20" s="156">
        <v>35992488</v>
      </c>
      <c r="F20" s="54">
        <v>38909845</v>
      </c>
      <c r="G20" s="54">
        <v>43962</v>
      </c>
      <c r="H20" s="54">
        <v>26295</v>
      </c>
      <c r="I20" s="54">
        <v>32837</v>
      </c>
      <c r="J20" s="54">
        <v>103094</v>
      </c>
      <c r="K20" s="54">
        <v>16357</v>
      </c>
      <c r="L20" s="54">
        <v>35592</v>
      </c>
      <c r="M20" s="54">
        <v>7139944</v>
      </c>
      <c r="N20" s="54">
        <v>7191893</v>
      </c>
      <c r="O20" s="54">
        <v>-51329</v>
      </c>
      <c r="P20" s="54">
        <v>48924</v>
      </c>
      <c r="Q20" s="54">
        <v>3068128</v>
      </c>
      <c r="R20" s="54">
        <v>3065723</v>
      </c>
      <c r="S20" s="54">
        <v>29613</v>
      </c>
      <c r="T20" s="54">
        <v>90011</v>
      </c>
      <c r="U20" s="54">
        <v>-10507</v>
      </c>
      <c r="V20" s="54">
        <v>109117</v>
      </c>
      <c r="W20" s="54">
        <v>10469827</v>
      </c>
      <c r="X20" s="54">
        <v>35992491</v>
      </c>
      <c r="Y20" s="54">
        <v>-25522664</v>
      </c>
      <c r="Z20" s="184">
        <v>-70.91</v>
      </c>
      <c r="AA20" s="130">
        <v>38909845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162305356</v>
      </c>
      <c r="D22" s="188">
        <f>SUM(D5:D21)</f>
        <v>0</v>
      </c>
      <c r="E22" s="189">
        <f t="shared" si="0"/>
        <v>168489051</v>
      </c>
      <c r="F22" s="190">
        <f t="shared" si="0"/>
        <v>172567455</v>
      </c>
      <c r="G22" s="190">
        <f t="shared" si="0"/>
        <v>40935815</v>
      </c>
      <c r="H22" s="190">
        <f t="shared" si="0"/>
        <v>1626925</v>
      </c>
      <c r="I22" s="190">
        <f t="shared" si="0"/>
        <v>5954334</v>
      </c>
      <c r="J22" s="190">
        <f t="shared" si="0"/>
        <v>48517074</v>
      </c>
      <c r="K22" s="190">
        <f t="shared" si="0"/>
        <v>1791365</v>
      </c>
      <c r="L22" s="190">
        <f t="shared" si="0"/>
        <v>38146585</v>
      </c>
      <c r="M22" s="190">
        <f t="shared" si="0"/>
        <v>10413288</v>
      </c>
      <c r="N22" s="190">
        <f t="shared" si="0"/>
        <v>50351238</v>
      </c>
      <c r="O22" s="190">
        <f t="shared" si="0"/>
        <v>-498630</v>
      </c>
      <c r="P22" s="190">
        <f t="shared" si="0"/>
        <v>3572412</v>
      </c>
      <c r="Q22" s="190">
        <f t="shared" si="0"/>
        <v>33593022</v>
      </c>
      <c r="R22" s="190">
        <f t="shared" si="0"/>
        <v>36666804</v>
      </c>
      <c r="S22" s="190">
        <f t="shared" si="0"/>
        <v>2697030</v>
      </c>
      <c r="T22" s="190">
        <f t="shared" si="0"/>
        <v>3512793</v>
      </c>
      <c r="U22" s="190">
        <f t="shared" si="0"/>
        <v>4540322</v>
      </c>
      <c r="V22" s="190">
        <f t="shared" si="0"/>
        <v>10750145</v>
      </c>
      <c r="W22" s="190">
        <f t="shared" si="0"/>
        <v>146285261</v>
      </c>
      <c r="X22" s="190">
        <f t="shared" si="0"/>
        <v>168489075</v>
      </c>
      <c r="Y22" s="190">
        <f t="shared" si="0"/>
        <v>-22203814</v>
      </c>
      <c r="Z22" s="191">
        <f>+IF(X22&lt;&gt;0,+(Y22/X22)*100,0)</f>
        <v>-13.178192117204038</v>
      </c>
      <c r="AA22" s="188">
        <f>SUM(AA5:AA21)</f>
        <v>172567455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47294571</v>
      </c>
      <c r="D25" s="155">
        <v>0</v>
      </c>
      <c r="E25" s="156">
        <v>61639479</v>
      </c>
      <c r="F25" s="60">
        <v>60798666</v>
      </c>
      <c r="G25" s="60">
        <v>3564715</v>
      </c>
      <c r="H25" s="60">
        <v>3994657</v>
      </c>
      <c r="I25" s="60">
        <v>5059068</v>
      </c>
      <c r="J25" s="60">
        <v>12618440</v>
      </c>
      <c r="K25" s="60">
        <v>3858083</v>
      </c>
      <c r="L25" s="60">
        <v>2373848</v>
      </c>
      <c r="M25" s="60">
        <v>3760255</v>
      </c>
      <c r="N25" s="60">
        <v>9992186</v>
      </c>
      <c r="O25" s="60">
        <v>3943340</v>
      </c>
      <c r="P25" s="60">
        <v>3940323</v>
      </c>
      <c r="Q25" s="60">
        <v>3772710</v>
      </c>
      <c r="R25" s="60">
        <v>11656373</v>
      </c>
      <c r="S25" s="60">
        <v>4093207</v>
      </c>
      <c r="T25" s="60">
        <v>4122718</v>
      </c>
      <c r="U25" s="60">
        <v>4409330</v>
      </c>
      <c r="V25" s="60">
        <v>12625255</v>
      </c>
      <c r="W25" s="60">
        <v>46892254</v>
      </c>
      <c r="X25" s="60">
        <v>61639476</v>
      </c>
      <c r="Y25" s="60">
        <v>-14747222</v>
      </c>
      <c r="Z25" s="140">
        <v>-23.92</v>
      </c>
      <c r="AA25" s="155">
        <v>60798666</v>
      </c>
    </row>
    <row r="26" spans="1:27" ht="13.5">
      <c r="A26" s="183" t="s">
        <v>38</v>
      </c>
      <c r="B26" s="182"/>
      <c r="C26" s="155">
        <v>9811645</v>
      </c>
      <c r="D26" s="155">
        <v>0</v>
      </c>
      <c r="E26" s="156">
        <v>10227410</v>
      </c>
      <c r="F26" s="60">
        <v>10107410</v>
      </c>
      <c r="G26" s="60">
        <v>773537</v>
      </c>
      <c r="H26" s="60">
        <v>774749</v>
      </c>
      <c r="I26" s="60">
        <v>774749</v>
      </c>
      <c r="J26" s="60">
        <v>2323035</v>
      </c>
      <c r="K26" s="60">
        <v>791695</v>
      </c>
      <c r="L26" s="60">
        <v>793434</v>
      </c>
      <c r="M26" s="60">
        <v>836690</v>
      </c>
      <c r="N26" s="60">
        <v>2421819</v>
      </c>
      <c r="O26" s="60">
        <v>818925</v>
      </c>
      <c r="P26" s="60">
        <v>829478</v>
      </c>
      <c r="Q26" s="60">
        <v>793538</v>
      </c>
      <c r="R26" s="60">
        <v>2441941</v>
      </c>
      <c r="S26" s="60">
        <v>1231895</v>
      </c>
      <c r="T26" s="60">
        <v>843984</v>
      </c>
      <c r="U26" s="60">
        <v>862579</v>
      </c>
      <c r="V26" s="60">
        <v>2938458</v>
      </c>
      <c r="W26" s="60">
        <v>10125253</v>
      </c>
      <c r="X26" s="60">
        <v>10227408</v>
      </c>
      <c r="Y26" s="60">
        <v>-102155</v>
      </c>
      <c r="Z26" s="140">
        <v>-1</v>
      </c>
      <c r="AA26" s="155">
        <v>10107410</v>
      </c>
    </row>
    <row r="27" spans="1:27" ht="13.5">
      <c r="A27" s="183" t="s">
        <v>118</v>
      </c>
      <c r="B27" s="182"/>
      <c r="C27" s="155">
        <v>19244625</v>
      </c>
      <c r="D27" s="155">
        <v>0</v>
      </c>
      <c r="E27" s="156">
        <v>3251063</v>
      </c>
      <c r="F27" s="60">
        <v>1071200</v>
      </c>
      <c r="G27" s="60">
        <v>89267</v>
      </c>
      <c r="H27" s="60">
        <v>0</v>
      </c>
      <c r="I27" s="60">
        <v>178533</v>
      </c>
      <c r="J27" s="60">
        <v>267800</v>
      </c>
      <c r="K27" s="60">
        <v>89267</v>
      </c>
      <c r="L27" s="60">
        <v>89267</v>
      </c>
      <c r="M27" s="60">
        <v>89267</v>
      </c>
      <c r="N27" s="60">
        <v>267801</v>
      </c>
      <c r="O27" s="60">
        <v>89267</v>
      </c>
      <c r="P27" s="60">
        <v>89267</v>
      </c>
      <c r="Q27" s="60">
        <v>89267</v>
      </c>
      <c r="R27" s="60">
        <v>267801</v>
      </c>
      <c r="S27" s="60">
        <v>89267</v>
      </c>
      <c r="T27" s="60">
        <v>89267</v>
      </c>
      <c r="U27" s="60">
        <v>89267</v>
      </c>
      <c r="V27" s="60">
        <v>267801</v>
      </c>
      <c r="W27" s="60">
        <v>1071203</v>
      </c>
      <c r="X27" s="60">
        <v>3251064</v>
      </c>
      <c r="Y27" s="60">
        <v>-2179861</v>
      </c>
      <c r="Z27" s="140">
        <v>-67.05</v>
      </c>
      <c r="AA27" s="155">
        <v>1071200</v>
      </c>
    </row>
    <row r="28" spans="1:27" ht="13.5">
      <c r="A28" s="183" t="s">
        <v>39</v>
      </c>
      <c r="B28" s="182"/>
      <c r="C28" s="155">
        <v>31703004</v>
      </c>
      <c r="D28" s="155">
        <v>0</v>
      </c>
      <c r="E28" s="156">
        <v>23084387</v>
      </c>
      <c r="F28" s="60">
        <v>23084387</v>
      </c>
      <c r="G28" s="60">
        <v>1909890</v>
      </c>
      <c r="H28" s="60">
        <v>0</v>
      </c>
      <c r="I28" s="60">
        <v>3819779</v>
      </c>
      <c r="J28" s="60">
        <v>5729669</v>
      </c>
      <c r="K28" s="60">
        <v>1909890</v>
      </c>
      <c r="L28" s="60">
        <v>1909890</v>
      </c>
      <c r="M28" s="60">
        <v>1909890</v>
      </c>
      <c r="N28" s="60">
        <v>5729670</v>
      </c>
      <c r="O28" s="60">
        <v>1909890</v>
      </c>
      <c r="P28" s="60">
        <v>1909890</v>
      </c>
      <c r="Q28" s="60">
        <v>1909890</v>
      </c>
      <c r="R28" s="60">
        <v>5729670</v>
      </c>
      <c r="S28" s="60">
        <v>1909890</v>
      </c>
      <c r="T28" s="60">
        <v>1909890</v>
      </c>
      <c r="U28" s="60">
        <v>1909890</v>
      </c>
      <c r="V28" s="60">
        <v>5729670</v>
      </c>
      <c r="W28" s="60">
        <v>22918679</v>
      </c>
      <c r="X28" s="60">
        <v>23084388</v>
      </c>
      <c r="Y28" s="60">
        <v>-165709</v>
      </c>
      <c r="Z28" s="140">
        <v>-0.72</v>
      </c>
      <c r="AA28" s="155">
        <v>23084387</v>
      </c>
    </row>
    <row r="29" spans="1:27" ht="13.5">
      <c r="A29" s="183" t="s">
        <v>40</v>
      </c>
      <c r="B29" s="182"/>
      <c r="C29" s="155">
        <v>689786</v>
      </c>
      <c r="D29" s="155">
        <v>0</v>
      </c>
      <c r="E29" s="156">
        <v>175100</v>
      </c>
      <c r="F29" s="60">
        <v>175100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175104</v>
      </c>
      <c r="Y29" s="60">
        <v>-175104</v>
      </c>
      <c r="Z29" s="140">
        <v>-100</v>
      </c>
      <c r="AA29" s="155">
        <v>175100</v>
      </c>
    </row>
    <row r="30" spans="1:27" ht="13.5">
      <c r="A30" s="183" t="s">
        <v>119</v>
      </c>
      <c r="B30" s="182"/>
      <c r="C30" s="155">
        <v>12850609</v>
      </c>
      <c r="D30" s="155">
        <v>0</v>
      </c>
      <c r="E30" s="156">
        <v>17213417</v>
      </c>
      <c r="F30" s="60">
        <v>17213417</v>
      </c>
      <c r="G30" s="60">
        <v>1406651</v>
      </c>
      <c r="H30" s="60">
        <v>1733444</v>
      </c>
      <c r="I30" s="60">
        <v>1653566</v>
      </c>
      <c r="J30" s="60">
        <v>4793661</v>
      </c>
      <c r="K30" s="60">
        <v>1184856</v>
      </c>
      <c r="L30" s="60">
        <v>1223080</v>
      </c>
      <c r="M30" s="60">
        <v>1082971</v>
      </c>
      <c r="N30" s="60">
        <v>3490907</v>
      </c>
      <c r="O30" s="60">
        <v>1230033</v>
      </c>
      <c r="P30" s="60">
        <v>1131245</v>
      </c>
      <c r="Q30" s="60">
        <v>965441</v>
      </c>
      <c r="R30" s="60">
        <v>3326719</v>
      </c>
      <c r="S30" s="60">
        <v>968068</v>
      </c>
      <c r="T30" s="60">
        <v>1016484</v>
      </c>
      <c r="U30" s="60">
        <v>1213371</v>
      </c>
      <c r="V30" s="60">
        <v>3197923</v>
      </c>
      <c r="W30" s="60">
        <v>14809210</v>
      </c>
      <c r="X30" s="60">
        <v>17213412</v>
      </c>
      <c r="Y30" s="60">
        <v>-2404202</v>
      </c>
      <c r="Z30" s="140">
        <v>-13.97</v>
      </c>
      <c r="AA30" s="155">
        <v>17213417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3994239</v>
      </c>
      <c r="D32" s="155">
        <v>0</v>
      </c>
      <c r="E32" s="156">
        <v>5761500</v>
      </c>
      <c r="F32" s="60">
        <v>5811500</v>
      </c>
      <c r="G32" s="60">
        <v>0</v>
      </c>
      <c r="H32" s="60">
        <v>345741</v>
      </c>
      <c r="I32" s="60">
        <v>35520</v>
      </c>
      <c r="J32" s="60">
        <v>381261</v>
      </c>
      <c r="K32" s="60">
        <v>1457568</v>
      </c>
      <c r="L32" s="60">
        <v>2765</v>
      </c>
      <c r="M32" s="60">
        <v>682309</v>
      </c>
      <c r="N32" s="60">
        <v>2142642</v>
      </c>
      <c r="O32" s="60">
        <v>39474</v>
      </c>
      <c r="P32" s="60">
        <v>1350950</v>
      </c>
      <c r="Q32" s="60">
        <v>999683</v>
      </c>
      <c r="R32" s="60">
        <v>2390107</v>
      </c>
      <c r="S32" s="60">
        <v>489258</v>
      </c>
      <c r="T32" s="60">
        <v>409298</v>
      </c>
      <c r="U32" s="60">
        <v>946521</v>
      </c>
      <c r="V32" s="60">
        <v>1845077</v>
      </c>
      <c r="W32" s="60">
        <v>6759087</v>
      </c>
      <c r="X32" s="60">
        <v>5761500</v>
      </c>
      <c r="Y32" s="60">
        <v>997587</v>
      </c>
      <c r="Z32" s="140">
        <v>17.31</v>
      </c>
      <c r="AA32" s="155">
        <v>5811500</v>
      </c>
    </row>
    <row r="33" spans="1:27" ht="13.5">
      <c r="A33" s="183" t="s">
        <v>42</v>
      </c>
      <c r="B33" s="182"/>
      <c r="C33" s="155">
        <v>19462162</v>
      </c>
      <c r="D33" s="155">
        <v>0</v>
      </c>
      <c r="E33" s="156">
        <v>17899426</v>
      </c>
      <c r="F33" s="60">
        <v>21769281</v>
      </c>
      <c r="G33" s="60">
        <v>262493</v>
      </c>
      <c r="H33" s="60">
        <v>949958</v>
      </c>
      <c r="I33" s="60">
        <v>3138950</v>
      </c>
      <c r="J33" s="60">
        <v>4351401</v>
      </c>
      <c r="K33" s="60">
        <v>371241</v>
      </c>
      <c r="L33" s="60">
        <v>5689638</v>
      </c>
      <c r="M33" s="60">
        <v>822918</v>
      </c>
      <c r="N33" s="60">
        <v>6883797</v>
      </c>
      <c r="O33" s="60">
        <v>789690</v>
      </c>
      <c r="P33" s="60">
        <v>769328</v>
      </c>
      <c r="Q33" s="60">
        <v>1809738</v>
      </c>
      <c r="R33" s="60">
        <v>3368756</v>
      </c>
      <c r="S33" s="60">
        <v>957274</v>
      </c>
      <c r="T33" s="60">
        <v>1915050</v>
      </c>
      <c r="U33" s="60">
        <v>3562485</v>
      </c>
      <c r="V33" s="60">
        <v>6434809</v>
      </c>
      <c r="W33" s="60">
        <v>21038763</v>
      </c>
      <c r="X33" s="60">
        <v>17899428</v>
      </c>
      <c r="Y33" s="60">
        <v>3139335</v>
      </c>
      <c r="Z33" s="140">
        <v>17.54</v>
      </c>
      <c r="AA33" s="155">
        <v>21769281</v>
      </c>
    </row>
    <row r="34" spans="1:27" ht="13.5">
      <c r="A34" s="183" t="s">
        <v>43</v>
      </c>
      <c r="B34" s="182"/>
      <c r="C34" s="155">
        <v>42363214</v>
      </c>
      <c r="D34" s="155">
        <v>0</v>
      </c>
      <c r="E34" s="156">
        <v>60202992</v>
      </c>
      <c r="F34" s="60">
        <v>62937790</v>
      </c>
      <c r="G34" s="60">
        <v>2306926</v>
      </c>
      <c r="H34" s="60">
        <v>2863749</v>
      </c>
      <c r="I34" s="60">
        <v>3276142</v>
      </c>
      <c r="J34" s="60">
        <v>8446817</v>
      </c>
      <c r="K34" s="60">
        <v>2955368</v>
      </c>
      <c r="L34" s="60">
        <v>2703805</v>
      </c>
      <c r="M34" s="60">
        <v>4169876</v>
      </c>
      <c r="N34" s="60">
        <v>9829049</v>
      </c>
      <c r="O34" s="60">
        <v>2200560</v>
      </c>
      <c r="P34" s="60">
        <v>5068803</v>
      </c>
      <c r="Q34" s="60">
        <v>5144452</v>
      </c>
      <c r="R34" s="60">
        <v>12413815</v>
      </c>
      <c r="S34" s="60">
        <v>6107573</v>
      </c>
      <c r="T34" s="60">
        <v>4065312</v>
      </c>
      <c r="U34" s="60">
        <v>8373464</v>
      </c>
      <c r="V34" s="60">
        <v>18546349</v>
      </c>
      <c r="W34" s="60">
        <v>49236030</v>
      </c>
      <c r="X34" s="60">
        <v>60202992</v>
      </c>
      <c r="Y34" s="60">
        <v>-10966962</v>
      </c>
      <c r="Z34" s="140">
        <v>-18.22</v>
      </c>
      <c r="AA34" s="155">
        <v>62937790</v>
      </c>
    </row>
    <row r="35" spans="1:27" ht="13.5">
      <c r="A35" s="181" t="s">
        <v>122</v>
      </c>
      <c r="B35" s="185"/>
      <c r="C35" s="155">
        <v>8418708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195832563</v>
      </c>
      <c r="D36" s="188">
        <f>SUM(D25:D35)</f>
        <v>0</v>
      </c>
      <c r="E36" s="189">
        <f t="shared" si="1"/>
        <v>199454774</v>
      </c>
      <c r="F36" s="190">
        <f t="shared" si="1"/>
        <v>202968751</v>
      </c>
      <c r="G36" s="190">
        <f t="shared" si="1"/>
        <v>10313479</v>
      </c>
      <c r="H36" s="190">
        <f t="shared" si="1"/>
        <v>10662298</v>
      </c>
      <c r="I36" s="190">
        <f t="shared" si="1"/>
        <v>17936307</v>
      </c>
      <c r="J36" s="190">
        <f t="shared" si="1"/>
        <v>38912084</v>
      </c>
      <c r="K36" s="190">
        <f t="shared" si="1"/>
        <v>12617968</v>
      </c>
      <c r="L36" s="190">
        <f t="shared" si="1"/>
        <v>14785727</v>
      </c>
      <c r="M36" s="190">
        <f t="shared" si="1"/>
        <v>13354176</v>
      </c>
      <c r="N36" s="190">
        <f t="shared" si="1"/>
        <v>40757871</v>
      </c>
      <c r="O36" s="190">
        <f t="shared" si="1"/>
        <v>11021179</v>
      </c>
      <c r="P36" s="190">
        <f t="shared" si="1"/>
        <v>15089284</v>
      </c>
      <c r="Q36" s="190">
        <f t="shared" si="1"/>
        <v>15484719</v>
      </c>
      <c r="R36" s="190">
        <f t="shared" si="1"/>
        <v>41595182</v>
      </c>
      <c r="S36" s="190">
        <f t="shared" si="1"/>
        <v>15846432</v>
      </c>
      <c r="T36" s="190">
        <f t="shared" si="1"/>
        <v>14372003</v>
      </c>
      <c r="U36" s="190">
        <f t="shared" si="1"/>
        <v>21366907</v>
      </c>
      <c r="V36" s="190">
        <f t="shared" si="1"/>
        <v>51585342</v>
      </c>
      <c r="W36" s="190">
        <f t="shared" si="1"/>
        <v>172850479</v>
      </c>
      <c r="X36" s="190">
        <f t="shared" si="1"/>
        <v>199454772</v>
      </c>
      <c r="Y36" s="190">
        <f t="shared" si="1"/>
        <v>-26604293</v>
      </c>
      <c r="Z36" s="191">
        <f>+IF(X36&lt;&gt;0,+(Y36/X36)*100,0)</f>
        <v>-13.33850914331596</v>
      </c>
      <c r="AA36" s="188">
        <f>SUM(AA25:AA35)</f>
        <v>202968751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-33527207</v>
      </c>
      <c r="D38" s="199">
        <f>+D22-D36</f>
        <v>0</v>
      </c>
      <c r="E38" s="200">
        <f t="shared" si="2"/>
        <v>-30965723</v>
      </c>
      <c r="F38" s="106">
        <f t="shared" si="2"/>
        <v>-30401296</v>
      </c>
      <c r="G38" s="106">
        <f t="shared" si="2"/>
        <v>30622336</v>
      </c>
      <c r="H38" s="106">
        <f t="shared" si="2"/>
        <v>-9035373</v>
      </c>
      <c r="I38" s="106">
        <f t="shared" si="2"/>
        <v>-11981973</v>
      </c>
      <c r="J38" s="106">
        <f t="shared" si="2"/>
        <v>9604990</v>
      </c>
      <c r="K38" s="106">
        <f t="shared" si="2"/>
        <v>-10826603</v>
      </c>
      <c r="L38" s="106">
        <f t="shared" si="2"/>
        <v>23360858</v>
      </c>
      <c r="M38" s="106">
        <f t="shared" si="2"/>
        <v>-2940888</v>
      </c>
      <c r="N38" s="106">
        <f t="shared" si="2"/>
        <v>9593367</v>
      </c>
      <c r="O38" s="106">
        <f t="shared" si="2"/>
        <v>-11519809</v>
      </c>
      <c r="P38" s="106">
        <f t="shared" si="2"/>
        <v>-11516872</v>
      </c>
      <c r="Q38" s="106">
        <f t="shared" si="2"/>
        <v>18108303</v>
      </c>
      <c r="R38" s="106">
        <f t="shared" si="2"/>
        <v>-4928378</v>
      </c>
      <c r="S38" s="106">
        <f t="shared" si="2"/>
        <v>-13149402</v>
      </c>
      <c r="T38" s="106">
        <f t="shared" si="2"/>
        <v>-10859210</v>
      </c>
      <c r="U38" s="106">
        <f t="shared" si="2"/>
        <v>-16826585</v>
      </c>
      <c r="V38" s="106">
        <f t="shared" si="2"/>
        <v>-40835197</v>
      </c>
      <c r="W38" s="106">
        <f t="shared" si="2"/>
        <v>-26565218</v>
      </c>
      <c r="X38" s="106">
        <f>IF(F22=F36,0,X22-X36)</f>
        <v>-30965697</v>
      </c>
      <c r="Y38" s="106">
        <f t="shared" si="2"/>
        <v>4400479</v>
      </c>
      <c r="Z38" s="201">
        <f>+IF(X38&lt;&gt;0,+(Y38/X38)*100,0)</f>
        <v>-14.210818506684994</v>
      </c>
      <c r="AA38" s="199">
        <f>+AA22-AA36</f>
        <v>-30401296</v>
      </c>
    </row>
    <row r="39" spans="1:27" ht="13.5">
      <c r="A39" s="181" t="s">
        <v>46</v>
      </c>
      <c r="B39" s="185"/>
      <c r="C39" s="155">
        <v>28198256</v>
      </c>
      <c r="D39" s="155">
        <v>0</v>
      </c>
      <c r="E39" s="156">
        <v>30970000</v>
      </c>
      <c r="F39" s="60">
        <v>30537293</v>
      </c>
      <c r="G39" s="60">
        <v>168878</v>
      </c>
      <c r="H39" s="60">
        <v>0</v>
      </c>
      <c r="I39" s="60">
        <v>1769527</v>
      </c>
      <c r="J39" s="60">
        <v>1938405</v>
      </c>
      <c r="K39" s="60">
        <v>1460750</v>
      </c>
      <c r="L39" s="60">
        <v>2354825</v>
      </c>
      <c r="M39" s="60">
        <v>2916038</v>
      </c>
      <c r="N39" s="60">
        <v>6731613</v>
      </c>
      <c r="O39" s="60">
        <v>744418</v>
      </c>
      <c r="P39" s="60">
        <v>3031198</v>
      </c>
      <c r="Q39" s="60">
        <v>5810836</v>
      </c>
      <c r="R39" s="60">
        <v>9586452</v>
      </c>
      <c r="S39" s="60">
        <v>1425105</v>
      </c>
      <c r="T39" s="60">
        <v>3211030</v>
      </c>
      <c r="U39" s="60">
        <v>6352503</v>
      </c>
      <c r="V39" s="60">
        <v>10988638</v>
      </c>
      <c r="W39" s="60">
        <v>29245108</v>
      </c>
      <c r="X39" s="60">
        <v>30969996</v>
      </c>
      <c r="Y39" s="60">
        <v>-1724888</v>
      </c>
      <c r="Z39" s="140">
        <v>-5.57</v>
      </c>
      <c r="AA39" s="155">
        <v>30537293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-5328951</v>
      </c>
      <c r="D42" s="206">
        <f>SUM(D38:D41)</f>
        <v>0</v>
      </c>
      <c r="E42" s="207">
        <f t="shared" si="3"/>
        <v>4277</v>
      </c>
      <c r="F42" s="88">
        <f t="shared" si="3"/>
        <v>135997</v>
      </c>
      <c r="G42" s="88">
        <f t="shared" si="3"/>
        <v>30791214</v>
      </c>
      <c r="H42" s="88">
        <f t="shared" si="3"/>
        <v>-9035373</v>
      </c>
      <c r="I42" s="88">
        <f t="shared" si="3"/>
        <v>-10212446</v>
      </c>
      <c r="J42" s="88">
        <f t="shared" si="3"/>
        <v>11543395</v>
      </c>
      <c r="K42" s="88">
        <f t="shared" si="3"/>
        <v>-9365853</v>
      </c>
      <c r="L42" s="88">
        <f t="shared" si="3"/>
        <v>25715683</v>
      </c>
      <c r="M42" s="88">
        <f t="shared" si="3"/>
        <v>-24850</v>
      </c>
      <c r="N42" s="88">
        <f t="shared" si="3"/>
        <v>16324980</v>
      </c>
      <c r="O42" s="88">
        <f t="shared" si="3"/>
        <v>-10775391</v>
      </c>
      <c r="P42" s="88">
        <f t="shared" si="3"/>
        <v>-8485674</v>
      </c>
      <c r="Q42" s="88">
        <f t="shared" si="3"/>
        <v>23919139</v>
      </c>
      <c r="R42" s="88">
        <f t="shared" si="3"/>
        <v>4658074</v>
      </c>
      <c r="S42" s="88">
        <f t="shared" si="3"/>
        <v>-11724297</v>
      </c>
      <c r="T42" s="88">
        <f t="shared" si="3"/>
        <v>-7648180</v>
      </c>
      <c r="U42" s="88">
        <f t="shared" si="3"/>
        <v>-10474082</v>
      </c>
      <c r="V42" s="88">
        <f t="shared" si="3"/>
        <v>-29846559</v>
      </c>
      <c r="W42" s="88">
        <f t="shared" si="3"/>
        <v>2679890</v>
      </c>
      <c r="X42" s="88">
        <f t="shared" si="3"/>
        <v>4299</v>
      </c>
      <c r="Y42" s="88">
        <f t="shared" si="3"/>
        <v>2675591</v>
      </c>
      <c r="Z42" s="208">
        <f>+IF(X42&lt;&gt;0,+(Y42/X42)*100,0)</f>
        <v>62237.520353570595</v>
      </c>
      <c r="AA42" s="206">
        <f>SUM(AA38:AA41)</f>
        <v>135997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-5328951</v>
      </c>
      <c r="D44" s="210">
        <f>+D42-D43</f>
        <v>0</v>
      </c>
      <c r="E44" s="211">
        <f t="shared" si="4"/>
        <v>4277</v>
      </c>
      <c r="F44" s="77">
        <f t="shared" si="4"/>
        <v>135997</v>
      </c>
      <c r="G44" s="77">
        <f t="shared" si="4"/>
        <v>30791214</v>
      </c>
      <c r="H44" s="77">
        <f t="shared" si="4"/>
        <v>-9035373</v>
      </c>
      <c r="I44" s="77">
        <f t="shared" si="4"/>
        <v>-10212446</v>
      </c>
      <c r="J44" s="77">
        <f t="shared" si="4"/>
        <v>11543395</v>
      </c>
      <c r="K44" s="77">
        <f t="shared" si="4"/>
        <v>-9365853</v>
      </c>
      <c r="L44" s="77">
        <f t="shared" si="4"/>
        <v>25715683</v>
      </c>
      <c r="M44" s="77">
        <f t="shared" si="4"/>
        <v>-24850</v>
      </c>
      <c r="N44" s="77">
        <f t="shared" si="4"/>
        <v>16324980</v>
      </c>
      <c r="O44" s="77">
        <f t="shared" si="4"/>
        <v>-10775391</v>
      </c>
      <c r="P44" s="77">
        <f t="shared" si="4"/>
        <v>-8485674</v>
      </c>
      <c r="Q44" s="77">
        <f t="shared" si="4"/>
        <v>23919139</v>
      </c>
      <c r="R44" s="77">
        <f t="shared" si="4"/>
        <v>4658074</v>
      </c>
      <c r="S44" s="77">
        <f t="shared" si="4"/>
        <v>-11724297</v>
      </c>
      <c r="T44" s="77">
        <f t="shared" si="4"/>
        <v>-7648180</v>
      </c>
      <c r="U44" s="77">
        <f t="shared" si="4"/>
        <v>-10474082</v>
      </c>
      <c r="V44" s="77">
        <f t="shared" si="4"/>
        <v>-29846559</v>
      </c>
      <c r="W44" s="77">
        <f t="shared" si="4"/>
        <v>2679890</v>
      </c>
      <c r="X44" s="77">
        <f t="shared" si="4"/>
        <v>4299</v>
      </c>
      <c r="Y44" s="77">
        <f t="shared" si="4"/>
        <v>2675591</v>
      </c>
      <c r="Z44" s="212">
        <f>+IF(X44&lt;&gt;0,+(Y44/X44)*100,0)</f>
        <v>62237.520353570595</v>
      </c>
      <c r="AA44" s="210">
        <f>+AA42-AA43</f>
        <v>135997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-5328951</v>
      </c>
      <c r="D46" s="206">
        <f>SUM(D44:D45)</f>
        <v>0</v>
      </c>
      <c r="E46" s="207">
        <f t="shared" si="5"/>
        <v>4277</v>
      </c>
      <c r="F46" s="88">
        <f t="shared" si="5"/>
        <v>135997</v>
      </c>
      <c r="G46" s="88">
        <f t="shared" si="5"/>
        <v>30791214</v>
      </c>
      <c r="H46" s="88">
        <f t="shared" si="5"/>
        <v>-9035373</v>
      </c>
      <c r="I46" s="88">
        <f t="shared" si="5"/>
        <v>-10212446</v>
      </c>
      <c r="J46" s="88">
        <f t="shared" si="5"/>
        <v>11543395</v>
      </c>
      <c r="K46" s="88">
        <f t="shared" si="5"/>
        <v>-9365853</v>
      </c>
      <c r="L46" s="88">
        <f t="shared" si="5"/>
        <v>25715683</v>
      </c>
      <c r="M46" s="88">
        <f t="shared" si="5"/>
        <v>-24850</v>
      </c>
      <c r="N46" s="88">
        <f t="shared" si="5"/>
        <v>16324980</v>
      </c>
      <c r="O46" s="88">
        <f t="shared" si="5"/>
        <v>-10775391</v>
      </c>
      <c r="P46" s="88">
        <f t="shared" si="5"/>
        <v>-8485674</v>
      </c>
      <c r="Q46" s="88">
        <f t="shared" si="5"/>
        <v>23919139</v>
      </c>
      <c r="R46" s="88">
        <f t="shared" si="5"/>
        <v>4658074</v>
      </c>
      <c r="S46" s="88">
        <f t="shared" si="5"/>
        <v>-11724297</v>
      </c>
      <c r="T46" s="88">
        <f t="shared" si="5"/>
        <v>-7648180</v>
      </c>
      <c r="U46" s="88">
        <f t="shared" si="5"/>
        <v>-10474082</v>
      </c>
      <c r="V46" s="88">
        <f t="shared" si="5"/>
        <v>-29846559</v>
      </c>
      <c r="W46" s="88">
        <f t="shared" si="5"/>
        <v>2679890</v>
      </c>
      <c r="X46" s="88">
        <f t="shared" si="5"/>
        <v>4299</v>
      </c>
      <c r="Y46" s="88">
        <f t="shared" si="5"/>
        <v>2675591</v>
      </c>
      <c r="Z46" s="208">
        <f>+IF(X46&lt;&gt;0,+(Y46/X46)*100,0)</f>
        <v>62237.520353570595</v>
      </c>
      <c r="AA46" s="206">
        <f>SUM(AA44:AA45)</f>
        <v>135997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-5328951</v>
      </c>
      <c r="D48" s="217">
        <f>SUM(D46:D47)</f>
        <v>0</v>
      </c>
      <c r="E48" s="218">
        <f t="shared" si="6"/>
        <v>4277</v>
      </c>
      <c r="F48" s="219">
        <f t="shared" si="6"/>
        <v>135997</v>
      </c>
      <c r="G48" s="219">
        <f t="shared" si="6"/>
        <v>30791214</v>
      </c>
      <c r="H48" s="220">
        <f t="shared" si="6"/>
        <v>-9035373</v>
      </c>
      <c r="I48" s="220">
        <f t="shared" si="6"/>
        <v>-10212446</v>
      </c>
      <c r="J48" s="220">
        <f t="shared" si="6"/>
        <v>11543395</v>
      </c>
      <c r="K48" s="220">
        <f t="shared" si="6"/>
        <v>-9365853</v>
      </c>
      <c r="L48" s="220">
        <f t="shared" si="6"/>
        <v>25715683</v>
      </c>
      <c r="M48" s="219">
        <f t="shared" si="6"/>
        <v>-24850</v>
      </c>
      <c r="N48" s="219">
        <f t="shared" si="6"/>
        <v>16324980</v>
      </c>
      <c r="O48" s="220">
        <f t="shared" si="6"/>
        <v>-10775391</v>
      </c>
      <c r="P48" s="220">
        <f t="shared" si="6"/>
        <v>-8485674</v>
      </c>
      <c r="Q48" s="220">
        <f t="shared" si="6"/>
        <v>23919139</v>
      </c>
      <c r="R48" s="220">
        <f t="shared" si="6"/>
        <v>4658074</v>
      </c>
      <c r="S48" s="220">
        <f t="shared" si="6"/>
        <v>-11724297</v>
      </c>
      <c r="T48" s="219">
        <f t="shared" si="6"/>
        <v>-7648180</v>
      </c>
      <c r="U48" s="219">
        <f t="shared" si="6"/>
        <v>-10474082</v>
      </c>
      <c r="V48" s="220">
        <f t="shared" si="6"/>
        <v>-29846559</v>
      </c>
      <c r="W48" s="220">
        <f t="shared" si="6"/>
        <v>2679890</v>
      </c>
      <c r="X48" s="220">
        <f t="shared" si="6"/>
        <v>4299</v>
      </c>
      <c r="Y48" s="220">
        <f t="shared" si="6"/>
        <v>2675591</v>
      </c>
      <c r="Z48" s="221">
        <f>+IF(X48&lt;&gt;0,+(Y48/X48)*100,0)</f>
        <v>62237.520353570595</v>
      </c>
      <c r="AA48" s="222">
        <f>SUM(AA46:AA47)</f>
        <v>135997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2589843</v>
      </c>
      <c r="D5" s="153">
        <f>SUM(D6:D8)</f>
        <v>0</v>
      </c>
      <c r="E5" s="154">
        <f t="shared" si="0"/>
        <v>5740000</v>
      </c>
      <c r="F5" s="100">
        <f t="shared" si="0"/>
        <v>6295000</v>
      </c>
      <c r="G5" s="100">
        <f t="shared" si="0"/>
        <v>20486</v>
      </c>
      <c r="H5" s="100">
        <f t="shared" si="0"/>
        <v>250590</v>
      </c>
      <c r="I5" s="100">
        <f t="shared" si="0"/>
        <v>6923</v>
      </c>
      <c r="J5" s="100">
        <f t="shared" si="0"/>
        <v>277999</v>
      </c>
      <c r="K5" s="100">
        <f t="shared" si="0"/>
        <v>86452</v>
      </c>
      <c r="L5" s="100">
        <f t="shared" si="0"/>
        <v>25784</v>
      </c>
      <c r="M5" s="100">
        <f t="shared" si="0"/>
        <v>363361</v>
      </c>
      <c r="N5" s="100">
        <f t="shared" si="0"/>
        <v>475597</v>
      </c>
      <c r="O5" s="100">
        <f t="shared" si="0"/>
        <v>38677</v>
      </c>
      <c r="P5" s="100">
        <f t="shared" si="0"/>
        <v>139047</v>
      </c>
      <c r="Q5" s="100">
        <f t="shared" si="0"/>
        <v>155769</v>
      </c>
      <c r="R5" s="100">
        <f t="shared" si="0"/>
        <v>333493</v>
      </c>
      <c r="S5" s="100">
        <f t="shared" si="0"/>
        <v>38340</v>
      </c>
      <c r="T5" s="100">
        <f t="shared" si="0"/>
        <v>3916178</v>
      </c>
      <c r="U5" s="100">
        <f t="shared" si="0"/>
        <v>526862</v>
      </c>
      <c r="V5" s="100">
        <f t="shared" si="0"/>
        <v>4481380</v>
      </c>
      <c r="W5" s="100">
        <f t="shared" si="0"/>
        <v>5568469</v>
      </c>
      <c r="X5" s="100">
        <f t="shared" si="0"/>
        <v>5739996</v>
      </c>
      <c r="Y5" s="100">
        <f t="shared" si="0"/>
        <v>-171527</v>
      </c>
      <c r="Z5" s="137">
        <f>+IF(X5&lt;&gt;0,+(Y5/X5)*100,0)</f>
        <v>-2.988277343747278</v>
      </c>
      <c r="AA5" s="153">
        <f>SUM(AA6:AA8)</f>
        <v>6295000</v>
      </c>
    </row>
    <row r="6" spans="1:27" ht="13.5">
      <c r="A6" s="138" t="s">
        <v>75</v>
      </c>
      <c r="B6" s="136"/>
      <c r="C6" s="155">
        <v>808932</v>
      </c>
      <c r="D6" s="155"/>
      <c r="E6" s="156">
        <v>4210000</v>
      </c>
      <c r="F6" s="60">
        <v>4325000</v>
      </c>
      <c r="G6" s="60">
        <v>3086</v>
      </c>
      <c r="H6" s="60">
        <v>45839</v>
      </c>
      <c r="I6" s="60">
        <v>6923</v>
      </c>
      <c r="J6" s="60">
        <v>55848</v>
      </c>
      <c r="K6" s="60">
        <v>45096</v>
      </c>
      <c r="L6" s="60">
        <v>24031</v>
      </c>
      <c r="M6" s="60">
        <v>207591</v>
      </c>
      <c r="N6" s="60">
        <v>276718</v>
      </c>
      <c r="O6" s="60">
        <v>25990</v>
      </c>
      <c r="P6" s="60">
        <v>26020</v>
      </c>
      <c r="Q6" s="60">
        <v>1541</v>
      </c>
      <c r="R6" s="60">
        <v>53551</v>
      </c>
      <c r="S6" s="60">
        <v>38340</v>
      </c>
      <c r="T6" s="60">
        <v>3855106</v>
      </c>
      <c r="U6" s="60"/>
      <c r="V6" s="60">
        <v>3893446</v>
      </c>
      <c r="W6" s="60">
        <v>4279563</v>
      </c>
      <c r="X6" s="60">
        <v>4209996</v>
      </c>
      <c r="Y6" s="60">
        <v>69567</v>
      </c>
      <c r="Z6" s="140">
        <v>1.65</v>
      </c>
      <c r="AA6" s="62">
        <v>4325000</v>
      </c>
    </row>
    <row r="7" spans="1:27" ht="13.5">
      <c r="A7" s="138" t="s">
        <v>76</v>
      </c>
      <c r="B7" s="136"/>
      <c r="C7" s="157">
        <v>1647820</v>
      </c>
      <c r="D7" s="157"/>
      <c r="E7" s="158">
        <v>1160000</v>
      </c>
      <c r="F7" s="159">
        <v>1512000</v>
      </c>
      <c r="G7" s="159">
        <v>17400</v>
      </c>
      <c r="H7" s="159">
        <v>200989</v>
      </c>
      <c r="I7" s="159"/>
      <c r="J7" s="159">
        <v>218389</v>
      </c>
      <c r="K7" s="159">
        <v>11370</v>
      </c>
      <c r="L7" s="159">
        <v>1753</v>
      </c>
      <c r="M7" s="159">
        <v>154252</v>
      </c>
      <c r="N7" s="159">
        <v>167375</v>
      </c>
      <c r="O7" s="159"/>
      <c r="P7" s="159">
        <v>33940</v>
      </c>
      <c r="Q7" s="159">
        <v>154228</v>
      </c>
      <c r="R7" s="159">
        <v>188168</v>
      </c>
      <c r="S7" s="159"/>
      <c r="T7" s="159">
        <v>14768</v>
      </c>
      <c r="U7" s="159">
        <v>483018</v>
      </c>
      <c r="V7" s="159">
        <v>497786</v>
      </c>
      <c r="W7" s="159">
        <v>1071718</v>
      </c>
      <c r="X7" s="159">
        <v>1160004</v>
      </c>
      <c r="Y7" s="159">
        <v>-88286</v>
      </c>
      <c r="Z7" s="141">
        <v>-7.61</v>
      </c>
      <c r="AA7" s="225">
        <v>1512000</v>
      </c>
    </row>
    <row r="8" spans="1:27" ht="13.5">
      <c r="A8" s="138" t="s">
        <v>77</v>
      </c>
      <c r="B8" s="136"/>
      <c r="C8" s="155">
        <v>133091</v>
      </c>
      <c r="D8" s="155"/>
      <c r="E8" s="156">
        <v>370000</v>
      </c>
      <c r="F8" s="60">
        <v>458000</v>
      </c>
      <c r="G8" s="60"/>
      <c r="H8" s="60">
        <v>3762</v>
      </c>
      <c r="I8" s="60"/>
      <c r="J8" s="60">
        <v>3762</v>
      </c>
      <c r="K8" s="60">
        <v>29986</v>
      </c>
      <c r="L8" s="60"/>
      <c r="M8" s="60">
        <v>1518</v>
      </c>
      <c r="N8" s="60">
        <v>31504</v>
      </c>
      <c r="O8" s="60">
        <v>12687</v>
      </c>
      <c r="P8" s="60">
        <v>79087</v>
      </c>
      <c r="Q8" s="60"/>
      <c r="R8" s="60">
        <v>91774</v>
      </c>
      <c r="S8" s="60"/>
      <c r="T8" s="60">
        <v>46304</v>
      </c>
      <c r="U8" s="60">
        <v>43844</v>
      </c>
      <c r="V8" s="60">
        <v>90148</v>
      </c>
      <c r="W8" s="60">
        <v>217188</v>
      </c>
      <c r="X8" s="60">
        <v>369996</v>
      </c>
      <c r="Y8" s="60">
        <v>-152808</v>
      </c>
      <c r="Z8" s="140">
        <v>-41.3</v>
      </c>
      <c r="AA8" s="62">
        <v>458000</v>
      </c>
    </row>
    <row r="9" spans="1:27" ht="13.5">
      <c r="A9" s="135" t="s">
        <v>78</v>
      </c>
      <c r="B9" s="136"/>
      <c r="C9" s="153">
        <f aca="true" t="shared" si="1" ref="C9:Y9">SUM(C10:C14)</f>
        <v>8465163</v>
      </c>
      <c r="D9" s="153">
        <f>SUM(D10:D14)</f>
        <v>0</v>
      </c>
      <c r="E9" s="154">
        <f t="shared" si="1"/>
        <v>19699900</v>
      </c>
      <c r="F9" s="100">
        <f t="shared" si="1"/>
        <v>22163400</v>
      </c>
      <c r="G9" s="100">
        <f t="shared" si="1"/>
        <v>319591</v>
      </c>
      <c r="H9" s="100">
        <f t="shared" si="1"/>
        <v>-58308</v>
      </c>
      <c r="I9" s="100">
        <f t="shared" si="1"/>
        <v>630297</v>
      </c>
      <c r="J9" s="100">
        <f t="shared" si="1"/>
        <v>891580</v>
      </c>
      <c r="K9" s="100">
        <f t="shared" si="1"/>
        <v>447849</v>
      </c>
      <c r="L9" s="100">
        <f t="shared" si="1"/>
        <v>1589519</v>
      </c>
      <c r="M9" s="100">
        <f t="shared" si="1"/>
        <v>2303941</v>
      </c>
      <c r="N9" s="100">
        <f t="shared" si="1"/>
        <v>4341309</v>
      </c>
      <c r="O9" s="100">
        <f t="shared" si="1"/>
        <v>522989</v>
      </c>
      <c r="P9" s="100">
        <f t="shared" si="1"/>
        <v>2543806</v>
      </c>
      <c r="Q9" s="100">
        <f t="shared" si="1"/>
        <v>4104711</v>
      </c>
      <c r="R9" s="100">
        <f t="shared" si="1"/>
        <v>7171506</v>
      </c>
      <c r="S9" s="100">
        <f t="shared" si="1"/>
        <v>1636876</v>
      </c>
      <c r="T9" s="100">
        <f t="shared" si="1"/>
        <v>2781868</v>
      </c>
      <c r="U9" s="100">
        <f t="shared" si="1"/>
        <v>2622204</v>
      </c>
      <c r="V9" s="100">
        <f t="shared" si="1"/>
        <v>7040948</v>
      </c>
      <c r="W9" s="100">
        <f t="shared" si="1"/>
        <v>19445343</v>
      </c>
      <c r="X9" s="100">
        <f t="shared" si="1"/>
        <v>19699908</v>
      </c>
      <c r="Y9" s="100">
        <f t="shared" si="1"/>
        <v>-254565</v>
      </c>
      <c r="Z9" s="137">
        <f>+IF(X9&lt;&gt;0,+(Y9/X9)*100,0)</f>
        <v>-1.2922141565331169</v>
      </c>
      <c r="AA9" s="102">
        <f>SUM(AA10:AA14)</f>
        <v>22163400</v>
      </c>
    </row>
    <row r="10" spans="1:27" ht="13.5">
      <c r="A10" s="138" t="s">
        <v>79</v>
      </c>
      <c r="B10" s="136"/>
      <c r="C10" s="155">
        <v>4132153</v>
      </c>
      <c r="D10" s="155"/>
      <c r="E10" s="156">
        <v>15302900</v>
      </c>
      <c r="F10" s="60">
        <v>13736400</v>
      </c>
      <c r="G10" s="60">
        <v>319591</v>
      </c>
      <c r="H10" s="60">
        <v>-316765</v>
      </c>
      <c r="I10" s="60">
        <v>630297</v>
      </c>
      <c r="J10" s="60">
        <v>633123</v>
      </c>
      <c r="K10" s="60">
        <v>148958</v>
      </c>
      <c r="L10" s="60">
        <v>975796</v>
      </c>
      <c r="M10" s="60">
        <v>1583724</v>
      </c>
      <c r="N10" s="60">
        <v>2708478</v>
      </c>
      <c r="O10" s="60">
        <v>170404</v>
      </c>
      <c r="P10" s="60">
        <v>1601727</v>
      </c>
      <c r="Q10" s="60">
        <v>3103299</v>
      </c>
      <c r="R10" s="60">
        <v>4875430</v>
      </c>
      <c r="S10" s="60">
        <v>1595795</v>
      </c>
      <c r="T10" s="60">
        <v>2361810</v>
      </c>
      <c r="U10" s="60">
        <v>2307169</v>
      </c>
      <c r="V10" s="60">
        <v>6264774</v>
      </c>
      <c r="W10" s="60">
        <v>14481805</v>
      </c>
      <c r="X10" s="60">
        <v>15302904</v>
      </c>
      <c r="Y10" s="60">
        <v>-821099</v>
      </c>
      <c r="Z10" s="140">
        <v>-5.37</v>
      </c>
      <c r="AA10" s="62">
        <v>13736400</v>
      </c>
    </row>
    <row r="11" spans="1:27" ht="13.5">
      <c r="A11" s="138" t="s">
        <v>80</v>
      </c>
      <c r="B11" s="136"/>
      <c r="C11" s="155">
        <v>4333010</v>
      </c>
      <c r="D11" s="155"/>
      <c r="E11" s="156">
        <v>4397000</v>
      </c>
      <c r="F11" s="60">
        <v>4397000</v>
      </c>
      <c r="G11" s="60"/>
      <c r="H11" s="60">
        <v>258457</v>
      </c>
      <c r="I11" s="60"/>
      <c r="J11" s="60">
        <v>258457</v>
      </c>
      <c r="K11" s="60">
        <v>298891</v>
      </c>
      <c r="L11" s="60">
        <v>613723</v>
      </c>
      <c r="M11" s="60">
        <v>720217</v>
      </c>
      <c r="N11" s="60">
        <v>1632831</v>
      </c>
      <c r="O11" s="60">
        <v>352585</v>
      </c>
      <c r="P11" s="60">
        <v>942079</v>
      </c>
      <c r="Q11" s="60">
        <v>1001412</v>
      </c>
      <c r="R11" s="60">
        <v>2296076</v>
      </c>
      <c r="S11" s="60">
        <v>41081</v>
      </c>
      <c r="T11" s="60">
        <v>420058</v>
      </c>
      <c r="U11" s="60">
        <v>315035</v>
      </c>
      <c r="V11" s="60">
        <v>776174</v>
      </c>
      <c r="W11" s="60">
        <v>4963538</v>
      </c>
      <c r="X11" s="60">
        <v>4397004</v>
      </c>
      <c r="Y11" s="60">
        <v>566534</v>
      </c>
      <c r="Z11" s="140">
        <v>12.88</v>
      </c>
      <c r="AA11" s="62">
        <v>4397000</v>
      </c>
    </row>
    <row r="12" spans="1:27" ht="13.5">
      <c r="A12" s="138" t="s">
        <v>81</v>
      </c>
      <c r="B12" s="136"/>
      <c r="C12" s="155"/>
      <c r="D12" s="155"/>
      <c r="E12" s="156"/>
      <c r="F12" s="60">
        <v>4030000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>
        <v>4030000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22076558</v>
      </c>
      <c r="D15" s="153">
        <f>SUM(D16:D18)</f>
        <v>0</v>
      </c>
      <c r="E15" s="154">
        <f t="shared" si="2"/>
        <v>5729000</v>
      </c>
      <c r="F15" s="100">
        <f t="shared" si="2"/>
        <v>8169893</v>
      </c>
      <c r="G15" s="100">
        <f t="shared" si="2"/>
        <v>11118</v>
      </c>
      <c r="H15" s="100">
        <f t="shared" si="2"/>
        <v>488983</v>
      </c>
      <c r="I15" s="100">
        <f t="shared" si="2"/>
        <v>564633</v>
      </c>
      <c r="J15" s="100">
        <f t="shared" si="2"/>
        <v>1064734</v>
      </c>
      <c r="K15" s="100">
        <f t="shared" si="2"/>
        <v>1177856</v>
      </c>
      <c r="L15" s="100">
        <f t="shared" si="2"/>
        <v>539196</v>
      </c>
      <c r="M15" s="100">
        <f t="shared" si="2"/>
        <v>202068</v>
      </c>
      <c r="N15" s="100">
        <f t="shared" si="2"/>
        <v>1919120</v>
      </c>
      <c r="O15" s="100">
        <f t="shared" si="2"/>
        <v>3400</v>
      </c>
      <c r="P15" s="100">
        <f t="shared" si="2"/>
        <v>578360</v>
      </c>
      <c r="Q15" s="100">
        <f t="shared" si="2"/>
        <v>953896</v>
      </c>
      <c r="R15" s="100">
        <f t="shared" si="2"/>
        <v>1535656</v>
      </c>
      <c r="S15" s="100">
        <f t="shared" si="2"/>
        <v>162929</v>
      </c>
      <c r="T15" s="100">
        <f t="shared" si="2"/>
        <v>268374</v>
      </c>
      <c r="U15" s="100">
        <f t="shared" si="2"/>
        <v>2947375</v>
      </c>
      <c r="V15" s="100">
        <f t="shared" si="2"/>
        <v>3378678</v>
      </c>
      <c r="W15" s="100">
        <f t="shared" si="2"/>
        <v>7898188</v>
      </c>
      <c r="X15" s="100">
        <f t="shared" si="2"/>
        <v>5728992</v>
      </c>
      <c r="Y15" s="100">
        <f t="shared" si="2"/>
        <v>2169196</v>
      </c>
      <c r="Z15" s="137">
        <f>+IF(X15&lt;&gt;0,+(Y15/X15)*100,0)</f>
        <v>37.86348453619764</v>
      </c>
      <c r="AA15" s="102">
        <f>SUM(AA16:AA18)</f>
        <v>8169893</v>
      </c>
    </row>
    <row r="16" spans="1:27" ht="13.5">
      <c r="A16" s="138" t="s">
        <v>85</v>
      </c>
      <c r="B16" s="136"/>
      <c r="C16" s="155">
        <v>1596783</v>
      </c>
      <c r="D16" s="155"/>
      <c r="E16" s="156">
        <v>2290000</v>
      </c>
      <c r="F16" s="60">
        <v>860000</v>
      </c>
      <c r="G16" s="60">
        <v>11118</v>
      </c>
      <c r="H16" s="60"/>
      <c r="I16" s="60"/>
      <c r="J16" s="60">
        <v>11118</v>
      </c>
      <c r="K16" s="60">
        <v>9268</v>
      </c>
      <c r="L16" s="60">
        <v>3780</v>
      </c>
      <c r="M16" s="60"/>
      <c r="N16" s="60">
        <v>13048</v>
      </c>
      <c r="O16" s="60"/>
      <c r="P16" s="60">
        <v>67716</v>
      </c>
      <c r="Q16" s="60">
        <v>236517</v>
      </c>
      <c r="R16" s="60">
        <v>304233</v>
      </c>
      <c r="S16" s="60">
        <v>129980</v>
      </c>
      <c r="T16" s="60">
        <v>133306</v>
      </c>
      <c r="U16" s="60">
        <v>121050</v>
      </c>
      <c r="V16" s="60">
        <v>384336</v>
      </c>
      <c r="W16" s="60">
        <v>712735</v>
      </c>
      <c r="X16" s="60">
        <v>2289996</v>
      </c>
      <c r="Y16" s="60">
        <v>-1577261</v>
      </c>
      <c r="Z16" s="140">
        <v>-68.88</v>
      </c>
      <c r="AA16" s="62">
        <v>860000</v>
      </c>
    </row>
    <row r="17" spans="1:27" ht="13.5">
      <c r="A17" s="138" t="s">
        <v>86</v>
      </c>
      <c r="B17" s="136"/>
      <c r="C17" s="155">
        <v>20479775</v>
      </c>
      <c r="D17" s="155"/>
      <c r="E17" s="156">
        <v>3439000</v>
      </c>
      <c r="F17" s="60">
        <v>7309893</v>
      </c>
      <c r="G17" s="60"/>
      <c r="H17" s="60">
        <v>488983</v>
      </c>
      <c r="I17" s="60">
        <v>564633</v>
      </c>
      <c r="J17" s="60">
        <v>1053616</v>
      </c>
      <c r="K17" s="60">
        <v>1168588</v>
      </c>
      <c r="L17" s="60">
        <v>535416</v>
      </c>
      <c r="M17" s="60">
        <v>202068</v>
      </c>
      <c r="N17" s="60">
        <v>1906072</v>
      </c>
      <c r="O17" s="60">
        <v>3400</v>
      </c>
      <c r="P17" s="60">
        <v>510644</v>
      </c>
      <c r="Q17" s="60">
        <v>717379</v>
      </c>
      <c r="R17" s="60">
        <v>1231423</v>
      </c>
      <c r="S17" s="60">
        <v>32949</v>
      </c>
      <c r="T17" s="60">
        <v>135068</v>
      </c>
      <c r="U17" s="60">
        <v>2826325</v>
      </c>
      <c r="V17" s="60">
        <v>2994342</v>
      </c>
      <c r="W17" s="60">
        <v>7185453</v>
      </c>
      <c r="X17" s="60">
        <v>3438996</v>
      </c>
      <c r="Y17" s="60">
        <v>3746457</v>
      </c>
      <c r="Z17" s="140">
        <v>108.94</v>
      </c>
      <c r="AA17" s="62">
        <v>7309893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3969803</v>
      </c>
      <c r="D19" s="153">
        <f>SUM(D20:D23)</f>
        <v>0</v>
      </c>
      <c r="E19" s="154">
        <f t="shared" si="3"/>
        <v>7054000</v>
      </c>
      <c r="F19" s="100">
        <f t="shared" si="3"/>
        <v>4442500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2312656</v>
      </c>
      <c r="V19" s="100">
        <f t="shared" si="3"/>
        <v>2312656</v>
      </c>
      <c r="W19" s="100">
        <f t="shared" si="3"/>
        <v>2312656</v>
      </c>
      <c r="X19" s="100">
        <f t="shared" si="3"/>
        <v>7053996</v>
      </c>
      <c r="Y19" s="100">
        <f t="shared" si="3"/>
        <v>-4741340</v>
      </c>
      <c r="Z19" s="137">
        <f>+IF(X19&lt;&gt;0,+(Y19/X19)*100,0)</f>
        <v>-67.21495163875908</v>
      </c>
      <c r="AA19" s="102">
        <f>SUM(AA20:AA23)</f>
        <v>4442500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>
        <v>3969803</v>
      </c>
      <c r="D23" s="155"/>
      <c r="E23" s="156">
        <v>7054000</v>
      </c>
      <c r="F23" s="60">
        <v>4442500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>
        <v>2312656</v>
      </c>
      <c r="V23" s="60">
        <v>2312656</v>
      </c>
      <c r="W23" s="60">
        <v>2312656</v>
      </c>
      <c r="X23" s="60">
        <v>7053996</v>
      </c>
      <c r="Y23" s="60">
        <v>-4741340</v>
      </c>
      <c r="Z23" s="140">
        <v>-67.21</v>
      </c>
      <c r="AA23" s="62">
        <v>4442500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37101367</v>
      </c>
      <c r="D25" s="217">
        <f>+D5+D9+D15+D19+D24</f>
        <v>0</v>
      </c>
      <c r="E25" s="230">
        <f t="shared" si="4"/>
        <v>38222900</v>
      </c>
      <c r="F25" s="219">
        <f t="shared" si="4"/>
        <v>41070793</v>
      </c>
      <c r="G25" s="219">
        <f t="shared" si="4"/>
        <v>351195</v>
      </c>
      <c r="H25" s="219">
        <f t="shared" si="4"/>
        <v>681265</v>
      </c>
      <c r="I25" s="219">
        <f t="shared" si="4"/>
        <v>1201853</v>
      </c>
      <c r="J25" s="219">
        <f t="shared" si="4"/>
        <v>2234313</v>
      </c>
      <c r="K25" s="219">
        <f t="shared" si="4"/>
        <v>1712157</v>
      </c>
      <c r="L25" s="219">
        <f t="shared" si="4"/>
        <v>2154499</v>
      </c>
      <c r="M25" s="219">
        <f t="shared" si="4"/>
        <v>2869370</v>
      </c>
      <c r="N25" s="219">
        <f t="shared" si="4"/>
        <v>6736026</v>
      </c>
      <c r="O25" s="219">
        <f t="shared" si="4"/>
        <v>565066</v>
      </c>
      <c r="P25" s="219">
        <f t="shared" si="4"/>
        <v>3261213</v>
      </c>
      <c r="Q25" s="219">
        <f t="shared" si="4"/>
        <v>5214376</v>
      </c>
      <c r="R25" s="219">
        <f t="shared" si="4"/>
        <v>9040655</v>
      </c>
      <c r="S25" s="219">
        <f t="shared" si="4"/>
        <v>1838145</v>
      </c>
      <c r="T25" s="219">
        <f t="shared" si="4"/>
        <v>6966420</v>
      </c>
      <c r="U25" s="219">
        <f t="shared" si="4"/>
        <v>8409097</v>
      </c>
      <c r="V25" s="219">
        <f t="shared" si="4"/>
        <v>17213662</v>
      </c>
      <c r="W25" s="219">
        <f t="shared" si="4"/>
        <v>35224656</v>
      </c>
      <c r="X25" s="219">
        <f t="shared" si="4"/>
        <v>38222892</v>
      </c>
      <c r="Y25" s="219">
        <f t="shared" si="4"/>
        <v>-2998236</v>
      </c>
      <c r="Z25" s="231">
        <f>+IF(X25&lt;&gt;0,+(Y25/X25)*100,0)</f>
        <v>-7.8440846391214984</v>
      </c>
      <c r="AA25" s="232">
        <f>+AA5+AA9+AA15+AA19+AA24</f>
        <v>41070793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28198256</v>
      </c>
      <c r="D28" s="155"/>
      <c r="E28" s="156">
        <v>30970000</v>
      </c>
      <c r="F28" s="60">
        <v>30537293</v>
      </c>
      <c r="G28" s="60"/>
      <c r="H28" s="60">
        <v>721089</v>
      </c>
      <c r="I28" s="60">
        <v>628827</v>
      </c>
      <c r="J28" s="60">
        <v>1349916</v>
      </c>
      <c r="K28" s="60">
        <v>1613079</v>
      </c>
      <c r="L28" s="60">
        <v>2090863</v>
      </c>
      <c r="M28" s="60">
        <v>2445393</v>
      </c>
      <c r="N28" s="60">
        <v>6149335</v>
      </c>
      <c r="O28" s="60">
        <v>522989</v>
      </c>
      <c r="P28" s="60">
        <v>2877426</v>
      </c>
      <c r="Q28" s="60">
        <v>5058607</v>
      </c>
      <c r="R28" s="60">
        <v>8459022</v>
      </c>
      <c r="S28" s="60">
        <v>1669825</v>
      </c>
      <c r="T28" s="60">
        <v>2899568</v>
      </c>
      <c r="U28" s="60">
        <v>5448529</v>
      </c>
      <c r="V28" s="60">
        <v>10017922</v>
      </c>
      <c r="W28" s="60">
        <v>25976195</v>
      </c>
      <c r="X28" s="60"/>
      <c r="Y28" s="60">
        <v>25976195</v>
      </c>
      <c r="Z28" s="140"/>
      <c r="AA28" s="155">
        <v>30537293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>
        <v>58535</v>
      </c>
      <c r="Q29" s="60"/>
      <c r="R29" s="60">
        <v>58535</v>
      </c>
      <c r="S29" s="60"/>
      <c r="T29" s="60"/>
      <c r="U29" s="60">
        <v>198299</v>
      </c>
      <c r="V29" s="60">
        <v>198299</v>
      </c>
      <c r="W29" s="60">
        <v>256834</v>
      </c>
      <c r="X29" s="60"/>
      <c r="Y29" s="60">
        <v>256834</v>
      </c>
      <c r="Z29" s="140"/>
      <c r="AA29" s="62"/>
    </row>
    <row r="30" spans="1:27" ht="13.5">
      <c r="A30" s="234" t="s">
        <v>135</v>
      </c>
      <c r="B30" s="136"/>
      <c r="C30" s="157">
        <v>124000</v>
      </c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28322256</v>
      </c>
      <c r="D32" s="210">
        <f>SUM(D28:D31)</f>
        <v>0</v>
      </c>
      <c r="E32" s="211">
        <f t="shared" si="5"/>
        <v>30970000</v>
      </c>
      <c r="F32" s="77">
        <f t="shared" si="5"/>
        <v>30537293</v>
      </c>
      <c r="G32" s="77">
        <f t="shared" si="5"/>
        <v>0</v>
      </c>
      <c r="H32" s="77">
        <f t="shared" si="5"/>
        <v>721089</v>
      </c>
      <c r="I32" s="77">
        <f t="shared" si="5"/>
        <v>628827</v>
      </c>
      <c r="J32" s="77">
        <f t="shared" si="5"/>
        <v>1349916</v>
      </c>
      <c r="K32" s="77">
        <f t="shared" si="5"/>
        <v>1613079</v>
      </c>
      <c r="L32" s="77">
        <f t="shared" si="5"/>
        <v>2090863</v>
      </c>
      <c r="M32" s="77">
        <f t="shared" si="5"/>
        <v>2445393</v>
      </c>
      <c r="N32" s="77">
        <f t="shared" si="5"/>
        <v>6149335</v>
      </c>
      <c r="O32" s="77">
        <f t="shared" si="5"/>
        <v>522989</v>
      </c>
      <c r="P32" s="77">
        <f t="shared" si="5"/>
        <v>2935961</v>
      </c>
      <c r="Q32" s="77">
        <f t="shared" si="5"/>
        <v>5058607</v>
      </c>
      <c r="R32" s="77">
        <f t="shared" si="5"/>
        <v>8517557</v>
      </c>
      <c r="S32" s="77">
        <f t="shared" si="5"/>
        <v>1669825</v>
      </c>
      <c r="T32" s="77">
        <f t="shared" si="5"/>
        <v>2899568</v>
      </c>
      <c r="U32" s="77">
        <f t="shared" si="5"/>
        <v>5646828</v>
      </c>
      <c r="V32" s="77">
        <f t="shared" si="5"/>
        <v>10216221</v>
      </c>
      <c r="W32" s="77">
        <f t="shared" si="5"/>
        <v>26233029</v>
      </c>
      <c r="X32" s="77">
        <f t="shared" si="5"/>
        <v>0</v>
      </c>
      <c r="Y32" s="77">
        <f t="shared" si="5"/>
        <v>26233029</v>
      </c>
      <c r="Z32" s="212">
        <f>+IF(X32&lt;&gt;0,+(Y32/X32)*100,0)</f>
        <v>0</v>
      </c>
      <c r="AA32" s="79">
        <f>SUM(AA28:AA31)</f>
        <v>30537293</v>
      </c>
    </row>
    <row r="33" spans="1:27" ht="13.5">
      <c r="A33" s="237" t="s">
        <v>51</v>
      </c>
      <c r="B33" s="136" t="s">
        <v>137</v>
      </c>
      <c r="C33" s="155">
        <v>1312150</v>
      </c>
      <c r="D33" s="155"/>
      <c r="E33" s="156"/>
      <c r="F33" s="60">
        <v>10533500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>
        <v>10533500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7466961</v>
      </c>
      <c r="D35" s="155"/>
      <c r="E35" s="156">
        <v>7252900</v>
      </c>
      <c r="F35" s="60"/>
      <c r="G35" s="60">
        <v>351195</v>
      </c>
      <c r="H35" s="60">
        <v>-39824</v>
      </c>
      <c r="I35" s="60">
        <v>573026</v>
      </c>
      <c r="J35" s="60">
        <v>884397</v>
      </c>
      <c r="K35" s="60">
        <v>99078</v>
      </c>
      <c r="L35" s="60">
        <v>63636</v>
      </c>
      <c r="M35" s="60">
        <v>423977</v>
      </c>
      <c r="N35" s="60">
        <v>586691</v>
      </c>
      <c r="O35" s="60">
        <v>42077</v>
      </c>
      <c r="P35" s="60">
        <v>325252</v>
      </c>
      <c r="Q35" s="60">
        <v>155769</v>
      </c>
      <c r="R35" s="60">
        <v>523098</v>
      </c>
      <c r="S35" s="60">
        <v>168320</v>
      </c>
      <c r="T35" s="60">
        <v>4066852</v>
      </c>
      <c r="U35" s="60">
        <v>2762269</v>
      </c>
      <c r="V35" s="60">
        <v>6997441</v>
      </c>
      <c r="W35" s="60">
        <v>8991627</v>
      </c>
      <c r="X35" s="60"/>
      <c r="Y35" s="60">
        <v>8991627</v>
      </c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37101367</v>
      </c>
      <c r="D36" s="222">
        <f>SUM(D32:D35)</f>
        <v>0</v>
      </c>
      <c r="E36" s="218">
        <f t="shared" si="6"/>
        <v>38222900</v>
      </c>
      <c r="F36" s="220">
        <f t="shared" si="6"/>
        <v>41070793</v>
      </c>
      <c r="G36" s="220">
        <f t="shared" si="6"/>
        <v>351195</v>
      </c>
      <c r="H36" s="220">
        <f t="shared" si="6"/>
        <v>681265</v>
      </c>
      <c r="I36" s="220">
        <f t="shared" si="6"/>
        <v>1201853</v>
      </c>
      <c r="J36" s="220">
        <f t="shared" si="6"/>
        <v>2234313</v>
      </c>
      <c r="K36" s="220">
        <f t="shared" si="6"/>
        <v>1712157</v>
      </c>
      <c r="L36" s="220">
        <f t="shared" si="6"/>
        <v>2154499</v>
      </c>
      <c r="M36" s="220">
        <f t="shared" si="6"/>
        <v>2869370</v>
      </c>
      <c r="N36" s="220">
        <f t="shared" si="6"/>
        <v>6736026</v>
      </c>
      <c r="O36" s="220">
        <f t="shared" si="6"/>
        <v>565066</v>
      </c>
      <c r="P36" s="220">
        <f t="shared" si="6"/>
        <v>3261213</v>
      </c>
      <c r="Q36" s="220">
        <f t="shared" si="6"/>
        <v>5214376</v>
      </c>
      <c r="R36" s="220">
        <f t="shared" si="6"/>
        <v>9040655</v>
      </c>
      <c r="S36" s="220">
        <f t="shared" si="6"/>
        <v>1838145</v>
      </c>
      <c r="T36" s="220">
        <f t="shared" si="6"/>
        <v>6966420</v>
      </c>
      <c r="U36" s="220">
        <f t="shared" si="6"/>
        <v>8409097</v>
      </c>
      <c r="V36" s="220">
        <f t="shared" si="6"/>
        <v>17213662</v>
      </c>
      <c r="W36" s="220">
        <f t="shared" si="6"/>
        <v>35224656</v>
      </c>
      <c r="X36" s="220">
        <f t="shared" si="6"/>
        <v>0</v>
      </c>
      <c r="Y36" s="220">
        <f t="shared" si="6"/>
        <v>35224656</v>
      </c>
      <c r="Z36" s="221">
        <f>+IF(X36&lt;&gt;0,+(Y36/X36)*100,0)</f>
        <v>0</v>
      </c>
      <c r="AA36" s="239">
        <f>SUM(AA32:AA35)</f>
        <v>41070793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50993250</v>
      </c>
      <c r="D6" s="155"/>
      <c r="E6" s="59"/>
      <c r="F6" s="60">
        <v>13873897</v>
      </c>
      <c r="G6" s="60">
        <v>51170971</v>
      </c>
      <c r="H6" s="60">
        <v>41078975</v>
      </c>
      <c r="I6" s="60">
        <v>792300</v>
      </c>
      <c r="J6" s="60">
        <v>792300</v>
      </c>
      <c r="K6" s="60">
        <v>-663470</v>
      </c>
      <c r="L6" s="60">
        <v>24722292</v>
      </c>
      <c r="M6" s="60">
        <v>14506547</v>
      </c>
      <c r="N6" s="60">
        <v>14506547</v>
      </c>
      <c r="O6" s="60">
        <v>17766402</v>
      </c>
      <c r="P6" s="60">
        <v>2448308</v>
      </c>
      <c r="Q6" s="60">
        <v>38497018</v>
      </c>
      <c r="R6" s="60">
        <v>38497018</v>
      </c>
      <c r="S6" s="60">
        <v>67869180</v>
      </c>
      <c r="T6" s="60">
        <v>50175153</v>
      </c>
      <c r="U6" s="60">
        <v>30643803</v>
      </c>
      <c r="V6" s="60">
        <v>30643803</v>
      </c>
      <c r="W6" s="60">
        <v>30643803</v>
      </c>
      <c r="X6" s="60">
        <v>13873897</v>
      </c>
      <c r="Y6" s="60">
        <v>16769906</v>
      </c>
      <c r="Z6" s="140">
        <v>120.87</v>
      </c>
      <c r="AA6" s="62">
        <v>13873897</v>
      </c>
    </row>
    <row r="7" spans="1:27" ht="13.5">
      <c r="A7" s="249" t="s">
        <v>144</v>
      </c>
      <c r="B7" s="182"/>
      <c r="C7" s="155"/>
      <c r="D7" s="155"/>
      <c r="E7" s="59">
        <v>14000000</v>
      </c>
      <c r="F7" s="60">
        <v>20578795</v>
      </c>
      <c r="G7" s="60">
        <v>30276109</v>
      </c>
      <c r="H7" s="60">
        <v>30618976</v>
      </c>
      <c r="I7" s="60">
        <v>59459952</v>
      </c>
      <c r="J7" s="60">
        <v>59459952</v>
      </c>
      <c r="K7" s="60">
        <v>49835392</v>
      </c>
      <c r="L7" s="60">
        <v>48082741</v>
      </c>
      <c r="M7" s="60">
        <v>55384766</v>
      </c>
      <c r="N7" s="60">
        <v>55384766</v>
      </c>
      <c r="O7" s="60">
        <v>60711783</v>
      </c>
      <c r="P7" s="60">
        <v>62991084</v>
      </c>
      <c r="Q7" s="60">
        <v>46238377</v>
      </c>
      <c r="R7" s="60">
        <v>46238377</v>
      </c>
      <c r="S7" s="60"/>
      <c r="T7" s="60"/>
      <c r="U7" s="60"/>
      <c r="V7" s="60"/>
      <c r="W7" s="60"/>
      <c r="X7" s="60">
        <v>20578795</v>
      </c>
      <c r="Y7" s="60">
        <v>-20578795</v>
      </c>
      <c r="Z7" s="140">
        <v>-100</v>
      </c>
      <c r="AA7" s="62">
        <v>20578795</v>
      </c>
    </row>
    <row r="8" spans="1:27" ht="13.5">
      <c r="A8" s="249" t="s">
        <v>145</v>
      </c>
      <c r="B8" s="182"/>
      <c r="C8" s="155">
        <v>10686536</v>
      </c>
      <c r="D8" s="155"/>
      <c r="E8" s="59">
        <v>17557996</v>
      </c>
      <c r="F8" s="60">
        <v>10736859</v>
      </c>
      <c r="G8" s="60">
        <v>-15068221</v>
      </c>
      <c r="H8" s="60">
        <v>-14991341</v>
      </c>
      <c r="I8" s="60">
        <v>-10671841</v>
      </c>
      <c r="J8" s="60">
        <v>-10671841</v>
      </c>
      <c r="K8" s="60">
        <v>-10104301</v>
      </c>
      <c r="L8" s="60">
        <v>-9772110</v>
      </c>
      <c r="M8" s="60">
        <v>1668043</v>
      </c>
      <c r="N8" s="60">
        <v>1668043</v>
      </c>
      <c r="O8" s="60">
        <v>469495</v>
      </c>
      <c r="P8" s="60">
        <v>2535973</v>
      </c>
      <c r="Q8" s="60">
        <v>3138567</v>
      </c>
      <c r="R8" s="60">
        <v>3138567</v>
      </c>
      <c r="S8" s="60">
        <v>3726777</v>
      </c>
      <c r="T8" s="60">
        <v>4369772</v>
      </c>
      <c r="U8" s="60">
        <v>4151561</v>
      </c>
      <c r="V8" s="60">
        <v>4151561</v>
      </c>
      <c r="W8" s="60">
        <v>4151561</v>
      </c>
      <c r="X8" s="60">
        <v>10736859</v>
      </c>
      <c r="Y8" s="60">
        <v>-6585298</v>
      </c>
      <c r="Z8" s="140">
        <v>-61.33</v>
      </c>
      <c r="AA8" s="62">
        <v>10736859</v>
      </c>
    </row>
    <row r="9" spans="1:27" ht="13.5">
      <c r="A9" s="249" t="s">
        <v>146</v>
      </c>
      <c r="B9" s="182"/>
      <c r="C9" s="155">
        <v>8542981</v>
      </c>
      <c r="D9" s="155"/>
      <c r="E9" s="59">
        <v>968337</v>
      </c>
      <c r="F9" s="60">
        <v>968337</v>
      </c>
      <c r="G9" s="60">
        <v>2835661</v>
      </c>
      <c r="H9" s="60">
        <v>2840360</v>
      </c>
      <c r="I9" s="60">
        <v>2623727</v>
      </c>
      <c r="J9" s="60">
        <v>2623727</v>
      </c>
      <c r="K9" s="60">
        <v>496818</v>
      </c>
      <c r="L9" s="60">
        <v>1248544</v>
      </c>
      <c r="M9" s="60">
        <v>6895923</v>
      </c>
      <c r="N9" s="60">
        <v>6895923</v>
      </c>
      <c r="O9" s="60">
        <v>5679783</v>
      </c>
      <c r="P9" s="60">
        <v>5587753</v>
      </c>
      <c r="Q9" s="60">
        <v>5469344</v>
      </c>
      <c r="R9" s="60">
        <v>5469344</v>
      </c>
      <c r="S9" s="60">
        <v>5365047</v>
      </c>
      <c r="T9" s="60">
        <v>5187364</v>
      </c>
      <c r="U9" s="60">
        <v>5011822</v>
      </c>
      <c r="V9" s="60">
        <v>5011822</v>
      </c>
      <c r="W9" s="60">
        <v>5011822</v>
      </c>
      <c r="X9" s="60">
        <v>968337</v>
      </c>
      <c r="Y9" s="60">
        <v>4043485</v>
      </c>
      <c r="Z9" s="140">
        <v>417.57</v>
      </c>
      <c r="AA9" s="62">
        <v>968337</v>
      </c>
    </row>
    <row r="10" spans="1:27" ht="13.5">
      <c r="A10" s="249" t="s">
        <v>147</v>
      </c>
      <c r="B10" s="182"/>
      <c r="C10" s="155"/>
      <c r="D10" s="155"/>
      <c r="E10" s="59">
        <v>2395366</v>
      </c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618865</v>
      </c>
      <c r="D11" s="155"/>
      <c r="E11" s="59">
        <v>424000</v>
      </c>
      <c r="F11" s="60">
        <v>618865</v>
      </c>
      <c r="G11" s="60"/>
      <c r="H11" s="60"/>
      <c r="I11" s="60"/>
      <c r="J11" s="60"/>
      <c r="K11" s="60"/>
      <c r="L11" s="60"/>
      <c r="M11" s="60">
        <v>618865</v>
      </c>
      <c r="N11" s="60">
        <v>618865</v>
      </c>
      <c r="O11" s="60">
        <v>618865</v>
      </c>
      <c r="P11" s="60">
        <v>618865</v>
      </c>
      <c r="Q11" s="60">
        <v>618865</v>
      </c>
      <c r="R11" s="60">
        <v>618865</v>
      </c>
      <c r="S11" s="60">
        <v>618865</v>
      </c>
      <c r="T11" s="60">
        <v>618865</v>
      </c>
      <c r="U11" s="60">
        <v>618865</v>
      </c>
      <c r="V11" s="60">
        <v>618865</v>
      </c>
      <c r="W11" s="60">
        <v>618865</v>
      </c>
      <c r="X11" s="60">
        <v>618865</v>
      </c>
      <c r="Y11" s="60"/>
      <c r="Z11" s="140"/>
      <c r="AA11" s="62">
        <v>618865</v>
      </c>
    </row>
    <row r="12" spans="1:27" ht="13.5">
      <c r="A12" s="250" t="s">
        <v>56</v>
      </c>
      <c r="B12" s="251"/>
      <c r="C12" s="168">
        <f aca="true" t="shared" si="0" ref="C12:Y12">SUM(C6:C11)</f>
        <v>70841632</v>
      </c>
      <c r="D12" s="168">
        <f>SUM(D6:D11)</f>
        <v>0</v>
      </c>
      <c r="E12" s="72">
        <f t="shared" si="0"/>
        <v>35345699</v>
      </c>
      <c r="F12" s="73">
        <f t="shared" si="0"/>
        <v>46776753</v>
      </c>
      <c r="G12" s="73">
        <f t="shared" si="0"/>
        <v>69214520</v>
      </c>
      <c r="H12" s="73">
        <f t="shared" si="0"/>
        <v>59546970</v>
      </c>
      <c r="I12" s="73">
        <f t="shared" si="0"/>
        <v>52204138</v>
      </c>
      <c r="J12" s="73">
        <f t="shared" si="0"/>
        <v>52204138</v>
      </c>
      <c r="K12" s="73">
        <f t="shared" si="0"/>
        <v>39564439</v>
      </c>
      <c r="L12" s="73">
        <f t="shared" si="0"/>
        <v>64281467</v>
      </c>
      <c r="M12" s="73">
        <f t="shared" si="0"/>
        <v>79074144</v>
      </c>
      <c r="N12" s="73">
        <f t="shared" si="0"/>
        <v>79074144</v>
      </c>
      <c r="O12" s="73">
        <f t="shared" si="0"/>
        <v>85246328</v>
      </c>
      <c r="P12" s="73">
        <f t="shared" si="0"/>
        <v>74181983</v>
      </c>
      <c r="Q12" s="73">
        <f t="shared" si="0"/>
        <v>93962171</v>
      </c>
      <c r="R12" s="73">
        <f t="shared" si="0"/>
        <v>93962171</v>
      </c>
      <c r="S12" s="73">
        <f t="shared" si="0"/>
        <v>77579869</v>
      </c>
      <c r="T12" s="73">
        <f t="shared" si="0"/>
        <v>60351154</v>
      </c>
      <c r="U12" s="73">
        <f t="shared" si="0"/>
        <v>40426051</v>
      </c>
      <c r="V12" s="73">
        <f t="shared" si="0"/>
        <v>40426051</v>
      </c>
      <c r="W12" s="73">
        <f t="shared" si="0"/>
        <v>40426051</v>
      </c>
      <c r="X12" s="73">
        <f t="shared" si="0"/>
        <v>46776753</v>
      </c>
      <c r="Y12" s="73">
        <f t="shared" si="0"/>
        <v>-6350702</v>
      </c>
      <c r="Z12" s="170">
        <f>+IF(X12&lt;&gt;0,+(Y12/X12)*100,0)</f>
        <v>-13.57661999326888</v>
      </c>
      <c r="AA12" s="74">
        <f>SUM(AA6:AA11)</f>
        <v>46776753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>
        <v>23230</v>
      </c>
      <c r="J16" s="60">
        <v>23230</v>
      </c>
      <c r="K16" s="159"/>
      <c r="L16" s="159">
        <v>9710</v>
      </c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8394358</v>
      </c>
      <c r="D17" s="155"/>
      <c r="E17" s="59">
        <v>25416900</v>
      </c>
      <c r="F17" s="60">
        <v>8394358</v>
      </c>
      <c r="G17" s="60">
        <v>14184358</v>
      </c>
      <c r="H17" s="60">
        <v>14184358</v>
      </c>
      <c r="I17" s="60">
        <v>14184358</v>
      </c>
      <c r="J17" s="60">
        <v>14184358</v>
      </c>
      <c r="K17" s="60">
        <v>14184358</v>
      </c>
      <c r="L17" s="60">
        <v>14184358</v>
      </c>
      <c r="M17" s="60">
        <v>14184358</v>
      </c>
      <c r="N17" s="60">
        <v>14184358</v>
      </c>
      <c r="O17" s="60">
        <v>8394358</v>
      </c>
      <c r="P17" s="60">
        <v>8394358</v>
      </c>
      <c r="Q17" s="60">
        <v>8394358</v>
      </c>
      <c r="R17" s="60">
        <v>8394358</v>
      </c>
      <c r="S17" s="60">
        <v>8394358</v>
      </c>
      <c r="T17" s="60">
        <v>8394358</v>
      </c>
      <c r="U17" s="60">
        <v>8394358</v>
      </c>
      <c r="V17" s="60">
        <v>8394358</v>
      </c>
      <c r="W17" s="60">
        <v>8394358</v>
      </c>
      <c r="X17" s="60">
        <v>8394358</v>
      </c>
      <c r="Y17" s="60"/>
      <c r="Z17" s="140"/>
      <c r="AA17" s="62">
        <v>8394358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421797594</v>
      </c>
      <c r="D19" s="155"/>
      <c r="E19" s="59">
        <v>415888514</v>
      </c>
      <c r="F19" s="60">
        <v>438977324</v>
      </c>
      <c r="G19" s="60">
        <v>420529518</v>
      </c>
      <c r="H19" s="60">
        <v>420664361</v>
      </c>
      <c r="I19" s="60">
        <v>418400644</v>
      </c>
      <c r="J19" s="60">
        <v>418400644</v>
      </c>
      <c r="K19" s="60">
        <v>417361797</v>
      </c>
      <c r="L19" s="60">
        <v>416563456</v>
      </c>
      <c r="M19" s="60">
        <v>426894221</v>
      </c>
      <c r="N19" s="60">
        <v>426894221</v>
      </c>
      <c r="O19" s="60">
        <v>425245146</v>
      </c>
      <c r="P19" s="60">
        <v>425629192</v>
      </c>
      <c r="Q19" s="60">
        <v>426258392</v>
      </c>
      <c r="R19" s="60">
        <v>426258392</v>
      </c>
      <c r="S19" s="60">
        <v>423623473</v>
      </c>
      <c r="T19" s="60">
        <v>428680006</v>
      </c>
      <c r="U19" s="60">
        <v>435179211</v>
      </c>
      <c r="V19" s="60">
        <v>435179211</v>
      </c>
      <c r="W19" s="60">
        <v>435179211</v>
      </c>
      <c r="X19" s="60">
        <v>438977324</v>
      </c>
      <c r="Y19" s="60">
        <v>-3798113</v>
      </c>
      <c r="Z19" s="140">
        <v>-0.87</v>
      </c>
      <c r="AA19" s="62">
        <v>438977324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258565</v>
      </c>
      <c r="D22" s="155"/>
      <c r="E22" s="59">
        <v>255000</v>
      </c>
      <c r="F22" s="60">
        <v>258564</v>
      </c>
      <c r="G22" s="60">
        <v>250221</v>
      </c>
      <c r="H22" s="60">
        <v>250221</v>
      </c>
      <c r="I22" s="60">
        <v>250221</v>
      </c>
      <c r="J22" s="60">
        <v>250221</v>
      </c>
      <c r="K22" s="60">
        <v>250221</v>
      </c>
      <c r="L22" s="60">
        <v>250221</v>
      </c>
      <c r="M22" s="60">
        <v>250221</v>
      </c>
      <c r="N22" s="60">
        <v>250221</v>
      </c>
      <c r="O22" s="60">
        <v>258565</v>
      </c>
      <c r="P22" s="60">
        <v>258565</v>
      </c>
      <c r="Q22" s="60">
        <v>258565</v>
      </c>
      <c r="R22" s="60">
        <v>258565</v>
      </c>
      <c r="S22" s="60">
        <v>258565</v>
      </c>
      <c r="T22" s="60">
        <v>258565</v>
      </c>
      <c r="U22" s="60">
        <v>258565</v>
      </c>
      <c r="V22" s="60">
        <v>258565</v>
      </c>
      <c r="W22" s="60">
        <v>258565</v>
      </c>
      <c r="X22" s="60">
        <v>258564</v>
      </c>
      <c r="Y22" s="60">
        <v>1</v>
      </c>
      <c r="Z22" s="140"/>
      <c r="AA22" s="62">
        <v>258564</v>
      </c>
    </row>
    <row r="23" spans="1:27" ht="13.5">
      <c r="A23" s="249" t="s">
        <v>158</v>
      </c>
      <c r="B23" s="182"/>
      <c r="C23" s="155">
        <v>1075638</v>
      </c>
      <c r="D23" s="155"/>
      <c r="E23" s="59"/>
      <c r="F23" s="60">
        <v>1075638</v>
      </c>
      <c r="G23" s="159">
        <v>124000</v>
      </c>
      <c r="H23" s="159">
        <v>124000</v>
      </c>
      <c r="I23" s="159">
        <v>124000</v>
      </c>
      <c r="J23" s="60">
        <v>124000</v>
      </c>
      <c r="K23" s="159">
        <v>124000</v>
      </c>
      <c r="L23" s="159">
        <v>124000</v>
      </c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1075638</v>
      </c>
      <c r="Y23" s="159">
        <v>-1075638</v>
      </c>
      <c r="Z23" s="141">
        <v>-100</v>
      </c>
      <c r="AA23" s="225">
        <v>1075638</v>
      </c>
    </row>
    <row r="24" spans="1:27" ht="13.5">
      <c r="A24" s="250" t="s">
        <v>57</v>
      </c>
      <c r="B24" s="253"/>
      <c r="C24" s="168">
        <f aca="true" t="shared" si="1" ref="C24:Y24">SUM(C15:C23)</f>
        <v>431526155</v>
      </c>
      <c r="D24" s="168">
        <f>SUM(D15:D23)</f>
        <v>0</v>
      </c>
      <c r="E24" s="76">
        <f t="shared" si="1"/>
        <v>441560414</v>
      </c>
      <c r="F24" s="77">
        <f t="shared" si="1"/>
        <v>448705884</v>
      </c>
      <c r="G24" s="77">
        <f t="shared" si="1"/>
        <v>435088097</v>
      </c>
      <c r="H24" s="77">
        <f t="shared" si="1"/>
        <v>435222940</v>
      </c>
      <c r="I24" s="77">
        <f t="shared" si="1"/>
        <v>432982453</v>
      </c>
      <c r="J24" s="77">
        <f t="shared" si="1"/>
        <v>432982453</v>
      </c>
      <c r="K24" s="77">
        <f t="shared" si="1"/>
        <v>431920376</v>
      </c>
      <c r="L24" s="77">
        <f t="shared" si="1"/>
        <v>431131745</v>
      </c>
      <c r="M24" s="77">
        <f t="shared" si="1"/>
        <v>441328800</v>
      </c>
      <c r="N24" s="77">
        <f t="shared" si="1"/>
        <v>441328800</v>
      </c>
      <c r="O24" s="77">
        <f t="shared" si="1"/>
        <v>433898069</v>
      </c>
      <c r="P24" s="77">
        <f t="shared" si="1"/>
        <v>434282115</v>
      </c>
      <c r="Q24" s="77">
        <f t="shared" si="1"/>
        <v>434911315</v>
      </c>
      <c r="R24" s="77">
        <f t="shared" si="1"/>
        <v>434911315</v>
      </c>
      <c r="S24" s="77">
        <f t="shared" si="1"/>
        <v>432276396</v>
      </c>
      <c r="T24" s="77">
        <f t="shared" si="1"/>
        <v>437332929</v>
      </c>
      <c r="U24" s="77">
        <f t="shared" si="1"/>
        <v>443832134</v>
      </c>
      <c r="V24" s="77">
        <f t="shared" si="1"/>
        <v>443832134</v>
      </c>
      <c r="W24" s="77">
        <f t="shared" si="1"/>
        <v>443832134</v>
      </c>
      <c r="X24" s="77">
        <f t="shared" si="1"/>
        <v>448705884</v>
      </c>
      <c r="Y24" s="77">
        <f t="shared" si="1"/>
        <v>-4873750</v>
      </c>
      <c r="Z24" s="212">
        <f>+IF(X24&lt;&gt;0,+(Y24/X24)*100,0)</f>
        <v>-1.0861792041933642</v>
      </c>
      <c r="AA24" s="79">
        <f>SUM(AA15:AA23)</f>
        <v>448705884</v>
      </c>
    </row>
    <row r="25" spans="1:27" ht="13.5">
      <c r="A25" s="250" t="s">
        <v>159</v>
      </c>
      <c r="B25" s="251"/>
      <c r="C25" s="168">
        <f aca="true" t="shared" si="2" ref="C25:Y25">+C12+C24</f>
        <v>502367787</v>
      </c>
      <c r="D25" s="168">
        <f>+D12+D24</f>
        <v>0</v>
      </c>
      <c r="E25" s="72">
        <f t="shared" si="2"/>
        <v>476906113</v>
      </c>
      <c r="F25" s="73">
        <f t="shared" si="2"/>
        <v>495482637</v>
      </c>
      <c r="G25" s="73">
        <f t="shared" si="2"/>
        <v>504302617</v>
      </c>
      <c r="H25" s="73">
        <f t="shared" si="2"/>
        <v>494769910</v>
      </c>
      <c r="I25" s="73">
        <f t="shared" si="2"/>
        <v>485186591</v>
      </c>
      <c r="J25" s="73">
        <f t="shared" si="2"/>
        <v>485186591</v>
      </c>
      <c r="K25" s="73">
        <f t="shared" si="2"/>
        <v>471484815</v>
      </c>
      <c r="L25" s="73">
        <f t="shared" si="2"/>
        <v>495413212</v>
      </c>
      <c r="M25" s="73">
        <f t="shared" si="2"/>
        <v>520402944</v>
      </c>
      <c r="N25" s="73">
        <f t="shared" si="2"/>
        <v>520402944</v>
      </c>
      <c r="O25" s="73">
        <f t="shared" si="2"/>
        <v>519144397</v>
      </c>
      <c r="P25" s="73">
        <f t="shared" si="2"/>
        <v>508464098</v>
      </c>
      <c r="Q25" s="73">
        <f t="shared" si="2"/>
        <v>528873486</v>
      </c>
      <c r="R25" s="73">
        <f t="shared" si="2"/>
        <v>528873486</v>
      </c>
      <c r="S25" s="73">
        <f t="shared" si="2"/>
        <v>509856265</v>
      </c>
      <c r="T25" s="73">
        <f t="shared" si="2"/>
        <v>497684083</v>
      </c>
      <c r="U25" s="73">
        <f t="shared" si="2"/>
        <v>484258185</v>
      </c>
      <c r="V25" s="73">
        <f t="shared" si="2"/>
        <v>484258185</v>
      </c>
      <c r="W25" s="73">
        <f t="shared" si="2"/>
        <v>484258185</v>
      </c>
      <c r="X25" s="73">
        <f t="shared" si="2"/>
        <v>495482637</v>
      </c>
      <c r="Y25" s="73">
        <f t="shared" si="2"/>
        <v>-11224452</v>
      </c>
      <c r="Z25" s="170">
        <f>+IF(X25&lt;&gt;0,+(Y25/X25)*100,0)</f>
        <v>-2.265357282338029</v>
      </c>
      <c r="AA25" s="74">
        <f>+AA12+AA24</f>
        <v>495482637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>
        <v>1519187</v>
      </c>
      <c r="H29" s="60">
        <v>4113941</v>
      </c>
      <c r="I29" s="60">
        <v>2434337</v>
      </c>
      <c r="J29" s="60">
        <v>2434337</v>
      </c>
      <c r="K29" s="60">
        <v>102461</v>
      </c>
      <c r="L29" s="60">
        <v>726254</v>
      </c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311299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>
        <v>10</v>
      </c>
      <c r="R31" s="60">
        <v>10</v>
      </c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16694744</v>
      </c>
      <c r="D32" s="155"/>
      <c r="E32" s="59">
        <v>9316213</v>
      </c>
      <c r="F32" s="60">
        <v>9316213</v>
      </c>
      <c r="G32" s="60">
        <v>11116056</v>
      </c>
      <c r="H32" s="60">
        <v>22831550</v>
      </c>
      <c r="I32" s="60">
        <v>-6610125</v>
      </c>
      <c r="J32" s="60">
        <v>-6610125</v>
      </c>
      <c r="K32" s="60">
        <v>-990203</v>
      </c>
      <c r="L32" s="60">
        <v>-8892955</v>
      </c>
      <c r="M32" s="60">
        <v>9526537</v>
      </c>
      <c r="N32" s="60">
        <v>9526537</v>
      </c>
      <c r="O32" s="60">
        <v>19277472</v>
      </c>
      <c r="P32" s="60">
        <v>17349893</v>
      </c>
      <c r="Q32" s="60">
        <v>14296043</v>
      </c>
      <c r="R32" s="60">
        <v>14296043</v>
      </c>
      <c r="S32" s="60">
        <v>9758032</v>
      </c>
      <c r="T32" s="60">
        <v>5157106</v>
      </c>
      <c r="U32" s="60">
        <v>2390291</v>
      </c>
      <c r="V32" s="60">
        <v>2390291</v>
      </c>
      <c r="W32" s="60">
        <v>2390291</v>
      </c>
      <c r="X32" s="60">
        <v>9316213</v>
      </c>
      <c r="Y32" s="60">
        <v>-6925922</v>
      </c>
      <c r="Z32" s="140">
        <v>-74.34</v>
      </c>
      <c r="AA32" s="62">
        <v>9316213</v>
      </c>
    </row>
    <row r="33" spans="1:27" ht="13.5">
      <c r="A33" s="249" t="s">
        <v>165</v>
      </c>
      <c r="B33" s="182"/>
      <c r="C33" s="155">
        <v>6766928</v>
      </c>
      <c r="D33" s="155"/>
      <c r="E33" s="59">
        <v>6921600</v>
      </c>
      <c r="F33" s="60">
        <v>6921601</v>
      </c>
      <c r="G33" s="60">
        <v>-109716</v>
      </c>
      <c r="H33" s="60">
        <v>-204271</v>
      </c>
      <c r="I33" s="60">
        <v>-440687</v>
      </c>
      <c r="J33" s="60">
        <v>-440687</v>
      </c>
      <c r="K33" s="60">
        <v>-552941</v>
      </c>
      <c r="L33" s="60">
        <v>-665195</v>
      </c>
      <c r="M33" s="60">
        <v>5032285</v>
      </c>
      <c r="N33" s="60">
        <v>5032285</v>
      </c>
      <c r="O33" s="60">
        <v>4842236</v>
      </c>
      <c r="P33" s="60">
        <v>4611956</v>
      </c>
      <c r="Q33" s="60">
        <v>4241018</v>
      </c>
      <c r="R33" s="60">
        <v>4241018</v>
      </c>
      <c r="S33" s="60">
        <v>4003856</v>
      </c>
      <c r="T33" s="60">
        <v>3816250</v>
      </c>
      <c r="U33" s="60">
        <v>2836525</v>
      </c>
      <c r="V33" s="60">
        <v>2836525</v>
      </c>
      <c r="W33" s="60">
        <v>2836525</v>
      </c>
      <c r="X33" s="60">
        <v>6921601</v>
      </c>
      <c r="Y33" s="60">
        <v>-4085076</v>
      </c>
      <c r="Z33" s="140">
        <v>-59.02</v>
      </c>
      <c r="AA33" s="62">
        <v>6921601</v>
      </c>
    </row>
    <row r="34" spans="1:27" ht="13.5">
      <c r="A34" s="250" t="s">
        <v>58</v>
      </c>
      <c r="B34" s="251"/>
      <c r="C34" s="168">
        <f aca="true" t="shared" si="3" ref="C34:Y34">SUM(C29:C33)</f>
        <v>23772971</v>
      </c>
      <c r="D34" s="168">
        <f>SUM(D29:D33)</f>
        <v>0</v>
      </c>
      <c r="E34" s="72">
        <f t="shared" si="3"/>
        <v>16237813</v>
      </c>
      <c r="F34" s="73">
        <f t="shared" si="3"/>
        <v>16237814</v>
      </c>
      <c r="G34" s="73">
        <f t="shared" si="3"/>
        <v>12525527</v>
      </c>
      <c r="H34" s="73">
        <f t="shared" si="3"/>
        <v>26741220</v>
      </c>
      <c r="I34" s="73">
        <f t="shared" si="3"/>
        <v>-4616475</v>
      </c>
      <c r="J34" s="73">
        <f t="shared" si="3"/>
        <v>-4616475</v>
      </c>
      <c r="K34" s="73">
        <f t="shared" si="3"/>
        <v>-1440683</v>
      </c>
      <c r="L34" s="73">
        <f t="shared" si="3"/>
        <v>-8831896</v>
      </c>
      <c r="M34" s="73">
        <f t="shared" si="3"/>
        <v>14558822</v>
      </c>
      <c r="N34" s="73">
        <f t="shared" si="3"/>
        <v>14558822</v>
      </c>
      <c r="O34" s="73">
        <f t="shared" si="3"/>
        <v>24119708</v>
      </c>
      <c r="P34" s="73">
        <f t="shared" si="3"/>
        <v>21961849</v>
      </c>
      <c r="Q34" s="73">
        <f t="shared" si="3"/>
        <v>18537071</v>
      </c>
      <c r="R34" s="73">
        <f t="shared" si="3"/>
        <v>18537071</v>
      </c>
      <c r="S34" s="73">
        <f t="shared" si="3"/>
        <v>13761888</v>
      </c>
      <c r="T34" s="73">
        <f t="shared" si="3"/>
        <v>8973356</v>
      </c>
      <c r="U34" s="73">
        <f t="shared" si="3"/>
        <v>5226816</v>
      </c>
      <c r="V34" s="73">
        <f t="shared" si="3"/>
        <v>5226816</v>
      </c>
      <c r="W34" s="73">
        <f t="shared" si="3"/>
        <v>5226816</v>
      </c>
      <c r="X34" s="73">
        <f t="shared" si="3"/>
        <v>16237814</v>
      </c>
      <c r="Y34" s="73">
        <f t="shared" si="3"/>
        <v>-11010998</v>
      </c>
      <c r="Z34" s="170">
        <f>+IF(X34&lt;&gt;0,+(Y34/X34)*100,0)</f>
        <v>-67.81083956251747</v>
      </c>
      <c r="AA34" s="74">
        <f>SUM(AA29:AA33)</f>
        <v>16237814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234735</v>
      </c>
      <c r="D37" s="155"/>
      <c r="E37" s="59">
        <v>657020</v>
      </c>
      <c r="F37" s="60">
        <v>546033</v>
      </c>
      <c r="G37" s="60">
        <v>-41101</v>
      </c>
      <c r="H37" s="60">
        <v>-82031</v>
      </c>
      <c r="I37" s="60">
        <v>-122881</v>
      </c>
      <c r="J37" s="60">
        <v>-122881</v>
      </c>
      <c r="K37" s="60">
        <v>-160072</v>
      </c>
      <c r="L37" s="60">
        <v>-161848</v>
      </c>
      <c r="M37" s="60">
        <v>317915</v>
      </c>
      <c r="N37" s="60">
        <v>317915</v>
      </c>
      <c r="O37" s="60">
        <v>281382</v>
      </c>
      <c r="P37" s="60">
        <v>244612</v>
      </c>
      <c r="Q37" s="60">
        <v>208078</v>
      </c>
      <c r="R37" s="60">
        <v>208078</v>
      </c>
      <c r="S37" s="60">
        <v>171426</v>
      </c>
      <c r="T37" s="60">
        <v>134757</v>
      </c>
      <c r="U37" s="60">
        <v>78639</v>
      </c>
      <c r="V37" s="60">
        <v>78639</v>
      </c>
      <c r="W37" s="60">
        <v>78639</v>
      </c>
      <c r="X37" s="60">
        <v>546033</v>
      </c>
      <c r="Y37" s="60">
        <v>-467394</v>
      </c>
      <c r="Z37" s="140">
        <v>-85.6</v>
      </c>
      <c r="AA37" s="62">
        <v>546033</v>
      </c>
    </row>
    <row r="38" spans="1:27" ht="13.5">
      <c r="A38" s="249" t="s">
        <v>165</v>
      </c>
      <c r="B38" s="182"/>
      <c r="C38" s="155">
        <v>8576934</v>
      </c>
      <c r="D38" s="155"/>
      <c r="E38" s="59">
        <v>13683970</v>
      </c>
      <c r="F38" s="60">
        <v>8779642</v>
      </c>
      <c r="G38" s="60"/>
      <c r="H38" s="60"/>
      <c r="I38" s="60"/>
      <c r="J38" s="60"/>
      <c r="K38" s="60"/>
      <c r="L38" s="60"/>
      <c r="M38" s="60">
        <v>9389545</v>
      </c>
      <c r="N38" s="60">
        <v>9389545</v>
      </c>
      <c r="O38" s="60">
        <v>9373363</v>
      </c>
      <c r="P38" s="60">
        <v>9373363</v>
      </c>
      <c r="Q38" s="60">
        <v>9360946</v>
      </c>
      <c r="R38" s="60">
        <v>9360946</v>
      </c>
      <c r="S38" s="60">
        <v>9352786</v>
      </c>
      <c r="T38" s="60">
        <v>9337413</v>
      </c>
      <c r="U38" s="60">
        <v>9326170</v>
      </c>
      <c r="V38" s="60">
        <v>9326170</v>
      </c>
      <c r="W38" s="60">
        <v>9326170</v>
      </c>
      <c r="X38" s="60">
        <v>8779642</v>
      </c>
      <c r="Y38" s="60">
        <v>546528</v>
      </c>
      <c r="Z38" s="140">
        <v>6.22</v>
      </c>
      <c r="AA38" s="62">
        <v>8779642</v>
      </c>
    </row>
    <row r="39" spans="1:27" ht="13.5">
      <c r="A39" s="250" t="s">
        <v>59</v>
      </c>
      <c r="B39" s="253"/>
      <c r="C39" s="168">
        <f aca="true" t="shared" si="4" ref="C39:Y39">SUM(C37:C38)</f>
        <v>8811669</v>
      </c>
      <c r="D39" s="168">
        <f>SUM(D37:D38)</f>
        <v>0</v>
      </c>
      <c r="E39" s="76">
        <f t="shared" si="4"/>
        <v>14340990</v>
      </c>
      <c r="F39" s="77">
        <f t="shared" si="4"/>
        <v>9325675</v>
      </c>
      <c r="G39" s="77">
        <f t="shared" si="4"/>
        <v>-41101</v>
      </c>
      <c r="H39" s="77">
        <f t="shared" si="4"/>
        <v>-82031</v>
      </c>
      <c r="I39" s="77">
        <f t="shared" si="4"/>
        <v>-122881</v>
      </c>
      <c r="J39" s="77">
        <f t="shared" si="4"/>
        <v>-122881</v>
      </c>
      <c r="K39" s="77">
        <f t="shared" si="4"/>
        <v>-160072</v>
      </c>
      <c r="L39" s="77">
        <f t="shared" si="4"/>
        <v>-161848</v>
      </c>
      <c r="M39" s="77">
        <f t="shared" si="4"/>
        <v>9707460</v>
      </c>
      <c r="N39" s="77">
        <f t="shared" si="4"/>
        <v>9707460</v>
      </c>
      <c r="O39" s="77">
        <f t="shared" si="4"/>
        <v>9654745</v>
      </c>
      <c r="P39" s="77">
        <f t="shared" si="4"/>
        <v>9617975</v>
      </c>
      <c r="Q39" s="77">
        <f t="shared" si="4"/>
        <v>9569024</v>
      </c>
      <c r="R39" s="77">
        <f t="shared" si="4"/>
        <v>9569024</v>
      </c>
      <c r="S39" s="77">
        <f t="shared" si="4"/>
        <v>9524212</v>
      </c>
      <c r="T39" s="77">
        <f t="shared" si="4"/>
        <v>9472170</v>
      </c>
      <c r="U39" s="77">
        <f t="shared" si="4"/>
        <v>9404809</v>
      </c>
      <c r="V39" s="77">
        <f t="shared" si="4"/>
        <v>9404809</v>
      </c>
      <c r="W39" s="77">
        <f t="shared" si="4"/>
        <v>9404809</v>
      </c>
      <c r="X39" s="77">
        <f t="shared" si="4"/>
        <v>9325675</v>
      </c>
      <c r="Y39" s="77">
        <f t="shared" si="4"/>
        <v>79134</v>
      </c>
      <c r="Z39" s="212">
        <f>+IF(X39&lt;&gt;0,+(Y39/X39)*100,0)</f>
        <v>0.8485605599594668</v>
      </c>
      <c r="AA39" s="79">
        <f>SUM(AA37:AA38)</f>
        <v>9325675</v>
      </c>
    </row>
    <row r="40" spans="1:27" ht="13.5">
      <c r="A40" s="250" t="s">
        <v>167</v>
      </c>
      <c r="B40" s="251"/>
      <c r="C40" s="168">
        <f aca="true" t="shared" si="5" ref="C40:Y40">+C34+C39</f>
        <v>32584640</v>
      </c>
      <c r="D40" s="168">
        <f>+D34+D39</f>
        <v>0</v>
      </c>
      <c r="E40" s="72">
        <f t="shared" si="5"/>
        <v>30578803</v>
      </c>
      <c r="F40" s="73">
        <f t="shared" si="5"/>
        <v>25563489</v>
      </c>
      <c r="G40" s="73">
        <f t="shared" si="5"/>
        <v>12484426</v>
      </c>
      <c r="H40" s="73">
        <f t="shared" si="5"/>
        <v>26659189</v>
      </c>
      <c r="I40" s="73">
        <f t="shared" si="5"/>
        <v>-4739356</v>
      </c>
      <c r="J40" s="73">
        <f t="shared" si="5"/>
        <v>-4739356</v>
      </c>
      <c r="K40" s="73">
        <f t="shared" si="5"/>
        <v>-1600755</v>
      </c>
      <c r="L40" s="73">
        <f t="shared" si="5"/>
        <v>-8993744</v>
      </c>
      <c r="M40" s="73">
        <f t="shared" si="5"/>
        <v>24266282</v>
      </c>
      <c r="N40" s="73">
        <f t="shared" si="5"/>
        <v>24266282</v>
      </c>
      <c r="O40" s="73">
        <f t="shared" si="5"/>
        <v>33774453</v>
      </c>
      <c r="P40" s="73">
        <f t="shared" si="5"/>
        <v>31579824</v>
      </c>
      <c r="Q40" s="73">
        <f t="shared" si="5"/>
        <v>28106095</v>
      </c>
      <c r="R40" s="73">
        <f t="shared" si="5"/>
        <v>28106095</v>
      </c>
      <c r="S40" s="73">
        <f t="shared" si="5"/>
        <v>23286100</v>
      </c>
      <c r="T40" s="73">
        <f t="shared" si="5"/>
        <v>18445526</v>
      </c>
      <c r="U40" s="73">
        <f t="shared" si="5"/>
        <v>14631625</v>
      </c>
      <c r="V40" s="73">
        <f t="shared" si="5"/>
        <v>14631625</v>
      </c>
      <c r="W40" s="73">
        <f t="shared" si="5"/>
        <v>14631625</v>
      </c>
      <c r="X40" s="73">
        <f t="shared" si="5"/>
        <v>25563489</v>
      </c>
      <c r="Y40" s="73">
        <f t="shared" si="5"/>
        <v>-10931864</v>
      </c>
      <c r="Z40" s="170">
        <f>+IF(X40&lt;&gt;0,+(Y40/X40)*100,0)</f>
        <v>-42.76358364071508</v>
      </c>
      <c r="AA40" s="74">
        <f>+AA34+AA39</f>
        <v>25563489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469783147</v>
      </c>
      <c r="D42" s="257">
        <f>+D25-D40</f>
        <v>0</v>
      </c>
      <c r="E42" s="258">
        <f t="shared" si="6"/>
        <v>446327310</v>
      </c>
      <c r="F42" s="259">
        <f t="shared" si="6"/>
        <v>469919148</v>
      </c>
      <c r="G42" s="259">
        <f t="shared" si="6"/>
        <v>491818191</v>
      </c>
      <c r="H42" s="259">
        <f t="shared" si="6"/>
        <v>468110721</v>
      </c>
      <c r="I42" s="259">
        <f t="shared" si="6"/>
        <v>489925947</v>
      </c>
      <c r="J42" s="259">
        <f t="shared" si="6"/>
        <v>489925947</v>
      </c>
      <c r="K42" s="259">
        <f t="shared" si="6"/>
        <v>473085570</v>
      </c>
      <c r="L42" s="259">
        <f t="shared" si="6"/>
        <v>504406956</v>
      </c>
      <c r="M42" s="259">
        <f t="shared" si="6"/>
        <v>496136662</v>
      </c>
      <c r="N42" s="259">
        <f t="shared" si="6"/>
        <v>496136662</v>
      </c>
      <c r="O42" s="259">
        <f t="shared" si="6"/>
        <v>485369944</v>
      </c>
      <c r="P42" s="259">
        <f t="shared" si="6"/>
        <v>476884274</v>
      </c>
      <c r="Q42" s="259">
        <f t="shared" si="6"/>
        <v>500767391</v>
      </c>
      <c r="R42" s="259">
        <f t="shared" si="6"/>
        <v>500767391</v>
      </c>
      <c r="S42" s="259">
        <f t="shared" si="6"/>
        <v>486570165</v>
      </c>
      <c r="T42" s="259">
        <f t="shared" si="6"/>
        <v>479238557</v>
      </c>
      <c r="U42" s="259">
        <f t="shared" si="6"/>
        <v>469626560</v>
      </c>
      <c r="V42" s="259">
        <f t="shared" si="6"/>
        <v>469626560</v>
      </c>
      <c r="W42" s="259">
        <f t="shared" si="6"/>
        <v>469626560</v>
      </c>
      <c r="X42" s="259">
        <f t="shared" si="6"/>
        <v>469919148</v>
      </c>
      <c r="Y42" s="259">
        <f t="shared" si="6"/>
        <v>-292588</v>
      </c>
      <c r="Z42" s="260">
        <f>+IF(X42&lt;&gt;0,+(Y42/X42)*100,0)</f>
        <v>-0.06226347686517341</v>
      </c>
      <c r="AA42" s="261">
        <f>+AA25-AA40</f>
        <v>469919148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469783147</v>
      </c>
      <c r="D45" s="155"/>
      <c r="E45" s="59">
        <v>446327310</v>
      </c>
      <c r="F45" s="60">
        <v>469919148</v>
      </c>
      <c r="G45" s="60">
        <v>491818191</v>
      </c>
      <c r="H45" s="60">
        <v>468110721</v>
      </c>
      <c r="I45" s="60">
        <v>489925947</v>
      </c>
      <c r="J45" s="60">
        <v>489925947</v>
      </c>
      <c r="K45" s="60">
        <v>473085570</v>
      </c>
      <c r="L45" s="60">
        <v>504406956</v>
      </c>
      <c r="M45" s="60">
        <v>496136662</v>
      </c>
      <c r="N45" s="60">
        <v>496136662</v>
      </c>
      <c r="O45" s="60">
        <v>485369944</v>
      </c>
      <c r="P45" s="60">
        <v>476884274</v>
      </c>
      <c r="Q45" s="60">
        <v>500767391</v>
      </c>
      <c r="R45" s="60">
        <v>500767391</v>
      </c>
      <c r="S45" s="60">
        <v>486570165</v>
      </c>
      <c r="T45" s="60">
        <v>479238557</v>
      </c>
      <c r="U45" s="60">
        <v>469626560</v>
      </c>
      <c r="V45" s="60">
        <v>469626560</v>
      </c>
      <c r="W45" s="60">
        <v>469626560</v>
      </c>
      <c r="X45" s="60">
        <v>469919148</v>
      </c>
      <c r="Y45" s="60">
        <v>-292588</v>
      </c>
      <c r="Z45" s="139">
        <v>-0.06</v>
      </c>
      <c r="AA45" s="62">
        <v>469919148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469783147</v>
      </c>
      <c r="D48" s="217">
        <f>SUM(D45:D47)</f>
        <v>0</v>
      </c>
      <c r="E48" s="264">
        <f t="shared" si="7"/>
        <v>446327310</v>
      </c>
      <c r="F48" s="219">
        <f t="shared" si="7"/>
        <v>469919148</v>
      </c>
      <c r="G48" s="219">
        <f t="shared" si="7"/>
        <v>491818191</v>
      </c>
      <c r="H48" s="219">
        <f t="shared" si="7"/>
        <v>468110721</v>
      </c>
      <c r="I48" s="219">
        <f t="shared" si="7"/>
        <v>489925947</v>
      </c>
      <c r="J48" s="219">
        <f t="shared" si="7"/>
        <v>489925947</v>
      </c>
      <c r="K48" s="219">
        <f t="shared" si="7"/>
        <v>473085570</v>
      </c>
      <c r="L48" s="219">
        <f t="shared" si="7"/>
        <v>504406956</v>
      </c>
      <c r="M48" s="219">
        <f t="shared" si="7"/>
        <v>496136662</v>
      </c>
      <c r="N48" s="219">
        <f t="shared" si="7"/>
        <v>496136662</v>
      </c>
      <c r="O48" s="219">
        <f t="shared" si="7"/>
        <v>485369944</v>
      </c>
      <c r="P48" s="219">
        <f t="shared" si="7"/>
        <v>476884274</v>
      </c>
      <c r="Q48" s="219">
        <f t="shared" si="7"/>
        <v>500767391</v>
      </c>
      <c r="R48" s="219">
        <f t="shared" si="7"/>
        <v>500767391</v>
      </c>
      <c r="S48" s="219">
        <f t="shared" si="7"/>
        <v>486570165</v>
      </c>
      <c r="T48" s="219">
        <f t="shared" si="7"/>
        <v>479238557</v>
      </c>
      <c r="U48" s="219">
        <f t="shared" si="7"/>
        <v>469626560</v>
      </c>
      <c r="V48" s="219">
        <f t="shared" si="7"/>
        <v>469626560</v>
      </c>
      <c r="W48" s="219">
        <f t="shared" si="7"/>
        <v>469626560</v>
      </c>
      <c r="X48" s="219">
        <f t="shared" si="7"/>
        <v>469919148</v>
      </c>
      <c r="Y48" s="219">
        <f t="shared" si="7"/>
        <v>-292588</v>
      </c>
      <c r="Z48" s="265">
        <f>+IF(X48&lt;&gt;0,+(Y48/X48)*100,0)</f>
        <v>-0.06226347686517341</v>
      </c>
      <c r="AA48" s="232">
        <f>SUM(AA45:AA47)</f>
        <v>469919148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3218438</v>
      </c>
      <c r="D6" s="155"/>
      <c r="E6" s="59">
        <v>1221278</v>
      </c>
      <c r="F6" s="60">
        <v>2809045</v>
      </c>
      <c r="G6" s="60">
        <v>3000527</v>
      </c>
      <c r="H6" s="60">
        <v>-10572</v>
      </c>
      <c r="I6" s="60">
        <v>65975</v>
      </c>
      <c r="J6" s="60">
        <v>3055930</v>
      </c>
      <c r="K6" s="60"/>
      <c r="L6" s="60">
        <v>-16750</v>
      </c>
      <c r="M6" s="60">
        <v>724263</v>
      </c>
      <c r="N6" s="60">
        <v>707513</v>
      </c>
      <c r="O6" s="60">
        <v>-1901054</v>
      </c>
      <c r="P6" s="60">
        <v>-672</v>
      </c>
      <c r="Q6" s="60">
        <v>713</v>
      </c>
      <c r="R6" s="60">
        <v>-1901013</v>
      </c>
      <c r="S6" s="60">
        <v>50122</v>
      </c>
      <c r="T6" s="60">
        <v>-9991</v>
      </c>
      <c r="U6" s="60">
        <v>-65475</v>
      </c>
      <c r="V6" s="60">
        <v>-25344</v>
      </c>
      <c r="W6" s="60">
        <v>1837086</v>
      </c>
      <c r="X6" s="60">
        <v>2809045</v>
      </c>
      <c r="Y6" s="60">
        <v>-971959</v>
      </c>
      <c r="Z6" s="140">
        <v>-34.6</v>
      </c>
      <c r="AA6" s="62">
        <v>2809045</v>
      </c>
    </row>
    <row r="7" spans="1:27" ht="13.5">
      <c r="A7" s="249" t="s">
        <v>32</v>
      </c>
      <c r="B7" s="182"/>
      <c r="C7" s="155">
        <v>21380643</v>
      </c>
      <c r="D7" s="155"/>
      <c r="E7" s="59">
        <v>10211465</v>
      </c>
      <c r="F7" s="60">
        <v>10838761</v>
      </c>
      <c r="G7" s="60">
        <v>677219</v>
      </c>
      <c r="H7" s="60">
        <v>792484</v>
      </c>
      <c r="I7" s="60">
        <v>1166500</v>
      </c>
      <c r="J7" s="60">
        <v>2636203</v>
      </c>
      <c r="K7" s="60">
        <v>850980</v>
      </c>
      <c r="L7" s="60">
        <v>887855</v>
      </c>
      <c r="M7" s="60">
        <v>1426540</v>
      </c>
      <c r="N7" s="60">
        <v>3165375</v>
      </c>
      <c r="O7" s="60">
        <v>-394113</v>
      </c>
      <c r="P7" s="60">
        <v>2479941</v>
      </c>
      <c r="Q7" s="60">
        <v>891964</v>
      </c>
      <c r="R7" s="60">
        <v>2977792</v>
      </c>
      <c r="S7" s="60">
        <v>578439</v>
      </c>
      <c r="T7" s="60">
        <v>456153</v>
      </c>
      <c r="U7" s="60">
        <v>464092</v>
      </c>
      <c r="V7" s="60">
        <v>1498684</v>
      </c>
      <c r="W7" s="60">
        <v>10278054</v>
      </c>
      <c r="X7" s="60">
        <v>10838761</v>
      </c>
      <c r="Y7" s="60">
        <v>-560707</v>
      </c>
      <c r="Z7" s="140">
        <v>-5.17</v>
      </c>
      <c r="AA7" s="62">
        <v>10838761</v>
      </c>
    </row>
    <row r="8" spans="1:27" ht="13.5">
      <c r="A8" s="249" t="s">
        <v>178</v>
      </c>
      <c r="B8" s="182"/>
      <c r="C8" s="155">
        <v>28415437</v>
      </c>
      <c r="D8" s="155"/>
      <c r="E8" s="59">
        <v>38443224</v>
      </c>
      <c r="F8" s="60">
        <v>41460558</v>
      </c>
      <c r="G8" s="60">
        <v>175410</v>
      </c>
      <c r="H8" s="60">
        <v>179488</v>
      </c>
      <c r="I8" s="60">
        <v>102314</v>
      </c>
      <c r="J8" s="60">
        <v>457212</v>
      </c>
      <c r="K8" s="60">
        <v>-5839</v>
      </c>
      <c r="L8" s="60">
        <v>123428</v>
      </c>
      <c r="M8" s="60">
        <v>7220976</v>
      </c>
      <c r="N8" s="60">
        <v>7338565</v>
      </c>
      <c r="O8" s="60">
        <v>6500</v>
      </c>
      <c r="P8" s="60">
        <v>159219</v>
      </c>
      <c r="Q8" s="60">
        <v>3316212</v>
      </c>
      <c r="R8" s="60">
        <v>3481931</v>
      </c>
      <c r="S8" s="60">
        <v>143202</v>
      </c>
      <c r="T8" s="60">
        <v>197837</v>
      </c>
      <c r="U8" s="60">
        <v>400349</v>
      </c>
      <c r="V8" s="60">
        <v>741388</v>
      </c>
      <c r="W8" s="60">
        <v>12019096</v>
      </c>
      <c r="X8" s="60">
        <v>41460558</v>
      </c>
      <c r="Y8" s="60">
        <v>-29441462</v>
      </c>
      <c r="Z8" s="140">
        <v>-71.01</v>
      </c>
      <c r="AA8" s="62">
        <v>41460558</v>
      </c>
    </row>
    <row r="9" spans="1:27" ht="13.5">
      <c r="A9" s="249" t="s">
        <v>179</v>
      </c>
      <c r="B9" s="182"/>
      <c r="C9" s="155">
        <v>98441322</v>
      </c>
      <c r="D9" s="155"/>
      <c r="E9" s="59">
        <v>108177864</v>
      </c>
      <c r="F9" s="60">
        <v>111815142</v>
      </c>
      <c r="G9" s="60">
        <v>36490114</v>
      </c>
      <c r="H9" s="60"/>
      <c r="I9" s="60">
        <v>4064319</v>
      </c>
      <c r="J9" s="60">
        <v>40554433</v>
      </c>
      <c r="K9" s="60">
        <v>240649</v>
      </c>
      <c r="L9" s="60">
        <v>36570704</v>
      </c>
      <c r="M9" s="60">
        <v>399976</v>
      </c>
      <c r="N9" s="60">
        <v>37211329</v>
      </c>
      <c r="O9" s="60">
        <v>305094</v>
      </c>
      <c r="P9" s="60">
        <v>306507</v>
      </c>
      <c r="Q9" s="60">
        <v>28785550</v>
      </c>
      <c r="R9" s="60">
        <v>29397151</v>
      </c>
      <c r="S9" s="60">
        <v>901934</v>
      </c>
      <c r="T9" s="60">
        <v>1760482</v>
      </c>
      <c r="U9" s="60">
        <v>3581087</v>
      </c>
      <c r="V9" s="60">
        <v>6243503</v>
      </c>
      <c r="W9" s="60">
        <v>113406416</v>
      </c>
      <c r="X9" s="60">
        <v>111815142</v>
      </c>
      <c r="Y9" s="60">
        <v>1591274</v>
      </c>
      <c r="Z9" s="140">
        <v>1.42</v>
      </c>
      <c r="AA9" s="62">
        <v>111815142</v>
      </c>
    </row>
    <row r="10" spans="1:27" ht="13.5">
      <c r="A10" s="249" t="s">
        <v>180</v>
      </c>
      <c r="B10" s="182"/>
      <c r="C10" s="155">
        <v>22739451</v>
      </c>
      <c r="D10" s="155"/>
      <c r="E10" s="59">
        <v>30969996</v>
      </c>
      <c r="F10" s="60">
        <v>30537293</v>
      </c>
      <c r="G10" s="60">
        <v>168878</v>
      </c>
      <c r="H10" s="60"/>
      <c r="I10" s="60">
        <v>1769527</v>
      </c>
      <c r="J10" s="60">
        <v>1938405</v>
      </c>
      <c r="K10" s="60">
        <v>1460750</v>
      </c>
      <c r="L10" s="60">
        <v>2354825</v>
      </c>
      <c r="M10" s="60">
        <v>2916038</v>
      </c>
      <c r="N10" s="60">
        <v>6731613</v>
      </c>
      <c r="O10" s="60">
        <v>744418</v>
      </c>
      <c r="P10" s="60">
        <v>3031198</v>
      </c>
      <c r="Q10" s="60">
        <v>5810836</v>
      </c>
      <c r="R10" s="60">
        <v>9586452</v>
      </c>
      <c r="S10" s="60">
        <v>1425105</v>
      </c>
      <c r="T10" s="60">
        <v>3211030</v>
      </c>
      <c r="U10" s="60">
        <v>6352503</v>
      </c>
      <c r="V10" s="60">
        <v>10988638</v>
      </c>
      <c r="W10" s="60">
        <v>29245108</v>
      </c>
      <c r="X10" s="60">
        <v>30537293</v>
      </c>
      <c r="Y10" s="60">
        <v>-1292185</v>
      </c>
      <c r="Z10" s="140">
        <v>-4.23</v>
      </c>
      <c r="AA10" s="62">
        <v>30537293</v>
      </c>
    </row>
    <row r="11" spans="1:27" ht="13.5">
      <c r="A11" s="249" t="s">
        <v>181</v>
      </c>
      <c r="B11" s="182"/>
      <c r="C11" s="155">
        <v>10838534</v>
      </c>
      <c r="D11" s="155"/>
      <c r="E11" s="59">
        <v>7184184</v>
      </c>
      <c r="F11" s="60">
        <v>5643953</v>
      </c>
      <c r="G11" s="60">
        <v>592545</v>
      </c>
      <c r="H11" s="60">
        <v>665525</v>
      </c>
      <c r="I11" s="60">
        <v>555225</v>
      </c>
      <c r="J11" s="60">
        <v>1813295</v>
      </c>
      <c r="K11" s="60">
        <v>705575</v>
      </c>
      <c r="L11" s="60">
        <v>581348</v>
      </c>
      <c r="M11" s="60">
        <v>641533</v>
      </c>
      <c r="N11" s="60">
        <v>1928456</v>
      </c>
      <c r="O11" s="60">
        <v>1484943</v>
      </c>
      <c r="P11" s="60">
        <v>627417</v>
      </c>
      <c r="Q11" s="60">
        <v>598583</v>
      </c>
      <c r="R11" s="60">
        <v>2710943</v>
      </c>
      <c r="S11" s="60">
        <v>539421</v>
      </c>
      <c r="T11" s="60">
        <v>643002</v>
      </c>
      <c r="U11" s="60">
        <v>554021</v>
      </c>
      <c r="V11" s="60">
        <v>1736444</v>
      </c>
      <c r="W11" s="60">
        <v>8189138</v>
      </c>
      <c r="X11" s="60">
        <v>5643953</v>
      </c>
      <c r="Y11" s="60">
        <v>2545185</v>
      </c>
      <c r="Z11" s="140">
        <v>45.1</v>
      </c>
      <c r="AA11" s="62">
        <v>5643953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-106525322</v>
      </c>
      <c r="D14" s="155"/>
      <c r="E14" s="59">
        <v>-155044753</v>
      </c>
      <c r="F14" s="60">
        <v>-157174775</v>
      </c>
      <c r="G14" s="60">
        <v>-10050983</v>
      </c>
      <c r="H14" s="60">
        <v>-9712340</v>
      </c>
      <c r="I14" s="60">
        <v>-14797353</v>
      </c>
      <c r="J14" s="60">
        <v>-34560676</v>
      </c>
      <c r="K14" s="60">
        <v>-12246723</v>
      </c>
      <c r="L14" s="60">
        <v>-8975228</v>
      </c>
      <c r="M14" s="60">
        <v>-12531249</v>
      </c>
      <c r="N14" s="60">
        <v>-33753200</v>
      </c>
      <c r="O14" s="60">
        <v>-9985696</v>
      </c>
      <c r="P14" s="60">
        <v>-14319952</v>
      </c>
      <c r="Q14" s="60">
        <v>-13674977</v>
      </c>
      <c r="R14" s="60">
        <v>-37980625</v>
      </c>
      <c r="S14" s="60">
        <v>-15283439</v>
      </c>
      <c r="T14" s="60">
        <v>-15335595</v>
      </c>
      <c r="U14" s="60">
        <v>-19641071</v>
      </c>
      <c r="V14" s="60">
        <v>-50260105</v>
      </c>
      <c r="W14" s="60">
        <v>-156554606</v>
      </c>
      <c r="X14" s="60">
        <v>-157174775</v>
      </c>
      <c r="Y14" s="60">
        <v>620169</v>
      </c>
      <c r="Z14" s="140">
        <v>-0.39</v>
      </c>
      <c r="AA14" s="62">
        <v>-157174775</v>
      </c>
    </row>
    <row r="15" spans="1:27" ht="13.5">
      <c r="A15" s="249" t="s">
        <v>40</v>
      </c>
      <c r="B15" s="182"/>
      <c r="C15" s="155">
        <v>-137297</v>
      </c>
      <c r="D15" s="155"/>
      <c r="E15" s="59">
        <v>-175104</v>
      </c>
      <c r="F15" s="60">
        <v>-175103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-175103</v>
      </c>
      <c r="Y15" s="60">
        <v>175103</v>
      </c>
      <c r="Z15" s="140">
        <v>-100</v>
      </c>
      <c r="AA15" s="62">
        <v>-175103</v>
      </c>
    </row>
    <row r="16" spans="1:27" ht="13.5">
      <c r="A16" s="249" t="s">
        <v>42</v>
      </c>
      <c r="B16" s="182"/>
      <c r="C16" s="155">
        <v>-19462161</v>
      </c>
      <c r="D16" s="155"/>
      <c r="E16" s="59">
        <v>-17899416</v>
      </c>
      <c r="F16" s="60">
        <v>-21769279</v>
      </c>
      <c r="G16" s="60">
        <v>-262493</v>
      </c>
      <c r="H16" s="60">
        <v>-949958</v>
      </c>
      <c r="I16" s="60">
        <v>-3138950</v>
      </c>
      <c r="J16" s="60">
        <v>-4351401</v>
      </c>
      <c r="K16" s="60">
        <v>-371241</v>
      </c>
      <c r="L16" s="60">
        <v>-5689638</v>
      </c>
      <c r="M16" s="60">
        <v>-822918</v>
      </c>
      <c r="N16" s="60">
        <v>-6883797</v>
      </c>
      <c r="O16" s="60">
        <v>-789690</v>
      </c>
      <c r="P16" s="60">
        <v>-769328</v>
      </c>
      <c r="Q16" s="60">
        <v>-1809738</v>
      </c>
      <c r="R16" s="60">
        <v>-3368756</v>
      </c>
      <c r="S16" s="60">
        <v>-957274</v>
      </c>
      <c r="T16" s="60">
        <v>-1915050</v>
      </c>
      <c r="U16" s="60">
        <v>-3562485</v>
      </c>
      <c r="V16" s="60">
        <v>-6434809</v>
      </c>
      <c r="W16" s="60">
        <v>-21038763</v>
      </c>
      <c r="X16" s="60">
        <v>-21769279</v>
      </c>
      <c r="Y16" s="60">
        <v>730516</v>
      </c>
      <c r="Z16" s="140">
        <v>-3.36</v>
      </c>
      <c r="AA16" s="62">
        <v>-21769279</v>
      </c>
    </row>
    <row r="17" spans="1:27" ht="13.5">
      <c r="A17" s="250" t="s">
        <v>185</v>
      </c>
      <c r="B17" s="251"/>
      <c r="C17" s="168">
        <f aca="true" t="shared" si="0" ref="C17:Y17">SUM(C6:C16)</f>
        <v>58909045</v>
      </c>
      <c r="D17" s="168">
        <f t="shared" si="0"/>
        <v>0</v>
      </c>
      <c r="E17" s="72">
        <f t="shared" si="0"/>
        <v>23088738</v>
      </c>
      <c r="F17" s="73">
        <f t="shared" si="0"/>
        <v>23985595</v>
      </c>
      <c r="G17" s="73">
        <f t="shared" si="0"/>
        <v>30791217</v>
      </c>
      <c r="H17" s="73">
        <f t="shared" si="0"/>
        <v>-9035373</v>
      </c>
      <c r="I17" s="73">
        <f t="shared" si="0"/>
        <v>-10212443</v>
      </c>
      <c r="J17" s="73">
        <f t="shared" si="0"/>
        <v>11543401</v>
      </c>
      <c r="K17" s="73">
        <f t="shared" si="0"/>
        <v>-9365849</v>
      </c>
      <c r="L17" s="73">
        <f t="shared" si="0"/>
        <v>25836544</v>
      </c>
      <c r="M17" s="73">
        <f t="shared" si="0"/>
        <v>-24841</v>
      </c>
      <c r="N17" s="73">
        <f t="shared" si="0"/>
        <v>16445854</v>
      </c>
      <c r="O17" s="73">
        <f t="shared" si="0"/>
        <v>-10529598</v>
      </c>
      <c r="P17" s="73">
        <f t="shared" si="0"/>
        <v>-8485670</v>
      </c>
      <c r="Q17" s="73">
        <f t="shared" si="0"/>
        <v>23919143</v>
      </c>
      <c r="R17" s="73">
        <f t="shared" si="0"/>
        <v>4903875</v>
      </c>
      <c r="S17" s="73">
        <f t="shared" si="0"/>
        <v>-12602490</v>
      </c>
      <c r="T17" s="73">
        <f t="shared" si="0"/>
        <v>-10992132</v>
      </c>
      <c r="U17" s="73">
        <f t="shared" si="0"/>
        <v>-11916979</v>
      </c>
      <c r="V17" s="73">
        <f t="shared" si="0"/>
        <v>-35511601</v>
      </c>
      <c r="W17" s="73">
        <f t="shared" si="0"/>
        <v>-2618471</v>
      </c>
      <c r="X17" s="73">
        <f t="shared" si="0"/>
        <v>23985595</v>
      </c>
      <c r="Y17" s="73">
        <f t="shared" si="0"/>
        <v>-26604066</v>
      </c>
      <c r="Z17" s="170">
        <f>+IF(X17&lt;&gt;0,+(Y17/X17)*100,0)</f>
        <v>-110.91684821660668</v>
      </c>
      <c r="AA17" s="74">
        <f>SUM(AA6:AA16)</f>
        <v>23985595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>
        <v>-22946915</v>
      </c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>
        <v>-566176</v>
      </c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>
        <v>14742</v>
      </c>
      <c r="H24" s="60">
        <v>-920</v>
      </c>
      <c r="I24" s="60">
        <v>-23230</v>
      </c>
      <c r="J24" s="60">
        <v>-9408</v>
      </c>
      <c r="K24" s="60">
        <v>-9710</v>
      </c>
      <c r="L24" s="60">
        <v>-9710</v>
      </c>
      <c r="M24" s="60"/>
      <c r="N24" s="60">
        <v>-19420</v>
      </c>
      <c r="O24" s="60"/>
      <c r="P24" s="60">
        <v>16182</v>
      </c>
      <c r="Q24" s="60"/>
      <c r="R24" s="60">
        <v>16182</v>
      </c>
      <c r="S24" s="60">
        <v>-8160</v>
      </c>
      <c r="T24" s="60"/>
      <c r="U24" s="60"/>
      <c r="V24" s="60">
        <v>-8160</v>
      </c>
      <c r="W24" s="60">
        <v>-20806</v>
      </c>
      <c r="X24" s="60"/>
      <c r="Y24" s="60">
        <v>-20806</v>
      </c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-37101365</v>
      </c>
      <c r="D26" s="155"/>
      <c r="E26" s="59">
        <v>-38222904</v>
      </c>
      <c r="F26" s="60">
        <v>-41070793</v>
      </c>
      <c r="G26" s="60">
        <v>-351196</v>
      </c>
      <c r="H26" s="60">
        <v>-681264</v>
      </c>
      <c r="I26" s="60">
        <v>-1201853</v>
      </c>
      <c r="J26" s="60">
        <v>-2234313</v>
      </c>
      <c r="K26" s="60">
        <v>-1712157</v>
      </c>
      <c r="L26" s="60">
        <v>-2154499</v>
      </c>
      <c r="M26" s="60">
        <v>-2869370</v>
      </c>
      <c r="N26" s="60">
        <v>-6736026</v>
      </c>
      <c r="O26" s="60">
        <v>-565065</v>
      </c>
      <c r="P26" s="60">
        <v>-3261214</v>
      </c>
      <c r="Q26" s="60">
        <v>-5214375</v>
      </c>
      <c r="R26" s="60">
        <v>-9040654</v>
      </c>
      <c r="S26" s="60">
        <v>-1838145</v>
      </c>
      <c r="T26" s="60">
        <v>-6966422</v>
      </c>
      <c r="U26" s="60">
        <v>-8409095</v>
      </c>
      <c r="V26" s="60">
        <v>-17213662</v>
      </c>
      <c r="W26" s="60">
        <v>-35224655</v>
      </c>
      <c r="X26" s="60">
        <v>-41070793</v>
      </c>
      <c r="Y26" s="60">
        <v>5846138</v>
      </c>
      <c r="Z26" s="140">
        <v>-14.23</v>
      </c>
      <c r="AA26" s="62">
        <v>-41070793</v>
      </c>
    </row>
    <row r="27" spans="1:27" ht="13.5">
      <c r="A27" s="250" t="s">
        <v>192</v>
      </c>
      <c r="B27" s="251"/>
      <c r="C27" s="168">
        <f aca="true" t="shared" si="1" ref="C27:Y27">SUM(C21:C26)</f>
        <v>-60614456</v>
      </c>
      <c r="D27" s="168">
        <f>SUM(D21:D26)</f>
        <v>0</v>
      </c>
      <c r="E27" s="72">
        <f t="shared" si="1"/>
        <v>-38222904</v>
      </c>
      <c r="F27" s="73">
        <f t="shared" si="1"/>
        <v>-41070793</v>
      </c>
      <c r="G27" s="73">
        <f t="shared" si="1"/>
        <v>-336454</v>
      </c>
      <c r="H27" s="73">
        <f t="shared" si="1"/>
        <v>-682184</v>
      </c>
      <c r="I27" s="73">
        <f t="shared" si="1"/>
        <v>-1225083</v>
      </c>
      <c r="J27" s="73">
        <f t="shared" si="1"/>
        <v>-2243721</v>
      </c>
      <c r="K27" s="73">
        <f t="shared" si="1"/>
        <v>-1721867</v>
      </c>
      <c r="L27" s="73">
        <f t="shared" si="1"/>
        <v>-2164209</v>
      </c>
      <c r="M27" s="73">
        <f t="shared" si="1"/>
        <v>-2869370</v>
      </c>
      <c r="N27" s="73">
        <f t="shared" si="1"/>
        <v>-6755446</v>
      </c>
      <c r="O27" s="73">
        <f t="shared" si="1"/>
        <v>-565065</v>
      </c>
      <c r="P27" s="73">
        <f t="shared" si="1"/>
        <v>-3245032</v>
      </c>
      <c r="Q27" s="73">
        <f t="shared" si="1"/>
        <v>-5214375</v>
      </c>
      <c r="R27" s="73">
        <f t="shared" si="1"/>
        <v>-9024472</v>
      </c>
      <c r="S27" s="73">
        <f t="shared" si="1"/>
        <v>-1846305</v>
      </c>
      <c r="T27" s="73">
        <f t="shared" si="1"/>
        <v>-6966422</v>
      </c>
      <c r="U27" s="73">
        <f t="shared" si="1"/>
        <v>-8409095</v>
      </c>
      <c r="V27" s="73">
        <f t="shared" si="1"/>
        <v>-17221822</v>
      </c>
      <c r="W27" s="73">
        <f t="shared" si="1"/>
        <v>-35245461</v>
      </c>
      <c r="X27" s="73">
        <f t="shared" si="1"/>
        <v>-41070793</v>
      </c>
      <c r="Y27" s="73">
        <f t="shared" si="1"/>
        <v>5825332</v>
      </c>
      <c r="Z27" s="170">
        <f>+IF(X27&lt;&gt;0,+(Y27/X27)*100,0)</f>
        <v>-14.183636532170196</v>
      </c>
      <c r="AA27" s="74">
        <f>SUM(AA21:AA26)</f>
        <v>-41070793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>
        <v>-5000</v>
      </c>
      <c r="L32" s="60"/>
      <c r="M32" s="60"/>
      <c r="N32" s="60">
        <v>-5000</v>
      </c>
      <c r="O32" s="60"/>
      <c r="P32" s="60"/>
      <c r="Q32" s="60"/>
      <c r="R32" s="60"/>
      <c r="S32" s="60"/>
      <c r="T32" s="60"/>
      <c r="U32" s="60"/>
      <c r="V32" s="60"/>
      <c r="W32" s="60">
        <v>-5000</v>
      </c>
      <c r="X32" s="60"/>
      <c r="Y32" s="60">
        <v>-5000</v>
      </c>
      <c r="Z32" s="140"/>
      <c r="AA32" s="62"/>
    </row>
    <row r="33" spans="1:27" ht="13.5">
      <c r="A33" s="249" t="s">
        <v>196</v>
      </c>
      <c r="B33" s="182"/>
      <c r="C33" s="155">
        <v>-110146</v>
      </c>
      <c r="D33" s="155"/>
      <c r="E33" s="59"/>
      <c r="F33" s="60"/>
      <c r="G33" s="60"/>
      <c r="H33" s="159"/>
      <c r="I33" s="159"/>
      <c r="J33" s="159"/>
      <c r="K33" s="60">
        <v>1000</v>
      </c>
      <c r="L33" s="60"/>
      <c r="M33" s="60"/>
      <c r="N33" s="60">
        <v>1000</v>
      </c>
      <c r="O33" s="159"/>
      <c r="P33" s="159"/>
      <c r="Q33" s="159">
        <v>10</v>
      </c>
      <c r="R33" s="60">
        <v>10</v>
      </c>
      <c r="S33" s="60">
        <v>-10</v>
      </c>
      <c r="T33" s="60"/>
      <c r="U33" s="60"/>
      <c r="V33" s="159">
        <v>-10</v>
      </c>
      <c r="W33" s="159">
        <v>1000</v>
      </c>
      <c r="X33" s="159"/>
      <c r="Y33" s="60">
        <v>1000</v>
      </c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-306353</v>
      </c>
      <c r="D35" s="155"/>
      <c r="E35" s="59">
        <v>-194976</v>
      </c>
      <c r="F35" s="60"/>
      <c r="G35" s="60">
        <v>-41100</v>
      </c>
      <c r="H35" s="60"/>
      <c r="I35" s="60"/>
      <c r="J35" s="60">
        <v>-41100</v>
      </c>
      <c r="K35" s="60">
        <v>11385</v>
      </c>
      <c r="L35" s="60">
        <v>-39224</v>
      </c>
      <c r="M35" s="60"/>
      <c r="N35" s="60">
        <v>-27839</v>
      </c>
      <c r="O35" s="60">
        <v>-36533</v>
      </c>
      <c r="P35" s="60">
        <v>-36770</v>
      </c>
      <c r="Q35" s="60">
        <v>-36534</v>
      </c>
      <c r="R35" s="60">
        <v>-109837</v>
      </c>
      <c r="S35" s="60">
        <v>-36652</v>
      </c>
      <c r="T35" s="60">
        <v>-36669</v>
      </c>
      <c r="U35" s="60">
        <v>-56118</v>
      </c>
      <c r="V35" s="60">
        <v>-129439</v>
      </c>
      <c r="W35" s="60">
        <v>-308215</v>
      </c>
      <c r="X35" s="60"/>
      <c r="Y35" s="60">
        <v>-308215</v>
      </c>
      <c r="Z35" s="140"/>
      <c r="AA35" s="62"/>
    </row>
    <row r="36" spans="1:27" ht="13.5">
      <c r="A36" s="250" t="s">
        <v>198</v>
      </c>
      <c r="B36" s="251"/>
      <c r="C36" s="168">
        <f aca="true" t="shared" si="2" ref="C36:Y36">SUM(C31:C35)</f>
        <v>-416499</v>
      </c>
      <c r="D36" s="168">
        <f>SUM(D31:D35)</f>
        <v>0</v>
      </c>
      <c r="E36" s="72">
        <f t="shared" si="2"/>
        <v>-194976</v>
      </c>
      <c r="F36" s="73">
        <f t="shared" si="2"/>
        <v>0</v>
      </c>
      <c r="G36" s="73">
        <f t="shared" si="2"/>
        <v>-41100</v>
      </c>
      <c r="H36" s="73">
        <f t="shared" si="2"/>
        <v>0</v>
      </c>
      <c r="I36" s="73">
        <f t="shared" si="2"/>
        <v>0</v>
      </c>
      <c r="J36" s="73">
        <f t="shared" si="2"/>
        <v>-41100</v>
      </c>
      <c r="K36" s="73">
        <f t="shared" si="2"/>
        <v>7385</v>
      </c>
      <c r="L36" s="73">
        <f t="shared" si="2"/>
        <v>-39224</v>
      </c>
      <c r="M36" s="73">
        <f t="shared" si="2"/>
        <v>0</v>
      </c>
      <c r="N36" s="73">
        <f t="shared" si="2"/>
        <v>-31839</v>
      </c>
      <c r="O36" s="73">
        <f t="shared" si="2"/>
        <v>-36533</v>
      </c>
      <c r="P36" s="73">
        <f t="shared" si="2"/>
        <v>-36770</v>
      </c>
      <c r="Q36" s="73">
        <f t="shared" si="2"/>
        <v>-36524</v>
      </c>
      <c r="R36" s="73">
        <f t="shared" si="2"/>
        <v>-109827</v>
      </c>
      <c r="S36" s="73">
        <f t="shared" si="2"/>
        <v>-36662</v>
      </c>
      <c r="T36" s="73">
        <f t="shared" si="2"/>
        <v>-36669</v>
      </c>
      <c r="U36" s="73">
        <f t="shared" si="2"/>
        <v>-56118</v>
      </c>
      <c r="V36" s="73">
        <f t="shared" si="2"/>
        <v>-129449</v>
      </c>
      <c r="W36" s="73">
        <f t="shared" si="2"/>
        <v>-312215</v>
      </c>
      <c r="X36" s="73">
        <f t="shared" si="2"/>
        <v>0</v>
      </c>
      <c r="Y36" s="73">
        <f t="shared" si="2"/>
        <v>-312215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-2121910</v>
      </c>
      <c r="D38" s="153">
        <f>+D17+D27+D36</f>
        <v>0</v>
      </c>
      <c r="E38" s="99">
        <f t="shared" si="3"/>
        <v>-15329142</v>
      </c>
      <c r="F38" s="100">
        <f t="shared" si="3"/>
        <v>-17085198</v>
      </c>
      <c r="G38" s="100">
        <f t="shared" si="3"/>
        <v>30413663</v>
      </c>
      <c r="H38" s="100">
        <f t="shared" si="3"/>
        <v>-9717557</v>
      </c>
      <c r="I38" s="100">
        <f t="shared" si="3"/>
        <v>-11437526</v>
      </c>
      <c r="J38" s="100">
        <f t="shared" si="3"/>
        <v>9258580</v>
      </c>
      <c r="K38" s="100">
        <f t="shared" si="3"/>
        <v>-11080331</v>
      </c>
      <c r="L38" s="100">
        <f t="shared" si="3"/>
        <v>23633111</v>
      </c>
      <c r="M38" s="100">
        <f t="shared" si="3"/>
        <v>-2894211</v>
      </c>
      <c r="N38" s="100">
        <f t="shared" si="3"/>
        <v>9658569</v>
      </c>
      <c r="O38" s="100">
        <f t="shared" si="3"/>
        <v>-11131196</v>
      </c>
      <c r="P38" s="100">
        <f t="shared" si="3"/>
        <v>-11767472</v>
      </c>
      <c r="Q38" s="100">
        <f t="shared" si="3"/>
        <v>18668244</v>
      </c>
      <c r="R38" s="100">
        <f t="shared" si="3"/>
        <v>-4230424</v>
      </c>
      <c r="S38" s="100">
        <f t="shared" si="3"/>
        <v>-14485457</v>
      </c>
      <c r="T38" s="100">
        <f t="shared" si="3"/>
        <v>-17995223</v>
      </c>
      <c r="U38" s="100">
        <f t="shared" si="3"/>
        <v>-20382192</v>
      </c>
      <c r="V38" s="100">
        <f t="shared" si="3"/>
        <v>-52862872</v>
      </c>
      <c r="W38" s="100">
        <f t="shared" si="3"/>
        <v>-38176147</v>
      </c>
      <c r="X38" s="100">
        <f t="shared" si="3"/>
        <v>-17085198</v>
      </c>
      <c r="Y38" s="100">
        <f t="shared" si="3"/>
        <v>-21090949</v>
      </c>
      <c r="Z38" s="137">
        <f>+IF(X38&lt;&gt;0,+(Y38/X38)*100,0)</f>
        <v>123.4457394055369</v>
      </c>
      <c r="AA38" s="102">
        <f>+AA17+AA27+AA36</f>
        <v>-17085198</v>
      </c>
    </row>
    <row r="39" spans="1:27" ht="13.5">
      <c r="A39" s="249" t="s">
        <v>200</v>
      </c>
      <c r="B39" s="182"/>
      <c r="C39" s="153">
        <v>53115160</v>
      </c>
      <c r="D39" s="153"/>
      <c r="E39" s="99">
        <v>31724581</v>
      </c>
      <c r="F39" s="100">
        <v>50993250</v>
      </c>
      <c r="G39" s="100">
        <v>50993250</v>
      </c>
      <c r="H39" s="100">
        <v>81406913</v>
      </c>
      <c r="I39" s="100">
        <v>71689356</v>
      </c>
      <c r="J39" s="100">
        <v>50993250</v>
      </c>
      <c r="K39" s="100">
        <v>60251830</v>
      </c>
      <c r="L39" s="100">
        <v>49171499</v>
      </c>
      <c r="M39" s="100">
        <v>72804610</v>
      </c>
      <c r="N39" s="100">
        <v>60251830</v>
      </c>
      <c r="O39" s="100">
        <v>69910399</v>
      </c>
      <c r="P39" s="100">
        <v>58779203</v>
      </c>
      <c r="Q39" s="100">
        <v>47011731</v>
      </c>
      <c r="R39" s="100">
        <v>69910399</v>
      </c>
      <c r="S39" s="100">
        <v>65679975</v>
      </c>
      <c r="T39" s="100">
        <v>51194518</v>
      </c>
      <c r="U39" s="100">
        <v>33199295</v>
      </c>
      <c r="V39" s="100">
        <v>65679975</v>
      </c>
      <c r="W39" s="100">
        <v>50993250</v>
      </c>
      <c r="X39" s="100">
        <v>50993250</v>
      </c>
      <c r="Y39" s="100"/>
      <c r="Z39" s="137"/>
      <c r="AA39" s="102">
        <v>50993250</v>
      </c>
    </row>
    <row r="40" spans="1:27" ht="13.5">
      <c r="A40" s="269" t="s">
        <v>201</v>
      </c>
      <c r="B40" s="256"/>
      <c r="C40" s="257">
        <v>50993250</v>
      </c>
      <c r="D40" s="257"/>
      <c r="E40" s="258">
        <v>16395439</v>
      </c>
      <c r="F40" s="259">
        <v>33908051</v>
      </c>
      <c r="G40" s="259">
        <v>81406913</v>
      </c>
      <c r="H40" s="259">
        <v>71689356</v>
      </c>
      <c r="I40" s="259">
        <v>60251830</v>
      </c>
      <c r="J40" s="259">
        <v>60251830</v>
      </c>
      <c r="K40" s="259">
        <v>49171499</v>
      </c>
      <c r="L40" s="259">
        <v>72804610</v>
      </c>
      <c r="M40" s="259">
        <v>69910399</v>
      </c>
      <c r="N40" s="259">
        <v>69910399</v>
      </c>
      <c r="O40" s="259">
        <v>58779203</v>
      </c>
      <c r="P40" s="259">
        <v>47011731</v>
      </c>
      <c r="Q40" s="259">
        <v>65679975</v>
      </c>
      <c r="R40" s="259">
        <v>58779203</v>
      </c>
      <c r="S40" s="259">
        <v>51194518</v>
      </c>
      <c r="T40" s="259">
        <v>33199295</v>
      </c>
      <c r="U40" s="259">
        <v>12817103</v>
      </c>
      <c r="V40" s="259">
        <v>12817103</v>
      </c>
      <c r="W40" s="259">
        <v>12817103</v>
      </c>
      <c r="X40" s="259">
        <v>33908051</v>
      </c>
      <c r="Y40" s="259">
        <v>-21090948</v>
      </c>
      <c r="Z40" s="260">
        <v>-62.2</v>
      </c>
      <c r="AA40" s="261">
        <v>33908051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37101367</v>
      </c>
      <c r="D5" s="200">
        <f t="shared" si="0"/>
        <v>0</v>
      </c>
      <c r="E5" s="106">
        <f t="shared" si="0"/>
        <v>38222900</v>
      </c>
      <c r="F5" s="106">
        <f t="shared" si="0"/>
        <v>41070793</v>
      </c>
      <c r="G5" s="106">
        <f t="shared" si="0"/>
        <v>351195</v>
      </c>
      <c r="H5" s="106">
        <f t="shared" si="0"/>
        <v>681265</v>
      </c>
      <c r="I5" s="106">
        <f t="shared" si="0"/>
        <v>1201853</v>
      </c>
      <c r="J5" s="106">
        <f t="shared" si="0"/>
        <v>2234313</v>
      </c>
      <c r="K5" s="106">
        <f t="shared" si="0"/>
        <v>1712157</v>
      </c>
      <c r="L5" s="106">
        <f t="shared" si="0"/>
        <v>2154499</v>
      </c>
      <c r="M5" s="106">
        <f t="shared" si="0"/>
        <v>2869370</v>
      </c>
      <c r="N5" s="106">
        <f t="shared" si="0"/>
        <v>6736026</v>
      </c>
      <c r="O5" s="106">
        <f t="shared" si="0"/>
        <v>565066</v>
      </c>
      <c r="P5" s="106">
        <f t="shared" si="0"/>
        <v>3261213</v>
      </c>
      <c r="Q5" s="106">
        <f t="shared" si="0"/>
        <v>5214376</v>
      </c>
      <c r="R5" s="106">
        <f t="shared" si="0"/>
        <v>9040655</v>
      </c>
      <c r="S5" s="106">
        <f t="shared" si="0"/>
        <v>1838145</v>
      </c>
      <c r="T5" s="106">
        <f t="shared" si="0"/>
        <v>6966420</v>
      </c>
      <c r="U5" s="106">
        <f t="shared" si="0"/>
        <v>8409097</v>
      </c>
      <c r="V5" s="106">
        <f t="shared" si="0"/>
        <v>17213662</v>
      </c>
      <c r="W5" s="106">
        <f t="shared" si="0"/>
        <v>35224656</v>
      </c>
      <c r="X5" s="106">
        <f t="shared" si="0"/>
        <v>41070793</v>
      </c>
      <c r="Y5" s="106">
        <f t="shared" si="0"/>
        <v>-5846137</v>
      </c>
      <c r="Z5" s="201">
        <f>+IF(X5&lt;&gt;0,+(Y5/X5)*100,0)</f>
        <v>-14.234292968241446</v>
      </c>
      <c r="AA5" s="199">
        <f>SUM(AA11:AA18)</f>
        <v>41070793</v>
      </c>
    </row>
    <row r="6" spans="1:27" ht="13.5">
      <c r="A6" s="291" t="s">
        <v>205</v>
      </c>
      <c r="B6" s="142"/>
      <c r="C6" s="62">
        <v>14541279</v>
      </c>
      <c r="D6" s="156"/>
      <c r="E6" s="60">
        <v>3319000</v>
      </c>
      <c r="F6" s="60"/>
      <c r="G6" s="60"/>
      <c r="H6" s="60">
        <v>462632</v>
      </c>
      <c r="I6" s="60"/>
      <c r="J6" s="60">
        <v>462632</v>
      </c>
      <c r="K6" s="60">
        <v>1168588</v>
      </c>
      <c r="L6" s="60">
        <v>501344</v>
      </c>
      <c r="M6" s="60">
        <v>202068</v>
      </c>
      <c r="N6" s="60">
        <v>1872000</v>
      </c>
      <c r="O6" s="60"/>
      <c r="P6" s="60">
        <v>478622</v>
      </c>
      <c r="Q6" s="60">
        <v>717379</v>
      </c>
      <c r="R6" s="60">
        <v>1196001</v>
      </c>
      <c r="S6" s="60">
        <v>32949</v>
      </c>
      <c r="T6" s="60">
        <v>124800</v>
      </c>
      <c r="U6" s="60">
        <v>2826325</v>
      </c>
      <c r="V6" s="60">
        <v>2984074</v>
      </c>
      <c r="W6" s="60">
        <v>6514707</v>
      </c>
      <c r="X6" s="60"/>
      <c r="Y6" s="60">
        <v>6514707</v>
      </c>
      <c r="Z6" s="140"/>
      <c r="AA6" s="155"/>
    </row>
    <row r="7" spans="1:27" ht="13.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207</v>
      </c>
      <c r="B8" s="142"/>
      <c r="C8" s="62"/>
      <c r="D8" s="156"/>
      <c r="E8" s="60"/>
      <c r="F8" s="60">
        <v>7189893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7189893</v>
      </c>
      <c r="Y8" s="60">
        <v>-7189893</v>
      </c>
      <c r="Z8" s="140">
        <v>-100</v>
      </c>
      <c r="AA8" s="155">
        <v>7189893</v>
      </c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>
        <v>5161553</v>
      </c>
      <c r="D10" s="156"/>
      <c r="E10" s="60">
        <v>5054000</v>
      </c>
      <c r="F10" s="60">
        <v>1842500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>
        <v>129980</v>
      </c>
      <c r="T10" s="60">
        <v>129980</v>
      </c>
      <c r="U10" s="60"/>
      <c r="V10" s="60">
        <v>259960</v>
      </c>
      <c r="W10" s="60">
        <v>259960</v>
      </c>
      <c r="X10" s="60">
        <v>1842500</v>
      </c>
      <c r="Y10" s="60">
        <v>-1582540</v>
      </c>
      <c r="Z10" s="140">
        <v>-85.89</v>
      </c>
      <c r="AA10" s="155">
        <v>1842500</v>
      </c>
    </row>
    <row r="11" spans="1:27" ht="13.5">
      <c r="A11" s="292" t="s">
        <v>210</v>
      </c>
      <c r="B11" s="142"/>
      <c r="C11" s="293">
        <f aca="true" t="shared" si="1" ref="C11:Y11">SUM(C6:C10)</f>
        <v>19702832</v>
      </c>
      <c r="D11" s="294">
        <f t="shared" si="1"/>
        <v>0</v>
      </c>
      <c r="E11" s="295">
        <f t="shared" si="1"/>
        <v>8373000</v>
      </c>
      <c r="F11" s="295">
        <f t="shared" si="1"/>
        <v>9032393</v>
      </c>
      <c r="G11" s="295">
        <f t="shared" si="1"/>
        <v>0</v>
      </c>
      <c r="H11" s="295">
        <f t="shared" si="1"/>
        <v>462632</v>
      </c>
      <c r="I11" s="295">
        <f t="shared" si="1"/>
        <v>0</v>
      </c>
      <c r="J11" s="295">
        <f t="shared" si="1"/>
        <v>462632</v>
      </c>
      <c r="K11" s="295">
        <f t="shared" si="1"/>
        <v>1168588</v>
      </c>
      <c r="L11" s="295">
        <f t="shared" si="1"/>
        <v>501344</v>
      </c>
      <c r="M11" s="295">
        <f t="shared" si="1"/>
        <v>202068</v>
      </c>
      <c r="N11" s="295">
        <f t="shared" si="1"/>
        <v>1872000</v>
      </c>
      <c r="O11" s="295">
        <f t="shared" si="1"/>
        <v>0</v>
      </c>
      <c r="P11" s="295">
        <f t="shared" si="1"/>
        <v>478622</v>
      </c>
      <c r="Q11" s="295">
        <f t="shared" si="1"/>
        <v>717379</v>
      </c>
      <c r="R11" s="295">
        <f t="shared" si="1"/>
        <v>1196001</v>
      </c>
      <c r="S11" s="295">
        <f t="shared" si="1"/>
        <v>162929</v>
      </c>
      <c r="T11" s="295">
        <f t="shared" si="1"/>
        <v>254780</v>
      </c>
      <c r="U11" s="295">
        <f t="shared" si="1"/>
        <v>2826325</v>
      </c>
      <c r="V11" s="295">
        <f t="shared" si="1"/>
        <v>3244034</v>
      </c>
      <c r="W11" s="295">
        <f t="shared" si="1"/>
        <v>6774667</v>
      </c>
      <c r="X11" s="295">
        <f t="shared" si="1"/>
        <v>9032393</v>
      </c>
      <c r="Y11" s="295">
        <f t="shared" si="1"/>
        <v>-2257726</v>
      </c>
      <c r="Z11" s="296">
        <f>+IF(X11&lt;&gt;0,+(Y11/X11)*100,0)</f>
        <v>-24.995878722283233</v>
      </c>
      <c r="AA11" s="297">
        <f>SUM(AA6:AA10)</f>
        <v>9032393</v>
      </c>
    </row>
    <row r="12" spans="1:27" ht="13.5">
      <c r="A12" s="298" t="s">
        <v>211</v>
      </c>
      <c r="B12" s="136"/>
      <c r="C12" s="62">
        <v>6924235</v>
      </c>
      <c r="D12" s="156"/>
      <c r="E12" s="60">
        <v>19519900</v>
      </c>
      <c r="F12" s="60">
        <v>22475400</v>
      </c>
      <c r="G12" s="60">
        <v>316993</v>
      </c>
      <c r="H12" s="60">
        <v>-58536</v>
      </c>
      <c r="I12" s="60">
        <v>347285</v>
      </c>
      <c r="J12" s="60">
        <v>605742</v>
      </c>
      <c r="K12" s="60">
        <v>444491</v>
      </c>
      <c r="L12" s="60">
        <v>801429</v>
      </c>
      <c r="M12" s="60">
        <v>1877328</v>
      </c>
      <c r="N12" s="60">
        <v>3123248</v>
      </c>
      <c r="O12" s="60">
        <v>522989</v>
      </c>
      <c r="P12" s="60">
        <v>2398804</v>
      </c>
      <c r="Q12" s="60">
        <v>3013657</v>
      </c>
      <c r="R12" s="60">
        <v>5935450</v>
      </c>
      <c r="S12" s="60">
        <v>1636876</v>
      </c>
      <c r="T12" s="60">
        <v>2774768</v>
      </c>
      <c r="U12" s="60">
        <v>2622204</v>
      </c>
      <c r="V12" s="60">
        <v>7033848</v>
      </c>
      <c r="W12" s="60">
        <v>16698288</v>
      </c>
      <c r="X12" s="60">
        <v>22475400</v>
      </c>
      <c r="Y12" s="60">
        <v>-5777112</v>
      </c>
      <c r="Z12" s="140">
        <v>-25.7</v>
      </c>
      <c r="AA12" s="155">
        <v>22475400</v>
      </c>
    </row>
    <row r="13" spans="1:27" ht="13.5">
      <c r="A13" s="298" t="s">
        <v>212</v>
      </c>
      <c r="B13" s="136"/>
      <c r="C13" s="273">
        <v>124000</v>
      </c>
      <c r="D13" s="274"/>
      <c r="E13" s="275"/>
      <c r="F13" s="275">
        <v>70000</v>
      </c>
      <c r="G13" s="275"/>
      <c r="H13" s="275"/>
      <c r="I13" s="275"/>
      <c r="J13" s="275"/>
      <c r="K13" s="275"/>
      <c r="L13" s="275"/>
      <c r="M13" s="275"/>
      <c r="N13" s="275"/>
      <c r="O13" s="275"/>
      <c r="P13" s="275">
        <v>58535</v>
      </c>
      <c r="Q13" s="275"/>
      <c r="R13" s="275">
        <v>58535</v>
      </c>
      <c r="S13" s="275"/>
      <c r="T13" s="275"/>
      <c r="U13" s="275"/>
      <c r="V13" s="275"/>
      <c r="W13" s="275">
        <v>58535</v>
      </c>
      <c r="X13" s="275">
        <v>70000</v>
      </c>
      <c r="Y13" s="275">
        <v>-11465</v>
      </c>
      <c r="Z13" s="140">
        <v>-16.38</v>
      </c>
      <c r="AA13" s="277">
        <v>70000</v>
      </c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10272387</v>
      </c>
      <c r="D15" s="156"/>
      <c r="E15" s="60">
        <v>10330000</v>
      </c>
      <c r="F15" s="60">
        <v>9393000</v>
      </c>
      <c r="G15" s="60">
        <v>34202</v>
      </c>
      <c r="H15" s="60">
        <v>277169</v>
      </c>
      <c r="I15" s="60">
        <v>854568</v>
      </c>
      <c r="J15" s="60">
        <v>1165939</v>
      </c>
      <c r="K15" s="60">
        <v>99078</v>
      </c>
      <c r="L15" s="60">
        <v>851726</v>
      </c>
      <c r="M15" s="60">
        <v>789974</v>
      </c>
      <c r="N15" s="60">
        <v>1740778</v>
      </c>
      <c r="O15" s="60">
        <v>42077</v>
      </c>
      <c r="P15" s="60">
        <v>325252</v>
      </c>
      <c r="Q15" s="60">
        <v>1483340</v>
      </c>
      <c r="R15" s="60">
        <v>1850669</v>
      </c>
      <c r="S15" s="60">
        <v>38340</v>
      </c>
      <c r="T15" s="60">
        <v>3936872</v>
      </c>
      <c r="U15" s="60">
        <v>2960568</v>
      </c>
      <c r="V15" s="60">
        <v>6935780</v>
      </c>
      <c r="W15" s="60">
        <v>11693166</v>
      </c>
      <c r="X15" s="60">
        <v>9393000</v>
      </c>
      <c r="Y15" s="60">
        <v>2300166</v>
      </c>
      <c r="Z15" s="140">
        <v>24.49</v>
      </c>
      <c r="AA15" s="155">
        <v>9393000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>
        <v>77913</v>
      </c>
      <c r="D18" s="276"/>
      <c r="E18" s="82"/>
      <c r="F18" s="82">
        <v>100000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100000</v>
      </c>
      <c r="Y18" s="82">
        <v>-100000</v>
      </c>
      <c r="Z18" s="270">
        <v>-100</v>
      </c>
      <c r="AA18" s="278">
        <v>100000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14541279</v>
      </c>
      <c r="D36" s="156">
        <f t="shared" si="4"/>
        <v>0</v>
      </c>
      <c r="E36" s="60">
        <f t="shared" si="4"/>
        <v>3319000</v>
      </c>
      <c r="F36" s="60">
        <f t="shared" si="4"/>
        <v>0</v>
      </c>
      <c r="G36" s="60">
        <f t="shared" si="4"/>
        <v>0</v>
      </c>
      <c r="H36" s="60">
        <f t="shared" si="4"/>
        <v>462632</v>
      </c>
      <c r="I36" s="60">
        <f t="shared" si="4"/>
        <v>0</v>
      </c>
      <c r="J36" s="60">
        <f t="shared" si="4"/>
        <v>462632</v>
      </c>
      <c r="K36" s="60">
        <f t="shared" si="4"/>
        <v>1168588</v>
      </c>
      <c r="L36" s="60">
        <f t="shared" si="4"/>
        <v>501344</v>
      </c>
      <c r="M36" s="60">
        <f t="shared" si="4"/>
        <v>202068</v>
      </c>
      <c r="N36" s="60">
        <f t="shared" si="4"/>
        <v>1872000</v>
      </c>
      <c r="O36" s="60">
        <f t="shared" si="4"/>
        <v>0</v>
      </c>
      <c r="P36" s="60">
        <f t="shared" si="4"/>
        <v>478622</v>
      </c>
      <c r="Q36" s="60">
        <f t="shared" si="4"/>
        <v>717379</v>
      </c>
      <c r="R36" s="60">
        <f t="shared" si="4"/>
        <v>1196001</v>
      </c>
      <c r="S36" s="60">
        <f t="shared" si="4"/>
        <v>32949</v>
      </c>
      <c r="T36" s="60">
        <f t="shared" si="4"/>
        <v>124800</v>
      </c>
      <c r="U36" s="60">
        <f t="shared" si="4"/>
        <v>2826325</v>
      </c>
      <c r="V36" s="60">
        <f t="shared" si="4"/>
        <v>2984074</v>
      </c>
      <c r="W36" s="60">
        <f t="shared" si="4"/>
        <v>6514707</v>
      </c>
      <c r="X36" s="60">
        <f t="shared" si="4"/>
        <v>0</v>
      </c>
      <c r="Y36" s="60">
        <f t="shared" si="4"/>
        <v>6514707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7189893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7189893</v>
      </c>
      <c r="Y38" s="60">
        <f t="shared" si="4"/>
        <v>-7189893</v>
      </c>
      <c r="Z38" s="140">
        <f t="shared" si="5"/>
        <v>-100</v>
      </c>
      <c r="AA38" s="155">
        <f>AA8+AA23</f>
        <v>7189893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5161553</v>
      </c>
      <c r="D40" s="156">
        <f t="shared" si="4"/>
        <v>0</v>
      </c>
      <c r="E40" s="60">
        <f t="shared" si="4"/>
        <v>5054000</v>
      </c>
      <c r="F40" s="60">
        <f t="shared" si="4"/>
        <v>1842500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129980</v>
      </c>
      <c r="T40" s="60">
        <f t="shared" si="4"/>
        <v>129980</v>
      </c>
      <c r="U40" s="60">
        <f t="shared" si="4"/>
        <v>0</v>
      </c>
      <c r="V40" s="60">
        <f t="shared" si="4"/>
        <v>259960</v>
      </c>
      <c r="W40" s="60">
        <f t="shared" si="4"/>
        <v>259960</v>
      </c>
      <c r="X40" s="60">
        <f t="shared" si="4"/>
        <v>1842500</v>
      </c>
      <c r="Y40" s="60">
        <f t="shared" si="4"/>
        <v>-1582540</v>
      </c>
      <c r="Z40" s="140">
        <f t="shared" si="5"/>
        <v>-85.89090909090909</v>
      </c>
      <c r="AA40" s="155">
        <f>AA10+AA25</f>
        <v>1842500</v>
      </c>
    </row>
    <row r="41" spans="1:27" ht="13.5">
      <c r="A41" s="292" t="s">
        <v>210</v>
      </c>
      <c r="B41" s="142"/>
      <c r="C41" s="293">
        <f aca="true" t="shared" si="6" ref="C41:Y41">SUM(C36:C40)</f>
        <v>19702832</v>
      </c>
      <c r="D41" s="294">
        <f t="shared" si="6"/>
        <v>0</v>
      </c>
      <c r="E41" s="295">
        <f t="shared" si="6"/>
        <v>8373000</v>
      </c>
      <c r="F41" s="295">
        <f t="shared" si="6"/>
        <v>9032393</v>
      </c>
      <c r="G41" s="295">
        <f t="shared" si="6"/>
        <v>0</v>
      </c>
      <c r="H41" s="295">
        <f t="shared" si="6"/>
        <v>462632</v>
      </c>
      <c r="I41" s="295">
        <f t="shared" si="6"/>
        <v>0</v>
      </c>
      <c r="J41" s="295">
        <f t="shared" si="6"/>
        <v>462632</v>
      </c>
      <c r="K41" s="295">
        <f t="shared" si="6"/>
        <v>1168588</v>
      </c>
      <c r="L41" s="295">
        <f t="shared" si="6"/>
        <v>501344</v>
      </c>
      <c r="M41" s="295">
        <f t="shared" si="6"/>
        <v>202068</v>
      </c>
      <c r="N41" s="295">
        <f t="shared" si="6"/>
        <v>1872000</v>
      </c>
      <c r="O41" s="295">
        <f t="shared" si="6"/>
        <v>0</v>
      </c>
      <c r="P41" s="295">
        <f t="shared" si="6"/>
        <v>478622</v>
      </c>
      <c r="Q41" s="295">
        <f t="shared" si="6"/>
        <v>717379</v>
      </c>
      <c r="R41" s="295">
        <f t="shared" si="6"/>
        <v>1196001</v>
      </c>
      <c r="S41" s="295">
        <f t="shared" si="6"/>
        <v>162929</v>
      </c>
      <c r="T41" s="295">
        <f t="shared" si="6"/>
        <v>254780</v>
      </c>
      <c r="U41" s="295">
        <f t="shared" si="6"/>
        <v>2826325</v>
      </c>
      <c r="V41" s="295">
        <f t="shared" si="6"/>
        <v>3244034</v>
      </c>
      <c r="W41" s="295">
        <f t="shared" si="6"/>
        <v>6774667</v>
      </c>
      <c r="X41" s="295">
        <f t="shared" si="6"/>
        <v>9032393</v>
      </c>
      <c r="Y41" s="295">
        <f t="shared" si="6"/>
        <v>-2257726</v>
      </c>
      <c r="Z41" s="296">
        <f t="shared" si="5"/>
        <v>-24.995878722283233</v>
      </c>
      <c r="AA41" s="297">
        <f>SUM(AA36:AA40)</f>
        <v>9032393</v>
      </c>
    </row>
    <row r="42" spans="1:27" ht="13.5">
      <c r="A42" s="298" t="s">
        <v>211</v>
      </c>
      <c r="B42" s="136"/>
      <c r="C42" s="95">
        <f aca="true" t="shared" si="7" ref="C42:Y48">C12+C27</f>
        <v>6924235</v>
      </c>
      <c r="D42" s="129">
        <f t="shared" si="7"/>
        <v>0</v>
      </c>
      <c r="E42" s="54">
        <f t="shared" si="7"/>
        <v>19519900</v>
      </c>
      <c r="F42" s="54">
        <f t="shared" si="7"/>
        <v>22475400</v>
      </c>
      <c r="G42" s="54">
        <f t="shared" si="7"/>
        <v>316993</v>
      </c>
      <c r="H42" s="54">
        <f t="shared" si="7"/>
        <v>-58536</v>
      </c>
      <c r="I42" s="54">
        <f t="shared" si="7"/>
        <v>347285</v>
      </c>
      <c r="J42" s="54">
        <f t="shared" si="7"/>
        <v>605742</v>
      </c>
      <c r="K42" s="54">
        <f t="shared" si="7"/>
        <v>444491</v>
      </c>
      <c r="L42" s="54">
        <f t="shared" si="7"/>
        <v>801429</v>
      </c>
      <c r="M42" s="54">
        <f t="shared" si="7"/>
        <v>1877328</v>
      </c>
      <c r="N42" s="54">
        <f t="shared" si="7"/>
        <v>3123248</v>
      </c>
      <c r="O42" s="54">
        <f t="shared" si="7"/>
        <v>522989</v>
      </c>
      <c r="P42" s="54">
        <f t="shared" si="7"/>
        <v>2398804</v>
      </c>
      <c r="Q42" s="54">
        <f t="shared" si="7"/>
        <v>3013657</v>
      </c>
      <c r="R42" s="54">
        <f t="shared" si="7"/>
        <v>5935450</v>
      </c>
      <c r="S42" s="54">
        <f t="shared" si="7"/>
        <v>1636876</v>
      </c>
      <c r="T42" s="54">
        <f t="shared" si="7"/>
        <v>2774768</v>
      </c>
      <c r="U42" s="54">
        <f t="shared" si="7"/>
        <v>2622204</v>
      </c>
      <c r="V42" s="54">
        <f t="shared" si="7"/>
        <v>7033848</v>
      </c>
      <c r="W42" s="54">
        <f t="shared" si="7"/>
        <v>16698288</v>
      </c>
      <c r="X42" s="54">
        <f t="shared" si="7"/>
        <v>22475400</v>
      </c>
      <c r="Y42" s="54">
        <f t="shared" si="7"/>
        <v>-5777112</v>
      </c>
      <c r="Z42" s="184">
        <f t="shared" si="5"/>
        <v>-25.704156544488644</v>
      </c>
      <c r="AA42" s="130">
        <f aca="true" t="shared" si="8" ref="AA42:AA48">AA12+AA27</f>
        <v>22475400</v>
      </c>
    </row>
    <row r="43" spans="1:27" ht="13.5">
      <c r="A43" s="298" t="s">
        <v>212</v>
      </c>
      <c r="B43" s="136"/>
      <c r="C43" s="303">
        <f t="shared" si="7"/>
        <v>124000</v>
      </c>
      <c r="D43" s="304">
        <f t="shared" si="7"/>
        <v>0</v>
      </c>
      <c r="E43" s="305">
        <f t="shared" si="7"/>
        <v>0</v>
      </c>
      <c r="F43" s="305">
        <f t="shared" si="7"/>
        <v>70000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58535</v>
      </c>
      <c r="Q43" s="305">
        <f t="shared" si="7"/>
        <v>0</v>
      </c>
      <c r="R43" s="305">
        <f t="shared" si="7"/>
        <v>58535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58535</v>
      </c>
      <c r="X43" s="305">
        <f t="shared" si="7"/>
        <v>70000</v>
      </c>
      <c r="Y43" s="305">
        <f t="shared" si="7"/>
        <v>-11465</v>
      </c>
      <c r="Z43" s="306">
        <f t="shared" si="5"/>
        <v>-16.37857142857143</v>
      </c>
      <c r="AA43" s="307">
        <f t="shared" si="8"/>
        <v>70000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10272387</v>
      </c>
      <c r="D45" s="129">
        <f t="shared" si="7"/>
        <v>0</v>
      </c>
      <c r="E45" s="54">
        <f t="shared" si="7"/>
        <v>10330000</v>
      </c>
      <c r="F45" s="54">
        <f t="shared" si="7"/>
        <v>9393000</v>
      </c>
      <c r="G45" s="54">
        <f t="shared" si="7"/>
        <v>34202</v>
      </c>
      <c r="H45" s="54">
        <f t="shared" si="7"/>
        <v>277169</v>
      </c>
      <c r="I45" s="54">
        <f t="shared" si="7"/>
        <v>854568</v>
      </c>
      <c r="J45" s="54">
        <f t="shared" si="7"/>
        <v>1165939</v>
      </c>
      <c r="K45" s="54">
        <f t="shared" si="7"/>
        <v>99078</v>
      </c>
      <c r="L45" s="54">
        <f t="shared" si="7"/>
        <v>851726</v>
      </c>
      <c r="M45" s="54">
        <f t="shared" si="7"/>
        <v>789974</v>
      </c>
      <c r="N45" s="54">
        <f t="shared" si="7"/>
        <v>1740778</v>
      </c>
      <c r="O45" s="54">
        <f t="shared" si="7"/>
        <v>42077</v>
      </c>
      <c r="P45" s="54">
        <f t="shared" si="7"/>
        <v>325252</v>
      </c>
      <c r="Q45" s="54">
        <f t="shared" si="7"/>
        <v>1483340</v>
      </c>
      <c r="R45" s="54">
        <f t="shared" si="7"/>
        <v>1850669</v>
      </c>
      <c r="S45" s="54">
        <f t="shared" si="7"/>
        <v>38340</v>
      </c>
      <c r="T45" s="54">
        <f t="shared" si="7"/>
        <v>3936872</v>
      </c>
      <c r="U45" s="54">
        <f t="shared" si="7"/>
        <v>2960568</v>
      </c>
      <c r="V45" s="54">
        <f t="shared" si="7"/>
        <v>6935780</v>
      </c>
      <c r="W45" s="54">
        <f t="shared" si="7"/>
        <v>11693166</v>
      </c>
      <c r="X45" s="54">
        <f t="shared" si="7"/>
        <v>9393000</v>
      </c>
      <c r="Y45" s="54">
        <f t="shared" si="7"/>
        <v>2300166</v>
      </c>
      <c r="Z45" s="184">
        <f t="shared" si="5"/>
        <v>24.48808687320345</v>
      </c>
      <c r="AA45" s="130">
        <f t="shared" si="8"/>
        <v>9393000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77913</v>
      </c>
      <c r="D48" s="129">
        <f t="shared" si="7"/>
        <v>0</v>
      </c>
      <c r="E48" s="54">
        <f t="shared" si="7"/>
        <v>0</v>
      </c>
      <c r="F48" s="54">
        <f t="shared" si="7"/>
        <v>100000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100000</v>
      </c>
      <c r="Y48" s="54">
        <f t="shared" si="7"/>
        <v>-100000</v>
      </c>
      <c r="Z48" s="184">
        <f t="shared" si="5"/>
        <v>-100</v>
      </c>
      <c r="AA48" s="130">
        <f t="shared" si="8"/>
        <v>100000</v>
      </c>
    </row>
    <row r="49" spans="1:27" ht="13.5">
      <c r="A49" s="308" t="s">
        <v>220</v>
      </c>
      <c r="B49" s="149"/>
      <c r="C49" s="239">
        <f aca="true" t="shared" si="9" ref="C49:Y49">SUM(C41:C48)</f>
        <v>37101367</v>
      </c>
      <c r="D49" s="218">
        <f t="shared" si="9"/>
        <v>0</v>
      </c>
      <c r="E49" s="220">
        <f t="shared" si="9"/>
        <v>38222900</v>
      </c>
      <c r="F49" s="220">
        <f t="shared" si="9"/>
        <v>41070793</v>
      </c>
      <c r="G49" s="220">
        <f t="shared" si="9"/>
        <v>351195</v>
      </c>
      <c r="H49" s="220">
        <f t="shared" si="9"/>
        <v>681265</v>
      </c>
      <c r="I49" s="220">
        <f t="shared" si="9"/>
        <v>1201853</v>
      </c>
      <c r="J49" s="220">
        <f t="shared" si="9"/>
        <v>2234313</v>
      </c>
      <c r="K49" s="220">
        <f t="shared" si="9"/>
        <v>1712157</v>
      </c>
      <c r="L49" s="220">
        <f t="shared" si="9"/>
        <v>2154499</v>
      </c>
      <c r="M49" s="220">
        <f t="shared" si="9"/>
        <v>2869370</v>
      </c>
      <c r="N49" s="220">
        <f t="shared" si="9"/>
        <v>6736026</v>
      </c>
      <c r="O49" s="220">
        <f t="shared" si="9"/>
        <v>565066</v>
      </c>
      <c r="P49" s="220">
        <f t="shared" si="9"/>
        <v>3261213</v>
      </c>
      <c r="Q49" s="220">
        <f t="shared" si="9"/>
        <v>5214376</v>
      </c>
      <c r="R49" s="220">
        <f t="shared" si="9"/>
        <v>9040655</v>
      </c>
      <c r="S49" s="220">
        <f t="shared" si="9"/>
        <v>1838145</v>
      </c>
      <c r="T49" s="220">
        <f t="shared" si="9"/>
        <v>6966420</v>
      </c>
      <c r="U49" s="220">
        <f t="shared" si="9"/>
        <v>8409097</v>
      </c>
      <c r="V49" s="220">
        <f t="shared" si="9"/>
        <v>17213662</v>
      </c>
      <c r="W49" s="220">
        <f t="shared" si="9"/>
        <v>35224656</v>
      </c>
      <c r="X49" s="220">
        <f t="shared" si="9"/>
        <v>41070793</v>
      </c>
      <c r="Y49" s="220">
        <f t="shared" si="9"/>
        <v>-5846137</v>
      </c>
      <c r="Z49" s="221">
        <f t="shared" si="5"/>
        <v>-14.234292968241446</v>
      </c>
      <c r="AA49" s="222">
        <f>SUM(AA41:AA48)</f>
        <v>41070793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>
        <v>8712396</v>
      </c>
      <c r="D68" s="156">
        <v>3362290</v>
      </c>
      <c r="E68" s="60">
        <v>12548024</v>
      </c>
      <c r="F68" s="60">
        <v>12074770</v>
      </c>
      <c r="G68" s="60">
        <v>213377</v>
      </c>
      <c r="H68" s="60">
        <v>137750</v>
      </c>
      <c r="I68" s="60">
        <v>1077485</v>
      </c>
      <c r="J68" s="60">
        <v>1428612</v>
      </c>
      <c r="K68" s="60">
        <v>456296</v>
      </c>
      <c r="L68" s="60">
        <v>474350</v>
      </c>
      <c r="M68" s="60">
        <v>572772</v>
      </c>
      <c r="N68" s="60">
        <v>1503418</v>
      </c>
      <c r="O68" s="60">
        <v>430259</v>
      </c>
      <c r="P68" s="60">
        <v>1122394</v>
      </c>
      <c r="Q68" s="60">
        <v>1430738</v>
      </c>
      <c r="R68" s="60">
        <v>2983391</v>
      </c>
      <c r="S68" s="60">
        <v>830884</v>
      </c>
      <c r="T68" s="60">
        <v>1334818</v>
      </c>
      <c r="U68" s="60">
        <v>1899300</v>
      </c>
      <c r="V68" s="60">
        <v>4065002</v>
      </c>
      <c r="W68" s="60">
        <v>9980423</v>
      </c>
      <c r="X68" s="60">
        <v>12074770</v>
      </c>
      <c r="Y68" s="60">
        <v>-2094347</v>
      </c>
      <c r="Z68" s="140">
        <v>-17.34</v>
      </c>
      <c r="AA68" s="155"/>
    </row>
    <row r="69" spans="1:27" ht="13.5">
      <c r="A69" s="238" t="s">
        <v>226</v>
      </c>
      <c r="B69" s="149"/>
      <c r="C69" s="239">
        <f aca="true" t="shared" si="12" ref="C69:Y69">SUM(C65:C68)</f>
        <v>8712396</v>
      </c>
      <c r="D69" s="218">
        <f t="shared" si="12"/>
        <v>3362290</v>
      </c>
      <c r="E69" s="220">
        <f t="shared" si="12"/>
        <v>12548024</v>
      </c>
      <c r="F69" s="220">
        <f t="shared" si="12"/>
        <v>12074770</v>
      </c>
      <c r="G69" s="220">
        <f t="shared" si="12"/>
        <v>213377</v>
      </c>
      <c r="H69" s="220">
        <f t="shared" si="12"/>
        <v>137750</v>
      </c>
      <c r="I69" s="220">
        <f t="shared" si="12"/>
        <v>1077485</v>
      </c>
      <c r="J69" s="220">
        <f t="shared" si="12"/>
        <v>1428612</v>
      </c>
      <c r="K69" s="220">
        <f t="shared" si="12"/>
        <v>456296</v>
      </c>
      <c r="L69" s="220">
        <f t="shared" si="12"/>
        <v>474350</v>
      </c>
      <c r="M69" s="220">
        <f t="shared" si="12"/>
        <v>572772</v>
      </c>
      <c r="N69" s="220">
        <f t="shared" si="12"/>
        <v>1503418</v>
      </c>
      <c r="O69" s="220">
        <f t="shared" si="12"/>
        <v>430259</v>
      </c>
      <c r="P69" s="220">
        <f t="shared" si="12"/>
        <v>1122394</v>
      </c>
      <c r="Q69" s="220">
        <f t="shared" si="12"/>
        <v>1430738</v>
      </c>
      <c r="R69" s="220">
        <f t="shared" si="12"/>
        <v>2983391</v>
      </c>
      <c r="S69" s="220">
        <f t="shared" si="12"/>
        <v>830884</v>
      </c>
      <c r="T69" s="220">
        <f t="shared" si="12"/>
        <v>1334818</v>
      </c>
      <c r="U69" s="220">
        <f t="shared" si="12"/>
        <v>1899300</v>
      </c>
      <c r="V69" s="220">
        <f t="shared" si="12"/>
        <v>4065002</v>
      </c>
      <c r="W69" s="220">
        <f t="shared" si="12"/>
        <v>9980423</v>
      </c>
      <c r="X69" s="220">
        <f t="shared" si="12"/>
        <v>12074770</v>
      </c>
      <c r="Y69" s="220">
        <f t="shared" si="12"/>
        <v>-2094347</v>
      </c>
      <c r="Z69" s="221">
        <f>+IF(X69&lt;&gt;0,+(Y69/X69)*100,0)</f>
        <v>-17.344818990341015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19702832</v>
      </c>
      <c r="D5" s="344">
        <f t="shared" si="0"/>
        <v>0</v>
      </c>
      <c r="E5" s="343">
        <f t="shared" si="0"/>
        <v>8373000</v>
      </c>
      <c r="F5" s="345">
        <f t="shared" si="0"/>
        <v>9032393</v>
      </c>
      <c r="G5" s="345">
        <f t="shared" si="0"/>
        <v>0</v>
      </c>
      <c r="H5" s="343">
        <f t="shared" si="0"/>
        <v>462632</v>
      </c>
      <c r="I5" s="343">
        <f t="shared" si="0"/>
        <v>0</v>
      </c>
      <c r="J5" s="345">
        <f t="shared" si="0"/>
        <v>462632</v>
      </c>
      <c r="K5" s="345">
        <f t="shared" si="0"/>
        <v>1168588</v>
      </c>
      <c r="L5" s="343">
        <f t="shared" si="0"/>
        <v>501344</v>
      </c>
      <c r="M5" s="343">
        <f t="shared" si="0"/>
        <v>202068</v>
      </c>
      <c r="N5" s="345">
        <f t="shared" si="0"/>
        <v>1872000</v>
      </c>
      <c r="O5" s="345">
        <f t="shared" si="0"/>
        <v>0</v>
      </c>
      <c r="P5" s="343">
        <f t="shared" si="0"/>
        <v>478622</v>
      </c>
      <c r="Q5" s="343">
        <f t="shared" si="0"/>
        <v>717379</v>
      </c>
      <c r="R5" s="345">
        <f t="shared" si="0"/>
        <v>1196001</v>
      </c>
      <c r="S5" s="345">
        <f t="shared" si="0"/>
        <v>162929</v>
      </c>
      <c r="T5" s="343">
        <f t="shared" si="0"/>
        <v>254780</v>
      </c>
      <c r="U5" s="343">
        <f t="shared" si="0"/>
        <v>2826325</v>
      </c>
      <c r="V5" s="345">
        <f t="shared" si="0"/>
        <v>3244034</v>
      </c>
      <c r="W5" s="345">
        <f t="shared" si="0"/>
        <v>6774667</v>
      </c>
      <c r="X5" s="343">
        <f t="shared" si="0"/>
        <v>9032393</v>
      </c>
      <c r="Y5" s="345">
        <f t="shared" si="0"/>
        <v>-2257726</v>
      </c>
      <c r="Z5" s="346">
        <f>+IF(X5&lt;&gt;0,+(Y5/X5)*100,0)</f>
        <v>-24.995878722283233</v>
      </c>
      <c r="AA5" s="347">
        <f>+AA6+AA8+AA11+AA13+AA15</f>
        <v>9032393</v>
      </c>
    </row>
    <row r="6" spans="1:27" ht="13.5">
      <c r="A6" s="348" t="s">
        <v>205</v>
      </c>
      <c r="B6" s="142"/>
      <c r="C6" s="60">
        <f>+C7</f>
        <v>14541279</v>
      </c>
      <c r="D6" s="327">
        <f aca="true" t="shared" si="1" ref="D6:AA6">+D7</f>
        <v>0</v>
      </c>
      <c r="E6" s="60">
        <f t="shared" si="1"/>
        <v>3319000</v>
      </c>
      <c r="F6" s="59">
        <f t="shared" si="1"/>
        <v>0</v>
      </c>
      <c r="G6" s="59">
        <f t="shared" si="1"/>
        <v>0</v>
      </c>
      <c r="H6" s="60">
        <f t="shared" si="1"/>
        <v>462632</v>
      </c>
      <c r="I6" s="60">
        <f t="shared" si="1"/>
        <v>0</v>
      </c>
      <c r="J6" s="59">
        <f t="shared" si="1"/>
        <v>462632</v>
      </c>
      <c r="K6" s="59">
        <f t="shared" si="1"/>
        <v>1168588</v>
      </c>
      <c r="L6" s="60">
        <f t="shared" si="1"/>
        <v>501344</v>
      </c>
      <c r="M6" s="60">
        <f t="shared" si="1"/>
        <v>202068</v>
      </c>
      <c r="N6" s="59">
        <f t="shared" si="1"/>
        <v>1872000</v>
      </c>
      <c r="O6" s="59">
        <f t="shared" si="1"/>
        <v>0</v>
      </c>
      <c r="P6" s="60">
        <f t="shared" si="1"/>
        <v>478622</v>
      </c>
      <c r="Q6" s="60">
        <f t="shared" si="1"/>
        <v>717379</v>
      </c>
      <c r="R6" s="59">
        <f t="shared" si="1"/>
        <v>1196001</v>
      </c>
      <c r="S6" s="59">
        <f t="shared" si="1"/>
        <v>32949</v>
      </c>
      <c r="T6" s="60">
        <f t="shared" si="1"/>
        <v>124800</v>
      </c>
      <c r="U6" s="60">
        <f t="shared" si="1"/>
        <v>2826325</v>
      </c>
      <c r="V6" s="59">
        <f t="shared" si="1"/>
        <v>2984074</v>
      </c>
      <c r="W6" s="59">
        <f t="shared" si="1"/>
        <v>6514707</v>
      </c>
      <c r="X6" s="60">
        <f t="shared" si="1"/>
        <v>0</v>
      </c>
      <c r="Y6" s="59">
        <f t="shared" si="1"/>
        <v>6514707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>
        <v>14541279</v>
      </c>
      <c r="D7" s="327"/>
      <c r="E7" s="60">
        <v>3319000</v>
      </c>
      <c r="F7" s="59"/>
      <c r="G7" s="59"/>
      <c r="H7" s="60">
        <v>462632</v>
      </c>
      <c r="I7" s="60"/>
      <c r="J7" s="59">
        <v>462632</v>
      </c>
      <c r="K7" s="59">
        <v>1168588</v>
      </c>
      <c r="L7" s="60">
        <v>501344</v>
      </c>
      <c r="M7" s="60">
        <v>202068</v>
      </c>
      <c r="N7" s="59">
        <v>1872000</v>
      </c>
      <c r="O7" s="59"/>
      <c r="P7" s="60">
        <v>478622</v>
      </c>
      <c r="Q7" s="60">
        <v>717379</v>
      </c>
      <c r="R7" s="59">
        <v>1196001</v>
      </c>
      <c r="S7" s="59">
        <v>32949</v>
      </c>
      <c r="T7" s="60">
        <v>124800</v>
      </c>
      <c r="U7" s="60">
        <v>2826325</v>
      </c>
      <c r="V7" s="59">
        <v>2984074</v>
      </c>
      <c r="W7" s="59">
        <v>6514707</v>
      </c>
      <c r="X7" s="60"/>
      <c r="Y7" s="59">
        <v>6514707</v>
      </c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7189893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7189893</v>
      </c>
      <c r="Y11" s="351">
        <f t="shared" si="3"/>
        <v>-7189893</v>
      </c>
      <c r="Z11" s="352">
        <f>+IF(X11&lt;&gt;0,+(Y11/X11)*100,0)</f>
        <v>-100</v>
      </c>
      <c r="AA11" s="353">
        <f t="shared" si="3"/>
        <v>7189893</v>
      </c>
    </row>
    <row r="12" spans="1:27" ht="13.5">
      <c r="A12" s="291" t="s">
        <v>232</v>
      </c>
      <c r="B12" s="136"/>
      <c r="C12" s="60"/>
      <c r="D12" s="327"/>
      <c r="E12" s="60"/>
      <c r="F12" s="59">
        <v>7189893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7189893</v>
      </c>
      <c r="Y12" s="59">
        <v>-7189893</v>
      </c>
      <c r="Z12" s="61">
        <v>-100</v>
      </c>
      <c r="AA12" s="62">
        <v>7189893</v>
      </c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5161553</v>
      </c>
      <c r="D15" s="327">
        <f t="shared" si="5"/>
        <v>0</v>
      </c>
      <c r="E15" s="60">
        <f t="shared" si="5"/>
        <v>5054000</v>
      </c>
      <c r="F15" s="59">
        <f t="shared" si="5"/>
        <v>1842500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129980</v>
      </c>
      <c r="T15" s="60">
        <f t="shared" si="5"/>
        <v>129980</v>
      </c>
      <c r="U15" s="60">
        <f t="shared" si="5"/>
        <v>0</v>
      </c>
      <c r="V15" s="59">
        <f t="shared" si="5"/>
        <v>259960</v>
      </c>
      <c r="W15" s="59">
        <f t="shared" si="5"/>
        <v>259960</v>
      </c>
      <c r="X15" s="60">
        <f t="shared" si="5"/>
        <v>1842500</v>
      </c>
      <c r="Y15" s="59">
        <f t="shared" si="5"/>
        <v>-1582540</v>
      </c>
      <c r="Z15" s="61">
        <f>+IF(X15&lt;&gt;0,+(Y15/X15)*100,0)</f>
        <v>-85.89090909090909</v>
      </c>
      <c r="AA15" s="62">
        <f>SUM(AA16:AA20)</f>
        <v>1842500</v>
      </c>
    </row>
    <row r="16" spans="1:27" ht="13.5">
      <c r="A16" s="291" t="s">
        <v>234</v>
      </c>
      <c r="B16" s="300"/>
      <c r="C16" s="60">
        <v>3969803</v>
      </c>
      <c r="D16" s="327"/>
      <c r="E16" s="60">
        <v>5054000</v>
      </c>
      <c r="F16" s="59">
        <v>1842500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1842500</v>
      </c>
      <c r="Y16" s="59">
        <v>-1842500</v>
      </c>
      <c r="Z16" s="61">
        <v>-100</v>
      </c>
      <c r="AA16" s="62">
        <v>1842500</v>
      </c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1191750</v>
      </c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>
        <v>129980</v>
      </c>
      <c r="T20" s="60">
        <v>129980</v>
      </c>
      <c r="U20" s="60"/>
      <c r="V20" s="59">
        <v>259960</v>
      </c>
      <c r="W20" s="59">
        <v>259960</v>
      </c>
      <c r="X20" s="60"/>
      <c r="Y20" s="59">
        <v>259960</v>
      </c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6924235</v>
      </c>
      <c r="D22" s="331">
        <f t="shared" si="6"/>
        <v>0</v>
      </c>
      <c r="E22" s="330">
        <f t="shared" si="6"/>
        <v>19519900</v>
      </c>
      <c r="F22" s="332">
        <f t="shared" si="6"/>
        <v>22475400</v>
      </c>
      <c r="G22" s="332">
        <f t="shared" si="6"/>
        <v>316993</v>
      </c>
      <c r="H22" s="330">
        <f t="shared" si="6"/>
        <v>-58536</v>
      </c>
      <c r="I22" s="330">
        <f t="shared" si="6"/>
        <v>347285</v>
      </c>
      <c r="J22" s="332">
        <f t="shared" si="6"/>
        <v>605742</v>
      </c>
      <c r="K22" s="332">
        <f t="shared" si="6"/>
        <v>444491</v>
      </c>
      <c r="L22" s="330">
        <f t="shared" si="6"/>
        <v>801429</v>
      </c>
      <c r="M22" s="330">
        <f t="shared" si="6"/>
        <v>1877328</v>
      </c>
      <c r="N22" s="332">
        <f t="shared" si="6"/>
        <v>3123248</v>
      </c>
      <c r="O22" s="332">
        <f t="shared" si="6"/>
        <v>522989</v>
      </c>
      <c r="P22" s="330">
        <f t="shared" si="6"/>
        <v>2398804</v>
      </c>
      <c r="Q22" s="330">
        <f t="shared" si="6"/>
        <v>3013657</v>
      </c>
      <c r="R22" s="332">
        <f t="shared" si="6"/>
        <v>5935450</v>
      </c>
      <c r="S22" s="332">
        <f t="shared" si="6"/>
        <v>1636876</v>
      </c>
      <c r="T22" s="330">
        <f t="shared" si="6"/>
        <v>2774768</v>
      </c>
      <c r="U22" s="330">
        <f t="shared" si="6"/>
        <v>2622204</v>
      </c>
      <c r="V22" s="332">
        <f t="shared" si="6"/>
        <v>7033848</v>
      </c>
      <c r="W22" s="332">
        <f t="shared" si="6"/>
        <v>16698288</v>
      </c>
      <c r="X22" s="330">
        <f t="shared" si="6"/>
        <v>22475400</v>
      </c>
      <c r="Y22" s="332">
        <f t="shared" si="6"/>
        <v>-5777112</v>
      </c>
      <c r="Z22" s="323">
        <f>+IF(X22&lt;&gt;0,+(Y22/X22)*100,0)</f>
        <v>-25.704156544488644</v>
      </c>
      <c r="AA22" s="337">
        <f>SUM(AA23:AA32)</f>
        <v>22475400</v>
      </c>
    </row>
    <row r="23" spans="1:27" ht="13.5">
      <c r="A23" s="348" t="s">
        <v>237</v>
      </c>
      <c r="B23" s="142"/>
      <c r="C23" s="60">
        <v>281050</v>
      </c>
      <c r="D23" s="327"/>
      <c r="E23" s="60"/>
      <c r="F23" s="59">
        <v>48500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48500</v>
      </c>
      <c r="Y23" s="59">
        <v>-48500</v>
      </c>
      <c r="Z23" s="61">
        <v>-100</v>
      </c>
      <c r="AA23" s="62">
        <v>48500</v>
      </c>
    </row>
    <row r="24" spans="1:27" ht="13.5">
      <c r="A24" s="348" t="s">
        <v>238</v>
      </c>
      <c r="B24" s="142"/>
      <c r="C24" s="60">
        <v>4333010</v>
      </c>
      <c r="D24" s="327"/>
      <c r="E24" s="60">
        <v>4397000</v>
      </c>
      <c r="F24" s="59">
        <v>4397000</v>
      </c>
      <c r="G24" s="59"/>
      <c r="H24" s="60">
        <v>258457</v>
      </c>
      <c r="I24" s="60"/>
      <c r="J24" s="59">
        <v>258457</v>
      </c>
      <c r="K24" s="59">
        <v>298891</v>
      </c>
      <c r="L24" s="60">
        <v>613723</v>
      </c>
      <c r="M24" s="60">
        <v>720217</v>
      </c>
      <c r="N24" s="59">
        <v>1632831</v>
      </c>
      <c r="O24" s="59">
        <v>352585</v>
      </c>
      <c r="P24" s="60">
        <v>942079</v>
      </c>
      <c r="Q24" s="60">
        <v>1001412</v>
      </c>
      <c r="R24" s="59">
        <v>2296076</v>
      </c>
      <c r="S24" s="59">
        <v>41081</v>
      </c>
      <c r="T24" s="60">
        <v>420058</v>
      </c>
      <c r="U24" s="60">
        <v>315035</v>
      </c>
      <c r="V24" s="59">
        <v>776174</v>
      </c>
      <c r="W24" s="59">
        <v>4963538</v>
      </c>
      <c r="X24" s="60">
        <v>4397000</v>
      </c>
      <c r="Y24" s="59">
        <v>566538</v>
      </c>
      <c r="Z24" s="61">
        <v>12.88</v>
      </c>
      <c r="AA24" s="62">
        <v>4397000</v>
      </c>
    </row>
    <row r="25" spans="1:27" ht="13.5">
      <c r="A25" s="348" t="s">
        <v>239</v>
      </c>
      <c r="B25" s="142"/>
      <c r="C25" s="60">
        <v>1244119</v>
      </c>
      <c r="D25" s="327"/>
      <c r="E25" s="60">
        <v>8443000</v>
      </c>
      <c r="F25" s="59">
        <v>10428000</v>
      </c>
      <c r="G25" s="59"/>
      <c r="H25" s="60"/>
      <c r="I25" s="60">
        <v>347285</v>
      </c>
      <c r="J25" s="59">
        <v>347285</v>
      </c>
      <c r="K25" s="59"/>
      <c r="L25" s="60"/>
      <c r="M25" s="60">
        <v>963903</v>
      </c>
      <c r="N25" s="59">
        <v>963903</v>
      </c>
      <c r="O25" s="59"/>
      <c r="P25" s="60">
        <v>505472</v>
      </c>
      <c r="Q25" s="60">
        <v>817618</v>
      </c>
      <c r="R25" s="59">
        <v>1323090</v>
      </c>
      <c r="S25" s="59">
        <v>1340076</v>
      </c>
      <c r="T25" s="60">
        <v>1832897</v>
      </c>
      <c r="U25" s="60">
        <v>2163815</v>
      </c>
      <c r="V25" s="59">
        <v>5336788</v>
      </c>
      <c r="W25" s="59">
        <v>7971066</v>
      </c>
      <c r="X25" s="60">
        <v>10428000</v>
      </c>
      <c r="Y25" s="59">
        <v>-2456934</v>
      </c>
      <c r="Z25" s="61">
        <v>-23.56</v>
      </c>
      <c r="AA25" s="62">
        <v>10428000</v>
      </c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>
        <v>152000</v>
      </c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>
        <v>152000</v>
      </c>
      <c r="Y28" s="329">
        <v>-152000</v>
      </c>
      <c r="Z28" s="322">
        <v>-100</v>
      </c>
      <c r="AA28" s="273">
        <v>152000</v>
      </c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>
        <v>316993</v>
      </c>
      <c r="H31" s="60">
        <v>-316993</v>
      </c>
      <c r="I31" s="60"/>
      <c r="J31" s="59"/>
      <c r="K31" s="59"/>
      <c r="L31" s="60"/>
      <c r="M31" s="60"/>
      <c r="N31" s="59"/>
      <c r="O31" s="59"/>
      <c r="P31" s="60">
        <v>226475</v>
      </c>
      <c r="Q31" s="60"/>
      <c r="R31" s="59">
        <v>226475</v>
      </c>
      <c r="S31" s="59"/>
      <c r="T31" s="60"/>
      <c r="U31" s="60"/>
      <c r="V31" s="59"/>
      <c r="W31" s="59">
        <v>226475</v>
      </c>
      <c r="X31" s="60"/>
      <c r="Y31" s="59">
        <v>226475</v>
      </c>
      <c r="Z31" s="61"/>
      <c r="AA31" s="62"/>
    </row>
    <row r="32" spans="1:27" ht="13.5">
      <c r="A32" s="348" t="s">
        <v>93</v>
      </c>
      <c r="B32" s="136"/>
      <c r="C32" s="60">
        <v>1066056</v>
      </c>
      <c r="D32" s="327"/>
      <c r="E32" s="60">
        <v>6679900</v>
      </c>
      <c r="F32" s="59">
        <v>7449900</v>
      </c>
      <c r="G32" s="59"/>
      <c r="H32" s="60"/>
      <c r="I32" s="60"/>
      <c r="J32" s="59"/>
      <c r="K32" s="59">
        <v>145600</v>
      </c>
      <c r="L32" s="60">
        <v>187706</v>
      </c>
      <c r="M32" s="60">
        <v>193208</v>
      </c>
      <c r="N32" s="59">
        <v>526514</v>
      </c>
      <c r="O32" s="59">
        <v>170404</v>
      </c>
      <c r="P32" s="60">
        <v>724778</v>
      </c>
      <c r="Q32" s="60">
        <v>1194627</v>
      </c>
      <c r="R32" s="59">
        <v>2089809</v>
      </c>
      <c r="S32" s="59">
        <v>255719</v>
      </c>
      <c r="T32" s="60">
        <v>521813</v>
      </c>
      <c r="U32" s="60">
        <v>143354</v>
      </c>
      <c r="V32" s="59">
        <v>920886</v>
      </c>
      <c r="W32" s="59">
        <v>3537209</v>
      </c>
      <c r="X32" s="60">
        <v>7449900</v>
      </c>
      <c r="Y32" s="59">
        <v>-3912691</v>
      </c>
      <c r="Z32" s="61">
        <v>-52.52</v>
      </c>
      <c r="AA32" s="62">
        <v>7449900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124000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70000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58535</v>
      </c>
      <c r="Q34" s="330">
        <f t="shared" si="7"/>
        <v>0</v>
      </c>
      <c r="R34" s="332">
        <f t="shared" si="7"/>
        <v>58535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58535</v>
      </c>
      <c r="X34" s="330">
        <f t="shared" si="7"/>
        <v>70000</v>
      </c>
      <c r="Y34" s="332">
        <f t="shared" si="7"/>
        <v>-11465</v>
      </c>
      <c r="Z34" s="323">
        <f>+IF(X34&lt;&gt;0,+(Y34/X34)*100,0)</f>
        <v>-16.37857142857143</v>
      </c>
      <c r="AA34" s="337">
        <f t="shared" si="7"/>
        <v>70000</v>
      </c>
    </row>
    <row r="35" spans="1:27" ht="13.5">
      <c r="A35" s="348" t="s">
        <v>246</v>
      </c>
      <c r="B35" s="136"/>
      <c r="C35" s="54">
        <v>124000</v>
      </c>
      <c r="D35" s="355"/>
      <c r="E35" s="54"/>
      <c r="F35" s="53">
        <v>70000</v>
      </c>
      <c r="G35" s="53"/>
      <c r="H35" s="54"/>
      <c r="I35" s="54"/>
      <c r="J35" s="53"/>
      <c r="K35" s="53"/>
      <c r="L35" s="54"/>
      <c r="M35" s="54"/>
      <c r="N35" s="53"/>
      <c r="O35" s="53"/>
      <c r="P35" s="54">
        <v>58535</v>
      </c>
      <c r="Q35" s="54"/>
      <c r="R35" s="53">
        <v>58535</v>
      </c>
      <c r="S35" s="53"/>
      <c r="T35" s="54"/>
      <c r="U35" s="54"/>
      <c r="V35" s="53"/>
      <c r="W35" s="53">
        <v>58535</v>
      </c>
      <c r="X35" s="54">
        <v>70000</v>
      </c>
      <c r="Y35" s="53">
        <v>-11465</v>
      </c>
      <c r="Z35" s="94">
        <v>-16.38</v>
      </c>
      <c r="AA35" s="95">
        <v>70000</v>
      </c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10272387</v>
      </c>
      <c r="D40" s="331">
        <f t="shared" si="9"/>
        <v>0</v>
      </c>
      <c r="E40" s="330">
        <f t="shared" si="9"/>
        <v>10330000</v>
      </c>
      <c r="F40" s="332">
        <f t="shared" si="9"/>
        <v>9393000</v>
      </c>
      <c r="G40" s="332">
        <f t="shared" si="9"/>
        <v>34202</v>
      </c>
      <c r="H40" s="330">
        <f t="shared" si="9"/>
        <v>277169</v>
      </c>
      <c r="I40" s="330">
        <f t="shared" si="9"/>
        <v>854568</v>
      </c>
      <c r="J40" s="332">
        <f t="shared" si="9"/>
        <v>1165939</v>
      </c>
      <c r="K40" s="332">
        <f t="shared" si="9"/>
        <v>99078</v>
      </c>
      <c r="L40" s="330">
        <f t="shared" si="9"/>
        <v>851726</v>
      </c>
      <c r="M40" s="330">
        <f t="shared" si="9"/>
        <v>789974</v>
      </c>
      <c r="N40" s="332">
        <f t="shared" si="9"/>
        <v>1740778</v>
      </c>
      <c r="O40" s="332">
        <f t="shared" si="9"/>
        <v>42077</v>
      </c>
      <c r="P40" s="330">
        <f t="shared" si="9"/>
        <v>325252</v>
      </c>
      <c r="Q40" s="330">
        <f t="shared" si="9"/>
        <v>1483340</v>
      </c>
      <c r="R40" s="332">
        <f t="shared" si="9"/>
        <v>1850669</v>
      </c>
      <c r="S40" s="332">
        <f t="shared" si="9"/>
        <v>38340</v>
      </c>
      <c r="T40" s="330">
        <f t="shared" si="9"/>
        <v>3936872</v>
      </c>
      <c r="U40" s="330">
        <f t="shared" si="9"/>
        <v>2960568</v>
      </c>
      <c r="V40" s="332">
        <f t="shared" si="9"/>
        <v>6935780</v>
      </c>
      <c r="W40" s="332">
        <f t="shared" si="9"/>
        <v>11693166</v>
      </c>
      <c r="X40" s="330">
        <f t="shared" si="9"/>
        <v>9393000</v>
      </c>
      <c r="Y40" s="332">
        <f t="shared" si="9"/>
        <v>2300166</v>
      </c>
      <c r="Z40" s="323">
        <f>+IF(X40&lt;&gt;0,+(Y40/X40)*100,0)</f>
        <v>24.48808687320345</v>
      </c>
      <c r="AA40" s="337">
        <f>SUM(AA41:AA49)</f>
        <v>9393000</v>
      </c>
    </row>
    <row r="41" spans="1:27" ht="13.5">
      <c r="A41" s="348" t="s">
        <v>248</v>
      </c>
      <c r="B41" s="142"/>
      <c r="C41" s="349">
        <v>1112488</v>
      </c>
      <c r="D41" s="350"/>
      <c r="E41" s="349">
        <v>2900000</v>
      </c>
      <c r="F41" s="351">
        <v>900000</v>
      </c>
      <c r="G41" s="351"/>
      <c r="H41" s="349">
        <v>161853</v>
      </c>
      <c r="I41" s="349"/>
      <c r="J41" s="351">
        <v>161853</v>
      </c>
      <c r="K41" s="351"/>
      <c r="L41" s="349"/>
      <c r="M41" s="349">
        <v>152844</v>
      </c>
      <c r="N41" s="351">
        <v>152844</v>
      </c>
      <c r="O41" s="351"/>
      <c r="P41" s="349"/>
      <c r="Q41" s="349">
        <v>139533</v>
      </c>
      <c r="R41" s="351">
        <v>139533</v>
      </c>
      <c r="S41" s="351"/>
      <c r="T41" s="349"/>
      <c r="U41" s="349">
        <v>2654074</v>
      </c>
      <c r="V41" s="351">
        <v>2654074</v>
      </c>
      <c r="W41" s="351">
        <v>3108304</v>
      </c>
      <c r="X41" s="349">
        <v>900000</v>
      </c>
      <c r="Y41" s="351">
        <v>2208304</v>
      </c>
      <c r="Z41" s="352">
        <v>245.37</v>
      </c>
      <c r="AA41" s="353">
        <v>900000</v>
      </c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2600000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2600000</v>
      </c>
      <c r="Y42" s="53">
        <f t="shared" si="10"/>
        <v>-2600000</v>
      </c>
      <c r="Z42" s="94">
        <f>+IF(X42&lt;&gt;0,+(Y42/X42)*100,0)</f>
        <v>-100</v>
      </c>
      <c r="AA42" s="95">
        <f>+AA62</f>
        <v>2600000</v>
      </c>
    </row>
    <row r="43" spans="1:27" ht="13.5">
      <c r="A43" s="348" t="s">
        <v>250</v>
      </c>
      <c r="B43" s="136"/>
      <c r="C43" s="275">
        <v>6134864</v>
      </c>
      <c r="D43" s="356"/>
      <c r="E43" s="305">
        <v>460000</v>
      </c>
      <c r="F43" s="357">
        <v>173000</v>
      </c>
      <c r="G43" s="357"/>
      <c r="H43" s="305"/>
      <c r="I43" s="305">
        <v>560799</v>
      </c>
      <c r="J43" s="357">
        <v>560799</v>
      </c>
      <c r="K43" s="357"/>
      <c r="L43" s="305"/>
      <c r="M43" s="305"/>
      <c r="N43" s="357"/>
      <c r="O43" s="357"/>
      <c r="P43" s="305">
        <v>1790</v>
      </c>
      <c r="Q43" s="305"/>
      <c r="R43" s="357">
        <v>1790</v>
      </c>
      <c r="S43" s="357"/>
      <c r="T43" s="305"/>
      <c r="U43" s="305"/>
      <c r="V43" s="357"/>
      <c r="W43" s="357">
        <v>562589</v>
      </c>
      <c r="X43" s="305">
        <v>173000</v>
      </c>
      <c r="Y43" s="357">
        <v>389589</v>
      </c>
      <c r="Z43" s="358">
        <v>225.2</v>
      </c>
      <c r="AA43" s="303">
        <v>173000</v>
      </c>
    </row>
    <row r="44" spans="1:27" ht="13.5">
      <c r="A44" s="348" t="s">
        <v>251</v>
      </c>
      <c r="B44" s="136"/>
      <c r="C44" s="60">
        <v>833612</v>
      </c>
      <c r="D44" s="355"/>
      <c r="E44" s="54">
        <v>1170000</v>
      </c>
      <c r="F44" s="53">
        <v>500000</v>
      </c>
      <c r="G44" s="53">
        <v>34202</v>
      </c>
      <c r="H44" s="54">
        <v>115316</v>
      </c>
      <c r="I44" s="54">
        <v>12227</v>
      </c>
      <c r="J44" s="53">
        <v>161745</v>
      </c>
      <c r="K44" s="53">
        <v>99078</v>
      </c>
      <c r="L44" s="54">
        <v>63636</v>
      </c>
      <c r="M44" s="54">
        <v>51435</v>
      </c>
      <c r="N44" s="53">
        <v>214149</v>
      </c>
      <c r="O44" s="53">
        <v>42077</v>
      </c>
      <c r="P44" s="54">
        <v>323462</v>
      </c>
      <c r="Q44" s="54">
        <v>16236</v>
      </c>
      <c r="R44" s="53">
        <v>381775</v>
      </c>
      <c r="S44" s="53">
        <v>24840</v>
      </c>
      <c r="T44" s="54">
        <v>98826</v>
      </c>
      <c r="U44" s="54">
        <v>306494</v>
      </c>
      <c r="V44" s="53">
        <v>430160</v>
      </c>
      <c r="W44" s="53">
        <v>1187829</v>
      </c>
      <c r="X44" s="54">
        <v>500000</v>
      </c>
      <c r="Y44" s="53">
        <v>687829</v>
      </c>
      <c r="Z44" s="94">
        <v>137.57</v>
      </c>
      <c r="AA44" s="95">
        <v>500000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>
        <v>788090</v>
      </c>
      <c r="M47" s="54">
        <v>585695</v>
      </c>
      <c r="N47" s="53">
        <v>1373785</v>
      </c>
      <c r="O47" s="53"/>
      <c r="P47" s="54"/>
      <c r="Q47" s="54">
        <v>1327571</v>
      </c>
      <c r="R47" s="53">
        <v>1327571</v>
      </c>
      <c r="S47" s="53">
        <v>13500</v>
      </c>
      <c r="T47" s="54">
        <v>3838046</v>
      </c>
      <c r="U47" s="54"/>
      <c r="V47" s="53">
        <v>3851546</v>
      </c>
      <c r="W47" s="53">
        <v>6552902</v>
      </c>
      <c r="X47" s="54"/>
      <c r="Y47" s="53">
        <v>6552902</v>
      </c>
      <c r="Z47" s="94"/>
      <c r="AA47" s="95"/>
    </row>
    <row r="48" spans="1:27" ht="13.5">
      <c r="A48" s="348" t="s">
        <v>255</v>
      </c>
      <c r="B48" s="136"/>
      <c r="C48" s="60">
        <v>2191423</v>
      </c>
      <c r="D48" s="355"/>
      <c r="E48" s="54">
        <v>4000000</v>
      </c>
      <c r="F48" s="53">
        <v>4000000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4000000</v>
      </c>
      <c r="Y48" s="53">
        <v>-4000000</v>
      </c>
      <c r="Z48" s="94">
        <v>-100</v>
      </c>
      <c r="AA48" s="95">
        <v>4000000</v>
      </c>
    </row>
    <row r="49" spans="1:27" ht="13.5">
      <c r="A49" s="348" t="s">
        <v>93</v>
      </c>
      <c r="B49" s="136"/>
      <c r="C49" s="54"/>
      <c r="D49" s="355"/>
      <c r="E49" s="54">
        <v>1800000</v>
      </c>
      <c r="F49" s="53">
        <v>1220000</v>
      </c>
      <c r="G49" s="53"/>
      <c r="H49" s="54"/>
      <c r="I49" s="54">
        <v>281542</v>
      </c>
      <c r="J49" s="53">
        <v>281542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281542</v>
      </c>
      <c r="X49" s="54">
        <v>1220000</v>
      </c>
      <c r="Y49" s="53">
        <v>-938458</v>
      </c>
      <c r="Z49" s="94">
        <v>-76.92</v>
      </c>
      <c r="AA49" s="95">
        <v>1220000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77913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100000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100000</v>
      </c>
      <c r="Y57" s="332">
        <f t="shared" si="13"/>
        <v>-100000</v>
      </c>
      <c r="Z57" s="323">
        <f>+IF(X57&lt;&gt;0,+(Y57/X57)*100,0)</f>
        <v>-100</v>
      </c>
      <c r="AA57" s="337">
        <f t="shared" si="13"/>
        <v>100000</v>
      </c>
    </row>
    <row r="58" spans="1:27" ht="13.5">
      <c r="A58" s="348" t="s">
        <v>217</v>
      </c>
      <c r="B58" s="136"/>
      <c r="C58" s="60">
        <v>77913</v>
      </c>
      <c r="D58" s="327"/>
      <c r="E58" s="60"/>
      <c r="F58" s="59">
        <v>100000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100000</v>
      </c>
      <c r="Y58" s="59">
        <v>-100000</v>
      </c>
      <c r="Z58" s="61">
        <v>-100</v>
      </c>
      <c r="AA58" s="62">
        <v>100000</v>
      </c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37101367</v>
      </c>
      <c r="D60" s="333">
        <f t="shared" si="14"/>
        <v>0</v>
      </c>
      <c r="E60" s="219">
        <f t="shared" si="14"/>
        <v>38222900</v>
      </c>
      <c r="F60" s="264">
        <f t="shared" si="14"/>
        <v>41070793</v>
      </c>
      <c r="G60" s="264">
        <f t="shared" si="14"/>
        <v>351195</v>
      </c>
      <c r="H60" s="219">
        <f t="shared" si="14"/>
        <v>681265</v>
      </c>
      <c r="I60" s="219">
        <f t="shared" si="14"/>
        <v>1201853</v>
      </c>
      <c r="J60" s="264">
        <f t="shared" si="14"/>
        <v>2234313</v>
      </c>
      <c r="K60" s="264">
        <f t="shared" si="14"/>
        <v>1712157</v>
      </c>
      <c r="L60" s="219">
        <f t="shared" si="14"/>
        <v>2154499</v>
      </c>
      <c r="M60" s="219">
        <f t="shared" si="14"/>
        <v>2869370</v>
      </c>
      <c r="N60" s="264">
        <f t="shared" si="14"/>
        <v>6736026</v>
      </c>
      <c r="O60" s="264">
        <f t="shared" si="14"/>
        <v>565066</v>
      </c>
      <c r="P60" s="219">
        <f t="shared" si="14"/>
        <v>3261213</v>
      </c>
      <c r="Q60" s="219">
        <f t="shared" si="14"/>
        <v>5214376</v>
      </c>
      <c r="R60" s="264">
        <f t="shared" si="14"/>
        <v>9040655</v>
      </c>
      <c r="S60" s="264">
        <f t="shared" si="14"/>
        <v>1838145</v>
      </c>
      <c r="T60" s="219">
        <f t="shared" si="14"/>
        <v>6966420</v>
      </c>
      <c r="U60" s="219">
        <f t="shared" si="14"/>
        <v>8409097</v>
      </c>
      <c r="V60" s="264">
        <f t="shared" si="14"/>
        <v>17213662</v>
      </c>
      <c r="W60" s="264">
        <f t="shared" si="14"/>
        <v>35224656</v>
      </c>
      <c r="X60" s="219">
        <f t="shared" si="14"/>
        <v>41070793</v>
      </c>
      <c r="Y60" s="264">
        <f t="shared" si="14"/>
        <v>-5846137</v>
      </c>
      <c r="Z60" s="324">
        <f>+IF(X60&lt;&gt;0,+(Y60/X60)*100,0)</f>
        <v>-14.234292968241446</v>
      </c>
      <c r="AA60" s="232">
        <f>+AA57+AA54+AA51+AA40+AA37+AA34+AA22+AA5</f>
        <v>41070793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2600000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2600000</v>
      </c>
      <c r="Y62" s="336">
        <f t="shared" si="15"/>
        <v>-2600000</v>
      </c>
      <c r="Z62" s="325">
        <f>+IF(X62&lt;&gt;0,+(Y62/X62)*100,0)</f>
        <v>-100</v>
      </c>
      <c r="AA62" s="338">
        <f>SUM(AA63:AA66)</f>
        <v>2600000</v>
      </c>
    </row>
    <row r="63" spans="1:27" ht="13.5">
      <c r="A63" s="348" t="s">
        <v>259</v>
      </c>
      <c r="B63" s="136"/>
      <c r="C63" s="60"/>
      <c r="D63" s="327"/>
      <c r="E63" s="60"/>
      <c r="F63" s="59">
        <v>2600000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2600000</v>
      </c>
      <c r="Y63" s="59">
        <v>-2600000</v>
      </c>
      <c r="Z63" s="61">
        <v>-100</v>
      </c>
      <c r="AA63" s="62">
        <v>2600000</v>
      </c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2015-08-05T12:22:47Z</dcterms:created>
  <dcterms:modified xsi:type="dcterms:W3CDTF">2015-08-05T12:25:45Z</dcterms:modified>
  <cp:category/>
  <cp:version/>
  <cp:contentType/>
  <cp:contentStatus/>
</cp:coreProperties>
</file>