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<sst xmlns="http://schemas.openxmlformats.org/spreadsheetml/2006/main" count="857" uniqueCount="303">
  <si>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Senqu(EC142)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</si>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</sst>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4492262</v>
      </c>
      <c r="C5" s="19">
        <v>0</v>
      </c>
      <c r="D5" s="59">
        <v>4520998</v>
      </c>
      <c r="E5" s="60">
        <v>6201207</v>
      </c>
      <c r="F5" s="60">
        <v>5743220</v>
      </c>
      <c r="G5" s="60">
        <v>310993</v>
      </c>
      <c r="H5" s="60">
        <v>285622</v>
      </c>
      <c r="I5" s="60">
        <v>6339835</v>
      </c>
      <c r="J5" s="60">
        <v>270083</v>
      </c>
      <c r="K5" s="60">
        <v>263791</v>
      </c>
      <c r="L5" s="60">
        <v>265567</v>
      </c>
      <c r="M5" s="60">
        <v>799441</v>
      </c>
      <c r="N5" s="60">
        <v>257274</v>
      </c>
      <c r="O5" s="60">
        <v>-234997</v>
      </c>
      <c r="P5" s="60">
        <v>266555</v>
      </c>
      <c r="Q5" s="60">
        <v>288832</v>
      </c>
      <c r="R5" s="60">
        <v>226194</v>
      </c>
      <c r="S5" s="60">
        <v>213193</v>
      </c>
      <c r="T5" s="60">
        <v>-74480</v>
      </c>
      <c r="U5" s="60">
        <v>364907</v>
      </c>
      <c r="V5" s="60">
        <v>7793015</v>
      </c>
      <c r="W5" s="60">
        <v>4520996</v>
      </c>
      <c r="X5" s="60">
        <v>3272019</v>
      </c>
      <c r="Y5" s="61">
        <v>72.37</v>
      </c>
      <c r="Z5" s="62">
        <v>6201207</v>
      </c>
    </row>
    <row r="6" spans="1:26" ht="13.5">
      <c r="A6" s="58" t="s">
        <v>32</v>
      </c>
      <c r="B6" s="19">
        <v>26051651</v>
      </c>
      <c r="C6" s="19">
        <v>0</v>
      </c>
      <c r="D6" s="59">
        <v>23163192</v>
      </c>
      <c r="E6" s="60">
        <v>23963192</v>
      </c>
      <c r="F6" s="60">
        <v>2766783</v>
      </c>
      <c r="G6" s="60">
        <v>2937760</v>
      </c>
      <c r="H6" s="60">
        <v>2830928</v>
      </c>
      <c r="I6" s="60">
        <v>8535471</v>
      </c>
      <c r="J6" s="60">
        <v>2522241</v>
      </c>
      <c r="K6" s="60">
        <v>2524802</v>
      </c>
      <c r="L6" s="60">
        <v>2363897</v>
      </c>
      <c r="M6" s="60">
        <v>7410940</v>
      </c>
      <c r="N6" s="60">
        <v>2222729</v>
      </c>
      <c r="O6" s="60">
        <v>2366128</v>
      </c>
      <c r="P6" s="60">
        <v>2211264</v>
      </c>
      <c r="Q6" s="60">
        <v>6800121</v>
      </c>
      <c r="R6" s="60">
        <v>2247423</v>
      </c>
      <c r="S6" s="60">
        <v>2456627</v>
      </c>
      <c r="T6" s="60">
        <v>2611646</v>
      </c>
      <c r="U6" s="60">
        <v>7315696</v>
      </c>
      <c r="V6" s="60">
        <v>30062228</v>
      </c>
      <c r="W6" s="60">
        <v>23163192</v>
      </c>
      <c r="X6" s="60">
        <v>6899036</v>
      </c>
      <c r="Y6" s="61">
        <v>29.78</v>
      </c>
      <c r="Z6" s="62">
        <v>23963192</v>
      </c>
    </row>
    <row r="7" spans="1:26" ht="13.5">
      <c r="A7" s="58" t="s">
        <v>33</v>
      </c>
      <c r="B7" s="19">
        <v>8881444</v>
      </c>
      <c r="C7" s="19">
        <v>0</v>
      </c>
      <c r="D7" s="59">
        <v>6000000</v>
      </c>
      <c r="E7" s="60">
        <v>6000000</v>
      </c>
      <c r="F7" s="60">
        <v>825218</v>
      </c>
      <c r="G7" s="60">
        <v>939210</v>
      </c>
      <c r="H7" s="60">
        <v>849520</v>
      </c>
      <c r="I7" s="60">
        <v>2613948</v>
      </c>
      <c r="J7" s="60">
        <v>532750</v>
      </c>
      <c r="K7" s="60">
        <v>1100765</v>
      </c>
      <c r="L7" s="60">
        <v>905341</v>
      </c>
      <c r="M7" s="60">
        <v>2538856</v>
      </c>
      <c r="N7" s="60">
        <v>907403</v>
      </c>
      <c r="O7" s="60">
        <v>822264</v>
      </c>
      <c r="P7" s="60">
        <v>856284</v>
      </c>
      <c r="Q7" s="60">
        <v>2585951</v>
      </c>
      <c r="R7" s="60">
        <v>0</v>
      </c>
      <c r="S7" s="60">
        <v>1942871</v>
      </c>
      <c r="T7" s="60">
        <v>863238</v>
      </c>
      <c r="U7" s="60">
        <v>2806109</v>
      </c>
      <c r="V7" s="60">
        <v>10544864</v>
      </c>
      <c r="W7" s="60">
        <v>6000000</v>
      </c>
      <c r="X7" s="60">
        <v>4544864</v>
      </c>
      <c r="Y7" s="61">
        <v>75.75</v>
      </c>
      <c r="Z7" s="62">
        <v>6000000</v>
      </c>
    </row>
    <row r="8" spans="1:26" ht="13.5">
      <c r="A8" s="58" t="s">
        <v>34</v>
      </c>
      <c r="B8" s="19">
        <v>111526895</v>
      </c>
      <c r="C8" s="19">
        <v>0</v>
      </c>
      <c r="D8" s="59">
        <v>119987509</v>
      </c>
      <c r="E8" s="60">
        <v>122266207</v>
      </c>
      <c r="F8" s="60">
        <v>45514000</v>
      </c>
      <c r="G8" s="60">
        <v>934000</v>
      </c>
      <c r="H8" s="60">
        <v>0</v>
      </c>
      <c r="I8" s="60">
        <v>46448000</v>
      </c>
      <c r="J8" s="60">
        <v>0</v>
      </c>
      <c r="K8" s="60">
        <v>38364000</v>
      </c>
      <c r="L8" s="60">
        <v>3692800</v>
      </c>
      <c r="M8" s="60">
        <v>42056800</v>
      </c>
      <c r="N8" s="60">
        <v>0</v>
      </c>
      <c r="O8" s="60">
        <v>593000</v>
      </c>
      <c r="P8" s="60">
        <v>31838900</v>
      </c>
      <c r="Q8" s="60">
        <v>32431900</v>
      </c>
      <c r="R8" s="60">
        <v>1791900</v>
      </c>
      <c r="S8" s="60">
        <v>0</v>
      </c>
      <c r="T8" s="60">
        <v>1791900</v>
      </c>
      <c r="U8" s="60">
        <v>3583800</v>
      </c>
      <c r="V8" s="60">
        <v>124520500</v>
      </c>
      <c r="W8" s="60">
        <v>119987510</v>
      </c>
      <c r="X8" s="60">
        <v>4532990</v>
      </c>
      <c r="Y8" s="61">
        <v>3.78</v>
      </c>
      <c r="Z8" s="62">
        <v>122266207</v>
      </c>
    </row>
    <row r="9" spans="1:26" ht="13.5">
      <c r="A9" s="58" t="s">
        <v>35</v>
      </c>
      <c r="B9" s="19">
        <v>7408489</v>
      </c>
      <c r="C9" s="19">
        <v>0</v>
      </c>
      <c r="D9" s="59">
        <v>5079773</v>
      </c>
      <c r="E9" s="60">
        <v>6975273</v>
      </c>
      <c r="F9" s="60">
        <v>381560</v>
      </c>
      <c r="G9" s="60">
        <v>1051998</v>
      </c>
      <c r="H9" s="60">
        <v>444889</v>
      </c>
      <c r="I9" s="60">
        <v>1878447</v>
      </c>
      <c r="J9" s="60">
        <v>390823</v>
      </c>
      <c r="K9" s="60">
        <v>-257416</v>
      </c>
      <c r="L9" s="60">
        <v>355293</v>
      </c>
      <c r="M9" s="60">
        <v>488700</v>
      </c>
      <c r="N9" s="60">
        <v>403064</v>
      </c>
      <c r="O9" s="60">
        <v>368124</v>
      </c>
      <c r="P9" s="60">
        <v>506291</v>
      </c>
      <c r="Q9" s="60">
        <v>1277479</v>
      </c>
      <c r="R9" s="60">
        <v>417518</v>
      </c>
      <c r="S9" s="60">
        <v>394695</v>
      </c>
      <c r="T9" s="60">
        <v>514765</v>
      </c>
      <c r="U9" s="60">
        <v>1326978</v>
      </c>
      <c r="V9" s="60">
        <v>4971604</v>
      </c>
      <c r="W9" s="60">
        <v>5079768</v>
      </c>
      <c r="X9" s="60">
        <v>-108164</v>
      </c>
      <c r="Y9" s="61">
        <v>-2.13</v>
      </c>
      <c r="Z9" s="62">
        <v>6975273</v>
      </c>
    </row>
    <row r="10" spans="1:26" ht="25.5">
      <c r="A10" s="63" t="s">
        <v>278</v>
      </c>
      <c r="B10" s="64">
        <f>SUM(B5:B9)</f>
        <v>158360741</v>
      </c>
      <c r="C10" s="64">
        <f>SUM(C5:C9)</f>
        <v>0</v>
      </c>
      <c r="D10" s="65">
        <f aca="true" t="shared" si="0" ref="D10:Z10">SUM(D5:D9)</f>
        <v>158751472</v>
      </c>
      <c r="E10" s="66">
        <f t="shared" si="0"/>
        <v>165405879</v>
      </c>
      <c r="F10" s="66">
        <f t="shared" si="0"/>
        <v>55230781</v>
      </c>
      <c r="G10" s="66">
        <f t="shared" si="0"/>
        <v>6173961</v>
      </c>
      <c r="H10" s="66">
        <f t="shared" si="0"/>
        <v>4410959</v>
      </c>
      <c r="I10" s="66">
        <f t="shared" si="0"/>
        <v>65815701</v>
      </c>
      <c r="J10" s="66">
        <f t="shared" si="0"/>
        <v>3715897</v>
      </c>
      <c r="K10" s="66">
        <f t="shared" si="0"/>
        <v>41995942</v>
      </c>
      <c r="L10" s="66">
        <f t="shared" si="0"/>
        <v>7582898</v>
      </c>
      <c r="M10" s="66">
        <f t="shared" si="0"/>
        <v>53294737</v>
      </c>
      <c r="N10" s="66">
        <f t="shared" si="0"/>
        <v>3790470</v>
      </c>
      <c r="O10" s="66">
        <f t="shared" si="0"/>
        <v>3914519</v>
      </c>
      <c r="P10" s="66">
        <f t="shared" si="0"/>
        <v>35679294</v>
      </c>
      <c r="Q10" s="66">
        <f t="shared" si="0"/>
        <v>43384283</v>
      </c>
      <c r="R10" s="66">
        <f t="shared" si="0"/>
        <v>4683035</v>
      </c>
      <c r="S10" s="66">
        <f t="shared" si="0"/>
        <v>5007386</v>
      </c>
      <c r="T10" s="66">
        <f t="shared" si="0"/>
        <v>5707069</v>
      </c>
      <c r="U10" s="66">
        <f t="shared" si="0"/>
        <v>15397490</v>
      </c>
      <c r="V10" s="66">
        <f t="shared" si="0"/>
        <v>177892211</v>
      </c>
      <c r="W10" s="66">
        <f t="shared" si="0"/>
        <v>158751466</v>
      </c>
      <c r="X10" s="66">
        <f t="shared" si="0"/>
        <v>19140745</v>
      </c>
      <c r="Y10" s="67">
        <f>+IF(W10&lt;&gt;0,(X10/W10)*100,0)</f>
        <v>12.05705086213188</v>
      </c>
      <c r="Z10" s="68">
        <f t="shared" si="0"/>
        <v>165405879</v>
      </c>
    </row>
    <row r="11" spans="1:26" ht="13.5">
      <c r="A11" s="58" t="s">
        <v>37</v>
      </c>
      <c r="B11" s="19">
        <v>48400115</v>
      </c>
      <c r="C11" s="19">
        <v>0</v>
      </c>
      <c r="D11" s="59">
        <v>55967165</v>
      </c>
      <c r="E11" s="60">
        <v>61773917</v>
      </c>
      <c r="F11" s="60">
        <v>3624608</v>
      </c>
      <c r="G11" s="60">
        <v>3672137</v>
      </c>
      <c r="H11" s="60">
        <v>3704555</v>
      </c>
      <c r="I11" s="60">
        <v>11001300</v>
      </c>
      <c r="J11" s="60">
        <v>3825661</v>
      </c>
      <c r="K11" s="60">
        <v>6449081</v>
      </c>
      <c r="L11" s="60">
        <v>4103438</v>
      </c>
      <c r="M11" s="60">
        <v>14378180</v>
      </c>
      <c r="N11" s="60">
        <v>3858062</v>
      </c>
      <c r="O11" s="60">
        <v>3858552</v>
      </c>
      <c r="P11" s="60">
        <v>3787635</v>
      </c>
      <c r="Q11" s="60">
        <v>11504249</v>
      </c>
      <c r="R11" s="60">
        <v>4176610</v>
      </c>
      <c r="S11" s="60">
        <v>3891027</v>
      </c>
      <c r="T11" s="60">
        <v>3857157</v>
      </c>
      <c r="U11" s="60">
        <v>11924794</v>
      </c>
      <c r="V11" s="60">
        <v>48808523</v>
      </c>
      <c r="W11" s="60">
        <v>55967164</v>
      </c>
      <c r="X11" s="60">
        <v>-7158641</v>
      </c>
      <c r="Y11" s="61">
        <v>-12.79</v>
      </c>
      <c r="Z11" s="62">
        <v>61773917</v>
      </c>
    </row>
    <row r="12" spans="1:26" ht="13.5">
      <c r="A12" s="58" t="s">
        <v>38</v>
      </c>
      <c r="B12" s="19">
        <v>9580309</v>
      </c>
      <c r="C12" s="19">
        <v>0</v>
      </c>
      <c r="D12" s="59">
        <v>10630123</v>
      </c>
      <c r="E12" s="60">
        <v>10760323</v>
      </c>
      <c r="F12" s="60">
        <v>817093</v>
      </c>
      <c r="G12" s="60">
        <v>817093</v>
      </c>
      <c r="H12" s="60">
        <v>819712</v>
      </c>
      <c r="I12" s="60">
        <v>2453898</v>
      </c>
      <c r="J12" s="60">
        <v>819788</v>
      </c>
      <c r="K12" s="60">
        <v>817254</v>
      </c>
      <c r="L12" s="60">
        <v>809459</v>
      </c>
      <c r="M12" s="60">
        <v>2446501</v>
      </c>
      <c r="N12" s="60">
        <v>817254</v>
      </c>
      <c r="O12" s="60">
        <v>828430</v>
      </c>
      <c r="P12" s="60">
        <v>817327</v>
      </c>
      <c r="Q12" s="60">
        <v>2463011</v>
      </c>
      <c r="R12" s="60">
        <v>1515797</v>
      </c>
      <c r="S12" s="60">
        <v>894932</v>
      </c>
      <c r="T12" s="60">
        <v>867904</v>
      </c>
      <c r="U12" s="60">
        <v>3278633</v>
      </c>
      <c r="V12" s="60">
        <v>10642043</v>
      </c>
      <c r="W12" s="60">
        <v>10630128</v>
      </c>
      <c r="X12" s="60">
        <v>11915</v>
      </c>
      <c r="Y12" s="61">
        <v>0.11</v>
      </c>
      <c r="Z12" s="62">
        <v>10760323</v>
      </c>
    </row>
    <row r="13" spans="1:26" ht="13.5">
      <c r="A13" s="58" t="s">
        <v>279</v>
      </c>
      <c r="B13" s="19">
        <v>11766315</v>
      </c>
      <c r="C13" s="19">
        <v>0</v>
      </c>
      <c r="D13" s="59">
        <v>17105117</v>
      </c>
      <c r="E13" s="60">
        <v>27902090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9400916</v>
      </c>
      <c r="M13" s="60">
        <v>9400916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18809682</v>
      </c>
      <c r="U13" s="60">
        <v>18809682</v>
      </c>
      <c r="V13" s="60">
        <v>28210598</v>
      </c>
      <c r="W13" s="60">
        <v>17105124</v>
      </c>
      <c r="X13" s="60">
        <v>11105474</v>
      </c>
      <c r="Y13" s="61">
        <v>64.92</v>
      </c>
      <c r="Z13" s="62">
        <v>27902090</v>
      </c>
    </row>
    <row r="14" spans="1:26" ht="13.5">
      <c r="A14" s="58" t="s">
        <v>40</v>
      </c>
      <c r="B14" s="19">
        <v>1280551</v>
      </c>
      <c r="C14" s="19">
        <v>0</v>
      </c>
      <c r="D14" s="59">
        <v>1639149</v>
      </c>
      <c r="E14" s="60">
        <v>1639149</v>
      </c>
      <c r="F14" s="60">
        <v>0</v>
      </c>
      <c r="G14" s="60">
        <v>0</v>
      </c>
      <c r="H14" s="60">
        <v>973684</v>
      </c>
      <c r="I14" s="60">
        <v>973684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972813</v>
      </c>
      <c r="Q14" s="60">
        <v>972813</v>
      </c>
      <c r="R14" s="60">
        <v>0</v>
      </c>
      <c r="S14" s="60">
        <v>0</v>
      </c>
      <c r="T14" s="60">
        <v>0</v>
      </c>
      <c r="U14" s="60">
        <v>0</v>
      </c>
      <c r="V14" s="60">
        <v>1946497</v>
      </c>
      <c r="W14" s="60">
        <v>1639149</v>
      </c>
      <c r="X14" s="60">
        <v>307348</v>
      </c>
      <c r="Y14" s="61">
        <v>18.75</v>
      </c>
      <c r="Z14" s="62">
        <v>1639149</v>
      </c>
    </row>
    <row r="15" spans="1:26" ht="13.5">
      <c r="A15" s="58" t="s">
        <v>41</v>
      </c>
      <c r="B15" s="19">
        <v>19424456</v>
      </c>
      <c r="C15" s="19">
        <v>0</v>
      </c>
      <c r="D15" s="59">
        <v>28544741</v>
      </c>
      <c r="E15" s="60">
        <v>28544741</v>
      </c>
      <c r="F15" s="60">
        <v>2578632</v>
      </c>
      <c r="G15" s="60">
        <v>2817273</v>
      </c>
      <c r="H15" s="60">
        <v>2401973</v>
      </c>
      <c r="I15" s="60">
        <v>7797878</v>
      </c>
      <c r="J15" s="60">
        <v>1374149</v>
      </c>
      <c r="K15" s="60">
        <v>1352882</v>
      </c>
      <c r="L15" s="60">
        <v>1280913</v>
      </c>
      <c r="M15" s="60">
        <v>4007944</v>
      </c>
      <c r="N15" s="60">
        <v>1280236</v>
      </c>
      <c r="O15" s="60">
        <v>1284355</v>
      </c>
      <c r="P15" s="60">
        <v>1210456</v>
      </c>
      <c r="Q15" s="60">
        <v>3775047</v>
      </c>
      <c r="R15" s="60">
        <v>1321147</v>
      </c>
      <c r="S15" s="60">
        <v>1366903</v>
      </c>
      <c r="T15" s="60">
        <v>1839870</v>
      </c>
      <c r="U15" s="60">
        <v>4527920</v>
      </c>
      <c r="V15" s="60">
        <v>20108789</v>
      </c>
      <c r="W15" s="60">
        <v>28544736</v>
      </c>
      <c r="X15" s="60">
        <v>-8435947</v>
      </c>
      <c r="Y15" s="61">
        <v>-29.55</v>
      </c>
      <c r="Z15" s="62">
        <v>28544741</v>
      </c>
    </row>
    <row r="16" spans="1:26" ht="13.5">
      <c r="A16" s="69" t="s">
        <v>42</v>
      </c>
      <c r="B16" s="19">
        <v>110773</v>
      </c>
      <c r="C16" s="19">
        <v>0</v>
      </c>
      <c r="D16" s="59">
        <v>150000</v>
      </c>
      <c r="E16" s="60">
        <v>483000</v>
      </c>
      <c r="F16" s="60">
        <v>0</v>
      </c>
      <c r="G16" s="60">
        <v>5000</v>
      </c>
      <c r="H16" s="60">
        <v>3987</v>
      </c>
      <c r="I16" s="60">
        <v>8987</v>
      </c>
      <c r="J16" s="60">
        <v>68500</v>
      </c>
      <c r="K16" s="60">
        <v>38284</v>
      </c>
      <c r="L16" s="60">
        <v>0</v>
      </c>
      <c r="M16" s="60">
        <v>106784</v>
      </c>
      <c r="N16" s="60">
        <v>4817</v>
      </c>
      <c r="O16" s="60">
        <v>0</v>
      </c>
      <c r="P16" s="60">
        <v>25000</v>
      </c>
      <c r="Q16" s="60">
        <v>29817</v>
      </c>
      <c r="R16" s="60">
        <v>333000</v>
      </c>
      <c r="S16" s="60">
        <v>0</v>
      </c>
      <c r="T16" s="60">
        <v>1000</v>
      </c>
      <c r="U16" s="60">
        <v>334000</v>
      </c>
      <c r="V16" s="60">
        <v>479588</v>
      </c>
      <c r="W16" s="60">
        <v>150000</v>
      </c>
      <c r="X16" s="60">
        <v>329588</v>
      </c>
      <c r="Y16" s="61">
        <v>219.73</v>
      </c>
      <c r="Z16" s="62">
        <v>483000</v>
      </c>
    </row>
    <row r="17" spans="1:26" ht="13.5">
      <c r="A17" s="58" t="s">
        <v>43</v>
      </c>
      <c r="B17" s="19">
        <v>47446951</v>
      </c>
      <c r="C17" s="19">
        <v>0</v>
      </c>
      <c r="D17" s="59">
        <v>75543945</v>
      </c>
      <c r="E17" s="60">
        <v>57951215</v>
      </c>
      <c r="F17" s="60">
        <v>3461171</v>
      </c>
      <c r="G17" s="60">
        <v>3131231</v>
      </c>
      <c r="H17" s="60">
        <v>4140279</v>
      </c>
      <c r="I17" s="60">
        <v>10732681</v>
      </c>
      <c r="J17" s="60">
        <v>3821344</v>
      </c>
      <c r="K17" s="60">
        <v>3349209</v>
      </c>
      <c r="L17" s="60">
        <v>6361815</v>
      </c>
      <c r="M17" s="60">
        <v>13532368</v>
      </c>
      <c r="N17" s="60">
        <v>2621123</v>
      </c>
      <c r="O17" s="60">
        <v>4248945</v>
      </c>
      <c r="P17" s="60">
        <v>3779420</v>
      </c>
      <c r="Q17" s="60">
        <v>10649488</v>
      </c>
      <c r="R17" s="60">
        <v>3596278</v>
      </c>
      <c r="S17" s="60">
        <v>5857745</v>
      </c>
      <c r="T17" s="60">
        <v>8570752</v>
      </c>
      <c r="U17" s="60">
        <v>18024775</v>
      </c>
      <c r="V17" s="60">
        <v>52939312</v>
      </c>
      <c r="W17" s="60">
        <v>75543941</v>
      </c>
      <c r="X17" s="60">
        <v>-22604629</v>
      </c>
      <c r="Y17" s="61">
        <v>-29.92</v>
      </c>
      <c r="Z17" s="62">
        <v>57951215</v>
      </c>
    </row>
    <row r="18" spans="1:26" ht="13.5">
      <c r="A18" s="70" t="s">
        <v>44</v>
      </c>
      <c r="B18" s="71">
        <f>SUM(B11:B17)</f>
        <v>138009470</v>
      </c>
      <c r="C18" s="71">
        <f>SUM(C11:C17)</f>
        <v>0</v>
      </c>
      <c r="D18" s="72">
        <f aca="true" t="shared" si="1" ref="D18:Z18">SUM(D11:D17)</f>
        <v>189580240</v>
      </c>
      <c r="E18" s="73">
        <f t="shared" si="1"/>
        <v>189054435</v>
      </c>
      <c r="F18" s="73">
        <f t="shared" si="1"/>
        <v>10481504</v>
      </c>
      <c r="G18" s="73">
        <f t="shared" si="1"/>
        <v>10442734</v>
      </c>
      <c r="H18" s="73">
        <f t="shared" si="1"/>
        <v>12044190</v>
      </c>
      <c r="I18" s="73">
        <f t="shared" si="1"/>
        <v>32968428</v>
      </c>
      <c r="J18" s="73">
        <f t="shared" si="1"/>
        <v>9909442</v>
      </c>
      <c r="K18" s="73">
        <f t="shared" si="1"/>
        <v>12006710</v>
      </c>
      <c r="L18" s="73">
        <f t="shared" si="1"/>
        <v>21956541</v>
      </c>
      <c r="M18" s="73">
        <f t="shared" si="1"/>
        <v>43872693</v>
      </c>
      <c r="N18" s="73">
        <f t="shared" si="1"/>
        <v>8581492</v>
      </c>
      <c r="O18" s="73">
        <f t="shared" si="1"/>
        <v>10220282</v>
      </c>
      <c r="P18" s="73">
        <f t="shared" si="1"/>
        <v>10592651</v>
      </c>
      <c r="Q18" s="73">
        <f t="shared" si="1"/>
        <v>29394425</v>
      </c>
      <c r="R18" s="73">
        <f t="shared" si="1"/>
        <v>10942832</v>
      </c>
      <c r="S18" s="73">
        <f t="shared" si="1"/>
        <v>12010607</v>
      </c>
      <c r="T18" s="73">
        <f t="shared" si="1"/>
        <v>33946365</v>
      </c>
      <c r="U18" s="73">
        <f t="shared" si="1"/>
        <v>56899804</v>
      </c>
      <c r="V18" s="73">
        <f t="shared" si="1"/>
        <v>163135350</v>
      </c>
      <c r="W18" s="73">
        <f t="shared" si="1"/>
        <v>189580242</v>
      </c>
      <c r="X18" s="73">
        <f t="shared" si="1"/>
        <v>-26444892</v>
      </c>
      <c r="Y18" s="67">
        <f>+IF(W18&lt;&gt;0,(X18/W18)*100,0)</f>
        <v>-13.949181476411452</v>
      </c>
      <c r="Z18" s="74">
        <f t="shared" si="1"/>
        <v>189054435</v>
      </c>
    </row>
    <row r="19" spans="1:26" ht="13.5">
      <c r="A19" s="70" t="s">
        <v>45</v>
      </c>
      <c r="B19" s="75">
        <f>+B10-B18</f>
        <v>20351271</v>
      </c>
      <c r="C19" s="75">
        <f>+C10-C18</f>
        <v>0</v>
      </c>
      <c r="D19" s="76">
        <f aca="true" t="shared" si="2" ref="D19:Z19">+D10-D18</f>
        <v>-30828768</v>
      </c>
      <c r="E19" s="77">
        <f t="shared" si="2"/>
        <v>-23648556</v>
      </c>
      <c r="F19" s="77">
        <f t="shared" si="2"/>
        <v>44749277</v>
      </c>
      <c r="G19" s="77">
        <f t="shared" si="2"/>
        <v>-4268773</v>
      </c>
      <c r="H19" s="77">
        <f t="shared" si="2"/>
        <v>-7633231</v>
      </c>
      <c r="I19" s="77">
        <f t="shared" si="2"/>
        <v>32847273</v>
      </c>
      <c r="J19" s="77">
        <f t="shared" si="2"/>
        <v>-6193545</v>
      </c>
      <c r="K19" s="77">
        <f t="shared" si="2"/>
        <v>29989232</v>
      </c>
      <c r="L19" s="77">
        <f t="shared" si="2"/>
        <v>-14373643</v>
      </c>
      <c r="M19" s="77">
        <f t="shared" si="2"/>
        <v>9422044</v>
      </c>
      <c r="N19" s="77">
        <f t="shared" si="2"/>
        <v>-4791022</v>
      </c>
      <c r="O19" s="77">
        <f t="shared" si="2"/>
        <v>-6305763</v>
      </c>
      <c r="P19" s="77">
        <f t="shared" si="2"/>
        <v>25086643</v>
      </c>
      <c r="Q19" s="77">
        <f t="shared" si="2"/>
        <v>13989858</v>
      </c>
      <c r="R19" s="77">
        <f t="shared" si="2"/>
        <v>-6259797</v>
      </c>
      <c r="S19" s="77">
        <f t="shared" si="2"/>
        <v>-7003221</v>
      </c>
      <c r="T19" s="77">
        <f t="shared" si="2"/>
        <v>-28239296</v>
      </c>
      <c r="U19" s="77">
        <f t="shared" si="2"/>
        <v>-41502314</v>
      </c>
      <c r="V19" s="77">
        <f t="shared" si="2"/>
        <v>14756861</v>
      </c>
      <c r="W19" s="77">
        <f>IF(E10=E18,0,W10-W18)</f>
        <v>-30828776</v>
      </c>
      <c r="X19" s="77">
        <f t="shared" si="2"/>
        <v>45585637</v>
      </c>
      <c r="Y19" s="78">
        <f>+IF(W19&lt;&gt;0,(X19/W19)*100,0)</f>
        <v>-147.867164755422</v>
      </c>
      <c r="Z19" s="79">
        <f t="shared" si="2"/>
        <v>-23648556</v>
      </c>
    </row>
    <row r="20" spans="1:26" ht="13.5">
      <c r="A20" s="58" t="s">
        <v>46</v>
      </c>
      <c r="B20" s="19">
        <v>35686172</v>
      </c>
      <c r="C20" s="19">
        <v>0</v>
      </c>
      <c r="D20" s="59">
        <v>44614393</v>
      </c>
      <c r="E20" s="60">
        <v>36513171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2467071</v>
      </c>
      <c r="L20" s="60">
        <v>24000000</v>
      </c>
      <c r="M20" s="60">
        <v>26467071</v>
      </c>
      <c r="N20" s="60">
        <v>0</v>
      </c>
      <c r="O20" s="60">
        <v>0</v>
      </c>
      <c r="P20" s="60">
        <v>10643489</v>
      </c>
      <c r="Q20" s="60">
        <v>10643489</v>
      </c>
      <c r="R20" s="60">
        <v>10046100</v>
      </c>
      <c r="S20" s="60">
        <v>0</v>
      </c>
      <c r="T20" s="60">
        <v>0</v>
      </c>
      <c r="U20" s="60">
        <v>10046100</v>
      </c>
      <c r="V20" s="60">
        <v>47156660</v>
      </c>
      <c r="W20" s="60">
        <v>44614393</v>
      </c>
      <c r="X20" s="60">
        <v>2542267</v>
      </c>
      <c r="Y20" s="61">
        <v>5.7</v>
      </c>
      <c r="Z20" s="62">
        <v>36513171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56037443</v>
      </c>
      <c r="C22" s="86">
        <f>SUM(C19:C21)</f>
        <v>0</v>
      </c>
      <c r="D22" s="87">
        <f aca="true" t="shared" si="3" ref="D22:Z22">SUM(D19:D21)</f>
        <v>13785625</v>
      </c>
      <c r="E22" s="88">
        <f t="shared" si="3"/>
        <v>12864615</v>
      </c>
      <c r="F22" s="88">
        <f t="shared" si="3"/>
        <v>44749277</v>
      </c>
      <c r="G22" s="88">
        <f t="shared" si="3"/>
        <v>-4268773</v>
      </c>
      <c r="H22" s="88">
        <f t="shared" si="3"/>
        <v>-7633231</v>
      </c>
      <c r="I22" s="88">
        <f t="shared" si="3"/>
        <v>32847273</v>
      </c>
      <c r="J22" s="88">
        <f t="shared" si="3"/>
        <v>-6193545</v>
      </c>
      <c r="K22" s="88">
        <f t="shared" si="3"/>
        <v>32456303</v>
      </c>
      <c r="L22" s="88">
        <f t="shared" si="3"/>
        <v>9626357</v>
      </c>
      <c r="M22" s="88">
        <f t="shared" si="3"/>
        <v>35889115</v>
      </c>
      <c r="N22" s="88">
        <f t="shared" si="3"/>
        <v>-4791022</v>
      </c>
      <c r="O22" s="88">
        <f t="shared" si="3"/>
        <v>-6305763</v>
      </c>
      <c r="P22" s="88">
        <f t="shared" si="3"/>
        <v>35730132</v>
      </c>
      <c r="Q22" s="88">
        <f t="shared" si="3"/>
        <v>24633347</v>
      </c>
      <c r="R22" s="88">
        <f t="shared" si="3"/>
        <v>3786303</v>
      </c>
      <c r="S22" s="88">
        <f t="shared" si="3"/>
        <v>-7003221</v>
      </c>
      <c r="T22" s="88">
        <f t="shared" si="3"/>
        <v>-28239296</v>
      </c>
      <c r="U22" s="88">
        <f t="shared" si="3"/>
        <v>-31456214</v>
      </c>
      <c r="V22" s="88">
        <f t="shared" si="3"/>
        <v>61913521</v>
      </c>
      <c r="W22" s="88">
        <f t="shared" si="3"/>
        <v>13785617</v>
      </c>
      <c r="X22" s="88">
        <f t="shared" si="3"/>
        <v>48127904</v>
      </c>
      <c r="Y22" s="89">
        <f>+IF(W22&lt;&gt;0,(X22/W22)*100,0)</f>
        <v>349.1167932490798</v>
      </c>
      <c r="Z22" s="90">
        <f t="shared" si="3"/>
        <v>12864615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56037443</v>
      </c>
      <c r="C24" s="75">
        <f>SUM(C22:C23)</f>
        <v>0</v>
      </c>
      <c r="D24" s="76">
        <f aca="true" t="shared" si="4" ref="D24:Z24">SUM(D22:D23)</f>
        <v>13785625</v>
      </c>
      <c r="E24" s="77">
        <f t="shared" si="4"/>
        <v>12864615</v>
      </c>
      <c r="F24" s="77">
        <f t="shared" si="4"/>
        <v>44749277</v>
      </c>
      <c r="G24" s="77">
        <f t="shared" si="4"/>
        <v>-4268773</v>
      </c>
      <c r="H24" s="77">
        <f t="shared" si="4"/>
        <v>-7633231</v>
      </c>
      <c r="I24" s="77">
        <f t="shared" si="4"/>
        <v>32847273</v>
      </c>
      <c r="J24" s="77">
        <f t="shared" si="4"/>
        <v>-6193545</v>
      </c>
      <c r="K24" s="77">
        <f t="shared" si="4"/>
        <v>32456303</v>
      </c>
      <c r="L24" s="77">
        <f t="shared" si="4"/>
        <v>9626357</v>
      </c>
      <c r="M24" s="77">
        <f t="shared" si="4"/>
        <v>35889115</v>
      </c>
      <c r="N24" s="77">
        <f t="shared" si="4"/>
        <v>-4791022</v>
      </c>
      <c r="O24" s="77">
        <f t="shared" si="4"/>
        <v>-6305763</v>
      </c>
      <c r="P24" s="77">
        <f t="shared" si="4"/>
        <v>35730132</v>
      </c>
      <c r="Q24" s="77">
        <f t="shared" si="4"/>
        <v>24633347</v>
      </c>
      <c r="R24" s="77">
        <f t="shared" si="4"/>
        <v>3786303</v>
      </c>
      <c r="S24" s="77">
        <f t="shared" si="4"/>
        <v>-7003221</v>
      </c>
      <c r="T24" s="77">
        <f t="shared" si="4"/>
        <v>-28239296</v>
      </c>
      <c r="U24" s="77">
        <f t="shared" si="4"/>
        <v>-31456214</v>
      </c>
      <c r="V24" s="77">
        <f t="shared" si="4"/>
        <v>61913521</v>
      </c>
      <c r="W24" s="77">
        <f t="shared" si="4"/>
        <v>13785617</v>
      </c>
      <c r="X24" s="77">
        <f t="shared" si="4"/>
        <v>48127904</v>
      </c>
      <c r="Y24" s="78">
        <f>+IF(W24&lt;&gt;0,(X24/W24)*100,0)</f>
        <v>349.1167932490798</v>
      </c>
      <c r="Z24" s="79">
        <f t="shared" si="4"/>
        <v>12864615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52727380</v>
      </c>
      <c r="C27" s="22">
        <v>0</v>
      </c>
      <c r="D27" s="99">
        <v>56206100</v>
      </c>
      <c r="E27" s="100">
        <v>63550300</v>
      </c>
      <c r="F27" s="100">
        <v>3429670</v>
      </c>
      <c r="G27" s="100">
        <v>4131362</v>
      </c>
      <c r="H27" s="100">
        <v>7972766</v>
      </c>
      <c r="I27" s="100">
        <v>15533798</v>
      </c>
      <c r="J27" s="100">
        <v>4589063</v>
      </c>
      <c r="K27" s="100">
        <v>4261179</v>
      </c>
      <c r="L27" s="100">
        <v>5376805</v>
      </c>
      <c r="M27" s="100">
        <v>14227047</v>
      </c>
      <c r="N27" s="100">
        <v>2008905</v>
      </c>
      <c r="O27" s="100">
        <v>3523882</v>
      </c>
      <c r="P27" s="100">
        <v>2260820</v>
      </c>
      <c r="Q27" s="100">
        <v>7793607</v>
      </c>
      <c r="R27" s="100">
        <v>3082398</v>
      </c>
      <c r="S27" s="100">
        <v>3456647</v>
      </c>
      <c r="T27" s="100">
        <v>5677473</v>
      </c>
      <c r="U27" s="100">
        <v>12216518</v>
      </c>
      <c r="V27" s="100">
        <v>49770970</v>
      </c>
      <c r="W27" s="100">
        <v>63550300</v>
      </c>
      <c r="X27" s="100">
        <v>-13779330</v>
      </c>
      <c r="Y27" s="101">
        <v>-21.68</v>
      </c>
      <c r="Z27" s="102">
        <v>63550300</v>
      </c>
    </row>
    <row r="28" spans="1:26" ht="13.5">
      <c r="A28" s="103" t="s">
        <v>46</v>
      </c>
      <c r="B28" s="19">
        <v>35686172</v>
      </c>
      <c r="C28" s="19">
        <v>0</v>
      </c>
      <c r="D28" s="59">
        <v>44614393</v>
      </c>
      <c r="E28" s="60">
        <v>36513171</v>
      </c>
      <c r="F28" s="60">
        <v>2868964</v>
      </c>
      <c r="G28" s="60">
        <v>58948</v>
      </c>
      <c r="H28" s="60">
        <v>6976984</v>
      </c>
      <c r="I28" s="60">
        <v>9904896</v>
      </c>
      <c r="J28" s="60">
        <v>429593</v>
      </c>
      <c r="K28" s="60">
        <v>1161695</v>
      </c>
      <c r="L28" s="60">
        <v>3243527</v>
      </c>
      <c r="M28" s="60">
        <v>4834815</v>
      </c>
      <c r="N28" s="60">
        <v>6832</v>
      </c>
      <c r="O28" s="60">
        <v>1457236</v>
      </c>
      <c r="P28" s="60">
        <v>847132</v>
      </c>
      <c r="Q28" s="60">
        <v>2311200</v>
      </c>
      <c r="R28" s="60">
        <v>2807700</v>
      </c>
      <c r="S28" s="60">
        <v>1767630</v>
      </c>
      <c r="T28" s="60">
        <v>3267061</v>
      </c>
      <c r="U28" s="60">
        <v>7842391</v>
      </c>
      <c r="V28" s="60">
        <v>24893302</v>
      </c>
      <c r="W28" s="60">
        <v>36513171</v>
      </c>
      <c r="X28" s="60">
        <v>-11619869</v>
      </c>
      <c r="Y28" s="61">
        <v>-31.82</v>
      </c>
      <c r="Z28" s="62">
        <v>36513171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17041208</v>
      </c>
      <c r="C31" s="19">
        <v>0</v>
      </c>
      <c r="D31" s="59">
        <v>11591707</v>
      </c>
      <c r="E31" s="60">
        <v>27037129</v>
      </c>
      <c r="F31" s="60">
        <v>560706</v>
      </c>
      <c r="G31" s="60">
        <v>4072414</v>
      </c>
      <c r="H31" s="60">
        <v>995782</v>
      </c>
      <c r="I31" s="60">
        <v>5628902</v>
      </c>
      <c r="J31" s="60">
        <v>4159470</v>
      </c>
      <c r="K31" s="60">
        <v>3099484</v>
      </c>
      <c r="L31" s="60">
        <v>2133278</v>
      </c>
      <c r="M31" s="60">
        <v>9392232</v>
      </c>
      <c r="N31" s="60">
        <v>2002073</v>
      </c>
      <c r="O31" s="60">
        <v>2066646</v>
      </c>
      <c r="P31" s="60">
        <v>1413688</v>
      </c>
      <c r="Q31" s="60">
        <v>5482407</v>
      </c>
      <c r="R31" s="60">
        <v>274698</v>
      </c>
      <c r="S31" s="60">
        <v>1689017</v>
      </c>
      <c r="T31" s="60">
        <v>2410412</v>
      </c>
      <c r="U31" s="60">
        <v>4374127</v>
      </c>
      <c r="V31" s="60">
        <v>24877668</v>
      </c>
      <c r="W31" s="60">
        <v>27037129</v>
      </c>
      <c r="X31" s="60">
        <v>-2159461</v>
      </c>
      <c r="Y31" s="61">
        <v>-7.99</v>
      </c>
      <c r="Z31" s="62">
        <v>27037129</v>
      </c>
    </row>
    <row r="32" spans="1:26" ht="13.5">
      <c r="A32" s="70" t="s">
        <v>54</v>
      </c>
      <c r="B32" s="22">
        <f>SUM(B28:B31)</f>
        <v>52727380</v>
      </c>
      <c r="C32" s="22">
        <f>SUM(C28:C31)</f>
        <v>0</v>
      </c>
      <c r="D32" s="99">
        <f aca="true" t="shared" si="5" ref="D32:Z32">SUM(D28:D31)</f>
        <v>56206100</v>
      </c>
      <c r="E32" s="100">
        <f t="shared" si="5"/>
        <v>63550300</v>
      </c>
      <c r="F32" s="100">
        <f t="shared" si="5"/>
        <v>3429670</v>
      </c>
      <c r="G32" s="100">
        <f t="shared" si="5"/>
        <v>4131362</v>
      </c>
      <c r="H32" s="100">
        <f t="shared" si="5"/>
        <v>7972766</v>
      </c>
      <c r="I32" s="100">
        <f t="shared" si="5"/>
        <v>15533798</v>
      </c>
      <c r="J32" s="100">
        <f t="shared" si="5"/>
        <v>4589063</v>
      </c>
      <c r="K32" s="100">
        <f t="shared" si="5"/>
        <v>4261179</v>
      </c>
      <c r="L32" s="100">
        <f t="shared" si="5"/>
        <v>5376805</v>
      </c>
      <c r="M32" s="100">
        <f t="shared" si="5"/>
        <v>14227047</v>
      </c>
      <c r="N32" s="100">
        <f t="shared" si="5"/>
        <v>2008905</v>
      </c>
      <c r="O32" s="100">
        <f t="shared" si="5"/>
        <v>3523882</v>
      </c>
      <c r="P32" s="100">
        <f t="shared" si="5"/>
        <v>2260820</v>
      </c>
      <c r="Q32" s="100">
        <f t="shared" si="5"/>
        <v>7793607</v>
      </c>
      <c r="R32" s="100">
        <f t="shared" si="5"/>
        <v>3082398</v>
      </c>
      <c r="S32" s="100">
        <f t="shared" si="5"/>
        <v>3456647</v>
      </c>
      <c r="T32" s="100">
        <f t="shared" si="5"/>
        <v>5677473</v>
      </c>
      <c r="U32" s="100">
        <f t="shared" si="5"/>
        <v>12216518</v>
      </c>
      <c r="V32" s="100">
        <f t="shared" si="5"/>
        <v>49770970</v>
      </c>
      <c r="W32" s="100">
        <f t="shared" si="5"/>
        <v>63550300</v>
      </c>
      <c r="X32" s="100">
        <f t="shared" si="5"/>
        <v>-13779330</v>
      </c>
      <c r="Y32" s="101">
        <f>+IF(W32&lt;&gt;0,(X32/W32)*100,0)</f>
        <v>-21.68255696668623</v>
      </c>
      <c r="Z32" s="102">
        <f t="shared" si="5"/>
        <v>63550300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181061790</v>
      </c>
      <c r="C35" s="19">
        <v>0</v>
      </c>
      <c r="D35" s="59">
        <v>100838562</v>
      </c>
      <c r="E35" s="60">
        <v>145593835</v>
      </c>
      <c r="F35" s="60">
        <v>51750487</v>
      </c>
      <c r="G35" s="60">
        <v>45738273</v>
      </c>
      <c r="H35" s="60">
        <v>29754450</v>
      </c>
      <c r="I35" s="60">
        <v>29754450</v>
      </c>
      <c r="J35" s="60">
        <v>18705680</v>
      </c>
      <c r="K35" s="60">
        <v>59458189</v>
      </c>
      <c r="L35" s="60">
        <v>228632921</v>
      </c>
      <c r="M35" s="60">
        <v>228632921</v>
      </c>
      <c r="N35" s="60">
        <v>220167347</v>
      </c>
      <c r="O35" s="60">
        <v>214086096</v>
      </c>
      <c r="P35" s="60">
        <v>244227377</v>
      </c>
      <c r="Q35" s="60">
        <v>244227377</v>
      </c>
      <c r="R35" s="60">
        <v>231154420</v>
      </c>
      <c r="S35" s="60">
        <v>222887307</v>
      </c>
      <c r="T35" s="60">
        <v>203685742</v>
      </c>
      <c r="U35" s="60">
        <v>203685742</v>
      </c>
      <c r="V35" s="60">
        <v>203685742</v>
      </c>
      <c r="W35" s="60">
        <v>145593835</v>
      </c>
      <c r="X35" s="60">
        <v>58091907</v>
      </c>
      <c r="Y35" s="61">
        <v>39.9</v>
      </c>
      <c r="Z35" s="62">
        <v>145593835</v>
      </c>
    </row>
    <row r="36" spans="1:26" ht="13.5">
      <c r="A36" s="58" t="s">
        <v>57</v>
      </c>
      <c r="B36" s="19">
        <v>246749105</v>
      </c>
      <c r="C36" s="19">
        <v>0</v>
      </c>
      <c r="D36" s="59">
        <v>305742964</v>
      </c>
      <c r="E36" s="60">
        <v>282397315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237348189</v>
      </c>
      <c r="M36" s="60">
        <v>237348189</v>
      </c>
      <c r="N36" s="60">
        <v>237348189</v>
      </c>
      <c r="O36" s="60">
        <v>237348189</v>
      </c>
      <c r="P36" s="60">
        <v>237348189</v>
      </c>
      <c r="Q36" s="60">
        <v>237348189</v>
      </c>
      <c r="R36" s="60">
        <v>237132880</v>
      </c>
      <c r="S36" s="60">
        <v>237032116</v>
      </c>
      <c r="T36" s="60">
        <v>218222433</v>
      </c>
      <c r="U36" s="60">
        <v>218222433</v>
      </c>
      <c r="V36" s="60">
        <v>218222433</v>
      </c>
      <c r="W36" s="60">
        <v>282397315</v>
      </c>
      <c r="X36" s="60">
        <v>-64174882</v>
      </c>
      <c r="Y36" s="61">
        <v>-22.73</v>
      </c>
      <c r="Z36" s="62">
        <v>282397315</v>
      </c>
    </row>
    <row r="37" spans="1:26" ht="13.5">
      <c r="A37" s="58" t="s">
        <v>58</v>
      </c>
      <c r="B37" s="19">
        <v>29433534</v>
      </c>
      <c r="C37" s="19">
        <v>0</v>
      </c>
      <c r="D37" s="59">
        <v>9954101</v>
      </c>
      <c r="E37" s="60">
        <v>17361257</v>
      </c>
      <c r="F37" s="60">
        <v>10448966</v>
      </c>
      <c r="G37" s="60">
        <v>12859531</v>
      </c>
      <c r="H37" s="60">
        <v>12501503</v>
      </c>
      <c r="I37" s="60">
        <v>12501503</v>
      </c>
      <c r="J37" s="60">
        <v>12259075</v>
      </c>
      <c r="K37" s="60">
        <v>24850650</v>
      </c>
      <c r="L37" s="60">
        <v>27623086</v>
      </c>
      <c r="M37" s="60">
        <v>27623086</v>
      </c>
      <c r="N37" s="60">
        <v>25977637</v>
      </c>
      <c r="O37" s="60">
        <v>29815469</v>
      </c>
      <c r="P37" s="60">
        <v>26544360</v>
      </c>
      <c r="Q37" s="60">
        <v>26544360</v>
      </c>
      <c r="R37" s="60">
        <v>12579165</v>
      </c>
      <c r="S37" s="60">
        <v>28919198</v>
      </c>
      <c r="T37" s="60">
        <v>24843783</v>
      </c>
      <c r="U37" s="60">
        <v>24843783</v>
      </c>
      <c r="V37" s="60">
        <v>24843783</v>
      </c>
      <c r="W37" s="60">
        <v>17361257</v>
      </c>
      <c r="X37" s="60">
        <v>7482526</v>
      </c>
      <c r="Y37" s="61">
        <v>43.1</v>
      </c>
      <c r="Z37" s="62">
        <v>17361257</v>
      </c>
    </row>
    <row r="38" spans="1:26" ht="13.5">
      <c r="A38" s="58" t="s">
        <v>59</v>
      </c>
      <c r="B38" s="19">
        <v>28474505</v>
      </c>
      <c r="C38" s="19">
        <v>0</v>
      </c>
      <c r="D38" s="59">
        <v>31461456</v>
      </c>
      <c r="E38" s="60">
        <v>27862420</v>
      </c>
      <c r="F38" s="60">
        <v>-18087</v>
      </c>
      <c r="G38" s="60">
        <v>-40730</v>
      </c>
      <c r="H38" s="60">
        <v>-58817</v>
      </c>
      <c r="I38" s="60">
        <v>-58817</v>
      </c>
      <c r="J38" s="60">
        <v>-82549</v>
      </c>
      <c r="K38" s="60">
        <v>-115246</v>
      </c>
      <c r="L38" s="60">
        <v>29509082</v>
      </c>
      <c r="M38" s="60">
        <v>29509082</v>
      </c>
      <c r="N38" s="60">
        <v>29488880</v>
      </c>
      <c r="O38" s="60">
        <v>29452004</v>
      </c>
      <c r="P38" s="60">
        <v>29395086</v>
      </c>
      <c r="Q38" s="60">
        <v>29395086</v>
      </c>
      <c r="R38" s="60">
        <v>29368107</v>
      </c>
      <c r="S38" s="60">
        <v>29347354</v>
      </c>
      <c r="T38" s="60">
        <v>29326600</v>
      </c>
      <c r="U38" s="60">
        <v>29326600</v>
      </c>
      <c r="V38" s="60">
        <v>29326600</v>
      </c>
      <c r="W38" s="60">
        <v>27862420</v>
      </c>
      <c r="X38" s="60">
        <v>1464180</v>
      </c>
      <c r="Y38" s="61">
        <v>5.26</v>
      </c>
      <c r="Z38" s="62">
        <v>27862420</v>
      </c>
    </row>
    <row r="39" spans="1:26" ht="13.5">
      <c r="A39" s="58" t="s">
        <v>60</v>
      </c>
      <c r="B39" s="19">
        <v>369902856</v>
      </c>
      <c r="C39" s="19">
        <v>0</v>
      </c>
      <c r="D39" s="59">
        <v>365165969</v>
      </c>
      <c r="E39" s="60">
        <v>382767473</v>
      </c>
      <c r="F39" s="60">
        <v>41319609</v>
      </c>
      <c r="G39" s="60">
        <v>32919473</v>
      </c>
      <c r="H39" s="60">
        <v>17311763</v>
      </c>
      <c r="I39" s="60">
        <v>17311763</v>
      </c>
      <c r="J39" s="60">
        <v>6529154</v>
      </c>
      <c r="K39" s="60">
        <v>34722785</v>
      </c>
      <c r="L39" s="60">
        <v>408848943</v>
      </c>
      <c r="M39" s="60">
        <v>408848943</v>
      </c>
      <c r="N39" s="60">
        <v>402049020</v>
      </c>
      <c r="O39" s="60">
        <v>392166813</v>
      </c>
      <c r="P39" s="60">
        <v>425636120</v>
      </c>
      <c r="Q39" s="60">
        <v>425636120</v>
      </c>
      <c r="R39" s="60">
        <v>426340027</v>
      </c>
      <c r="S39" s="60">
        <v>401652872</v>
      </c>
      <c r="T39" s="60">
        <v>367737792</v>
      </c>
      <c r="U39" s="60">
        <v>367737792</v>
      </c>
      <c r="V39" s="60">
        <v>367737792</v>
      </c>
      <c r="W39" s="60">
        <v>382767473</v>
      </c>
      <c r="X39" s="60">
        <v>-15029681</v>
      </c>
      <c r="Y39" s="61">
        <v>-3.93</v>
      </c>
      <c r="Z39" s="62">
        <v>382767473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61904459</v>
      </c>
      <c r="C42" s="19">
        <v>0</v>
      </c>
      <c r="D42" s="59">
        <v>30453629</v>
      </c>
      <c r="E42" s="60">
        <v>19036785</v>
      </c>
      <c r="F42" s="60">
        <v>4372667</v>
      </c>
      <c r="G42" s="60">
        <v>2575785</v>
      </c>
      <c r="H42" s="60">
        <v>8928770</v>
      </c>
      <c r="I42" s="60">
        <v>15877222</v>
      </c>
      <c r="J42" s="60">
        <v>4176615</v>
      </c>
      <c r="K42" s="60">
        <v>4954512</v>
      </c>
      <c r="L42" s="60">
        <v>7753740</v>
      </c>
      <c r="M42" s="60">
        <v>16884867</v>
      </c>
      <c r="N42" s="60">
        <v>-1572148</v>
      </c>
      <c r="O42" s="60">
        <v>5052695</v>
      </c>
      <c r="P42" s="60">
        <v>3022107</v>
      </c>
      <c r="Q42" s="60">
        <v>6502654</v>
      </c>
      <c r="R42" s="60">
        <v>723943</v>
      </c>
      <c r="S42" s="60">
        <v>4417610</v>
      </c>
      <c r="T42" s="60">
        <v>6497658</v>
      </c>
      <c r="U42" s="60">
        <v>11639211</v>
      </c>
      <c r="V42" s="60">
        <v>50903954</v>
      </c>
      <c r="W42" s="60">
        <v>19036785</v>
      </c>
      <c r="X42" s="60">
        <v>31867169</v>
      </c>
      <c r="Y42" s="61">
        <v>167.4</v>
      </c>
      <c r="Z42" s="62">
        <v>19036785</v>
      </c>
    </row>
    <row r="43" spans="1:26" ht="13.5">
      <c r="A43" s="58" t="s">
        <v>63</v>
      </c>
      <c r="B43" s="19">
        <v>-52543367</v>
      </c>
      <c r="C43" s="19">
        <v>0</v>
      </c>
      <c r="D43" s="59">
        <v>-56206100</v>
      </c>
      <c r="E43" s="60">
        <v>-63550301</v>
      </c>
      <c r="F43" s="60">
        <v>-3429671</v>
      </c>
      <c r="G43" s="60">
        <v>-4131362</v>
      </c>
      <c r="H43" s="60">
        <v>-7972765</v>
      </c>
      <c r="I43" s="60">
        <v>-15533798</v>
      </c>
      <c r="J43" s="60">
        <v>-4589064</v>
      </c>
      <c r="K43" s="60">
        <v>-4262671</v>
      </c>
      <c r="L43" s="60">
        <v>-5403056</v>
      </c>
      <c r="M43" s="60">
        <v>-14254791</v>
      </c>
      <c r="N43" s="60">
        <v>-2008905</v>
      </c>
      <c r="O43" s="60">
        <v>-3558314</v>
      </c>
      <c r="P43" s="60">
        <v>-2260821</v>
      </c>
      <c r="Q43" s="60">
        <v>-7828040</v>
      </c>
      <c r="R43" s="60">
        <v>-3082397</v>
      </c>
      <c r="S43" s="60">
        <v>-3456646</v>
      </c>
      <c r="T43" s="60">
        <v>-5677473</v>
      </c>
      <c r="U43" s="60">
        <v>-12216516</v>
      </c>
      <c r="V43" s="60">
        <v>-49833145</v>
      </c>
      <c r="W43" s="60">
        <v>-63550301</v>
      </c>
      <c r="X43" s="60">
        <v>13717156</v>
      </c>
      <c r="Y43" s="61">
        <v>-21.58</v>
      </c>
      <c r="Z43" s="62">
        <v>-63550301</v>
      </c>
    </row>
    <row r="44" spans="1:26" ht="13.5">
      <c r="A44" s="58" t="s">
        <v>64</v>
      </c>
      <c r="B44" s="19">
        <v>-624069</v>
      </c>
      <c r="C44" s="19">
        <v>0</v>
      </c>
      <c r="D44" s="59">
        <v>-745228</v>
      </c>
      <c r="E44" s="60">
        <v>-789266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-789266</v>
      </c>
      <c r="X44" s="60">
        <v>789266</v>
      </c>
      <c r="Y44" s="61">
        <v>-100</v>
      </c>
      <c r="Z44" s="62">
        <v>-789266</v>
      </c>
    </row>
    <row r="45" spans="1:26" ht="13.5">
      <c r="A45" s="70" t="s">
        <v>65</v>
      </c>
      <c r="B45" s="22">
        <v>162989955</v>
      </c>
      <c r="C45" s="22">
        <v>0</v>
      </c>
      <c r="D45" s="99">
        <v>78950251</v>
      </c>
      <c r="E45" s="100">
        <v>-45302783</v>
      </c>
      <c r="F45" s="100">
        <v>164452168</v>
      </c>
      <c r="G45" s="100">
        <v>162896591</v>
      </c>
      <c r="H45" s="100">
        <v>163852596</v>
      </c>
      <c r="I45" s="100">
        <v>163852596</v>
      </c>
      <c r="J45" s="100">
        <v>163440147</v>
      </c>
      <c r="K45" s="100">
        <v>164131988</v>
      </c>
      <c r="L45" s="100">
        <v>166482672</v>
      </c>
      <c r="M45" s="100">
        <v>166482672</v>
      </c>
      <c r="N45" s="100">
        <v>162901619</v>
      </c>
      <c r="O45" s="100">
        <v>164396000</v>
      </c>
      <c r="P45" s="100">
        <v>165157286</v>
      </c>
      <c r="Q45" s="100">
        <v>162901619</v>
      </c>
      <c r="R45" s="100">
        <v>162798832</v>
      </c>
      <c r="S45" s="100">
        <v>163759796</v>
      </c>
      <c r="T45" s="100">
        <v>164579981</v>
      </c>
      <c r="U45" s="100">
        <v>164579981</v>
      </c>
      <c r="V45" s="100">
        <v>164579981</v>
      </c>
      <c r="W45" s="100">
        <v>-45302783</v>
      </c>
      <c r="X45" s="100">
        <v>209882764</v>
      </c>
      <c r="Y45" s="101">
        <v>-463.29</v>
      </c>
      <c r="Z45" s="102">
        <v>-45302783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1557000</v>
      </c>
      <c r="C49" s="52">
        <v>0</v>
      </c>
      <c r="D49" s="129">
        <v>922713</v>
      </c>
      <c r="E49" s="54">
        <v>783169</v>
      </c>
      <c r="F49" s="54">
        <v>0</v>
      </c>
      <c r="G49" s="54">
        <v>0</v>
      </c>
      <c r="H49" s="54">
        <v>0</v>
      </c>
      <c r="I49" s="54">
        <v>569083</v>
      </c>
      <c r="J49" s="54">
        <v>0</v>
      </c>
      <c r="K49" s="54">
        <v>0</v>
      </c>
      <c r="L49" s="54">
        <v>0</v>
      </c>
      <c r="M49" s="54">
        <v>548346</v>
      </c>
      <c r="N49" s="54">
        <v>0</v>
      </c>
      <c r="O49" s="54">
        <v>0</v>
      </c>
      <c r="P49" s="54">
        <v>0</v>
      </c>
      <c r="Q49" s="54">
        <v>614843</v>
      </c>
      <c r="R49" s="54">
        <v>0</v>
      </c>
      <c r="S49" s="54">
        <v>0</v>
      </c>
      <c r="T49" s="54">
        <v>0</v>
      </c>
      <c r="U49" s="54">
        <v>4219104</v>
      </c>
      <c r="V49" s="54">
        <v>18013941</v>
      </c>
      <c r="W49" s="54">
        <v>27228199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24616483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24616483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91.24161258612806</v>
      </c>
      <c r="C58" s="5">
        <f>IF(C67=0,0,+(C76/C67)*100)</f>
        <v>0</v>
      </c>
      <c r="D58" s="6">
        <f aca="true" t="shared" si="6" ref="D58:Z58">IF(D67=0,0,+(D76/D67)*100)</f>
        <v>96.35524861832062</v>
      </c>
      <c r="E58" s="7">
        <f t="shared" si="6"/>
        <v>85.37244171200568</v>
      </c>
      <c r="F58" s="7">
        <f t="shared" si="6"/>
        <v>27.534023777852774</v>
      </c>
      <c r="G58" s="7">
        <f t="shared" si="6"/>
        <v>90.5161233454289</v>
      </c>
      <c r="H58" s="7">
        <f t="shared" si="6"/>
        <v>106.65137901969032</v>
      </c>
      <c r="I58" s="7">
        <f t="shared" si="6"/>
        <v>58.40602827650989</v>
      </c>
      <c r="J58" s="7">
        <f t="shared" si="6"/>
        <v>152.29371739985095</v>
      </c>
      <c r="K58" s="7">
        <f t="shared" si="6"/>
        <v>93.2667895417816</v>
      </c>
      <c r="L58" s="7">
        <f t="shared" si="6"/>
        <v>107.33976275622767</v>
      </c>
      <c r="M58" s="7">
        <f t="shared" si="6"/>
        <v>117.81178106765667</v>
      </c>
      <c r="N58" s="7">
        <f t="shared" si="6"/>
        <v>117.72210539976294</v>
      </c>
      <c r="O58" s="7">
        <f t="shared" si="6"/>
        <v>151.06135149507668</v>
      </c>
      <c r="P58" s="7">
        <f t="shared" si="6"/>
        <v>101.16904746653002</v>
      </c>
      <c r="Q58" s="7">
        <f t="shared" si="6"/>
        <v>122.03522236292423</v>
      </c>
      <c r="R58" s="7">
        <f t="shared" si="6"/>
        <v>134.65970849265716</v>
      </c>
      <c r="S58" s="7">
        <f t="shared" si="6"/>
        <v>121.15897990722075</v>
      </c>
      <c r="T58" s="7">
        <f t="shared" si="6"/>
        <v>109.22065198050541</v>
      </c>
      <c r="U58" s="7">
        <f t="shared" si="6"/>
        <v>121.57329736081546</v>
      </c>
      <c r="V58" s="7">
        <f t="shared" si="6"/>
        <v>96.52238849256504</v>
      </c>
      <c r="W58" s="7">
        <f t="shared" si="6"/>
        <v>93.22853858941613</v>
      </c>
      <c r="X58" s="7">
        <f t="shared" si="6"/>
        <v>0</v>
      </c>
      <c r="Y58" s="7">
        <f t="shared" si="6"/>
        <v>0</v>
      </c>
      <c r="Z58" s="8">
        <f t="shared" si="6"/>
        <v>85.37244171200568</v>
      </c>
    </row>
    <row r="59" spans="1:26" ht="13.5">
      <c r="A59" s="37" t="s">
        <v>31</v>
      </c>
      <c r="B59" s="9">
        <f aca="true" t="shared" si="7" ref="B59:Z66">IF(B68=0,0,+(B77/B68)*100)</f>
        <v>85.62183149602583</v>
      </c>
      <c r="C59" s="9">
        <f t="shared" si="7"/>
        <v>0</v>
      </c>
      <c r="D59" s="2">
        <f t="shared" si="7"/>
        <v>95.88491302141695</v>
      </c>
      <c r="E59" s="10">
        <f t="shared" si="7"/>
        <v>68.1760179913362</v>
      </c>
      <c r="F59" s="10">
        <f t="shared" si="7"/>
        <v>2.220374633045574</v>
      </c>
      <c r="G59" s="10">
        <f t="shared" si="7"/>
        <v>140.95236870283253</v>
      </c>
      <c r="H59" s="10">
        <f t="shared" si="7"/>
        <v>154.45939038309373</v>
      </c>
      <c r="I59" s="10">
        <f t="shared" si="7"/>
        <v>15.884372385085733</v>
      </c>
      <c r="J59" s="10">
        <f t="shared" si="7"/>
        <v>103.20531095996417</v>
      </c>
      <c r="K59" s="10">
        <f t="shared" si="7"/>
        <v>122.3768058804129</v>
      </c>
      <c r="L59" s="10">
        <f t="shared" si="7"/>
        <v>144.67347223111304</v>
      </c>
      <c r="M59" s="10">
        <f t="shared" si="7"/>
        <v>123.30666052904466</v>
      </c>
      <c r="N59" s="10">
        <f t="shared" si="7"/>
        <v>142.06604631637865</v>
      </c>
      <c r="O59" s="10">
        <f t="shared" si="7"/>
        <v>-115.86233015740626</v>
      </c>
      <c r="P59" s="10">
        <f t="shared" si="7"/>
        <v>189.6824295173604</v>
      </c>
      <c r="Q59" s="10">
        <f t="shared" si="7"/>
        <v>395.8633392421892</v>
      </c>
      <c r="R59" s="10">
        <f t="shared" si="7"/>
        <v>109.38574851675995</v>
      </c>
      <c r="S59" s="10">
        <f t="shared" si="7"/>
        <v>157.46342515936266</v>
      </c>
      <c r="T59" s="10">
        <f t="shared" si="7"/>
        <v>-435.82841031149303</v>
      </c>
      <c r="U59" s="10">
        <f t="shared" si="7"/>
        <v>248.7565324863595</v>
      </c>
      <c r="V59" s="10">
        <f t="shared" si="7"/>
        <v>51.89155930021949</v>
      </c>
      <c r="W59" s="10">
        <f t="shared" si="7"/>
        <v>93.51337625602854</v>
      </c>
      <c r="X59" s="10">
        <f t="shared" si="7"/>
        <v>0</v>
      </c>
      <c r="Y59" s="10">
        <f t="shared" si="7"/>
        <v>0</v>
      </c>
      <c r="Z59" s="11">
        <f t="shared" si="7"/>
        <v>68.1760179913362</v>
      </c>
    </row>
    <row r="60" spans="1:26" ht="13.5">
      <c r="A60" s="38" t="s">
        <v>32</v>
      </c>
      <c r="B60" s="12">
        <f t="shared" si="7"/>
        <v>97.62000496628794</v>
      </c>
      <c r="C60" s="12">
        <f t="shared" si="7"/>
        <v>0</v>
      </c>
      <c r="D60" s="3">
        <f t="shared" si="7"/>
        <v>96.30600134903688</v>
      </c>
      <c r="E60" s="13">
        <f t="shared" si="7"/>
        <v>90.71387484605556</v>
      </c>
      <c r="F60" s="13">
        <f t="shared" si="7"/>
        <v>76.2766360787962</v>
      </c>
      <c r="G60" s="13">
        <f t="shared" si="7"/>
        <v>84.67750939491313</v>
      </c>
      <c r="H60" s="13">
        <f t="shared" si="7"/>
        <v>102.19602900532969</v>
      </c>
      <c r="I60" s="13">
        <f t="shared" si="7"/>
        <v>87.76465879855957</v>
      </c>
      <c r="J60" s="13">
        <f t="shared" si="7"/>
        <v>160.77841094487007</v>
      </c>
      <c r="K60" s="13">
        <f t="shared" si="7"/>
        <v>89.79670485051898</v>
      </c>
      <c r="L60" s="13">
        <f t="shared" si="7"/>
        <v>103.65751976503206</v>
      </c>
      <c r="M60" s="13">
        <f t="shared" si="7"/>
        <v>118.37587404566763</v>
      </c>
      <c r="N60" s="13">
        <f t="shared" si="7"/>
        <v>116.26572560127664</v>
      </c>
      <c r="O60" s="13">
        <f t="shared" si="7"/>
        <v>128.23190461378252</v>
      </c>
      <c r="P60" s="13">
        <f t="shared" si="7"/>
        <v>90.59234899134613</v>
      </c>
      <c r="Q60" s="13">
        <f t="shared" si="7"/>
        <v>112.08093208929664</v>
      </c>
      <c r="R60" s="13">
        <f t="shared" si="7"/>
        <v>139.87522598104584</v>
      </c>
      <c r="S60" s="13">
        <f t="shared" si="7"/>
        <v>119.46921531026078</v>
      </c>
      <c r="T60" s="13">
        <f t="shared" si="7"/>
        <v>94.28287754159638</v>
      </c>
      <c r="U60" s="13">
        <f t="shared" si="7"/>
        <v>116.7467319582443</v>
      </c>
      <c r="V60" s="13">
        <f t="shared" si="7"/>
        <v>107.8641509870792</v>
      </c>
      <c r="W60" s="13">
        <f t="shared" si="7"/>
        <v>93.84691021859165</v>
      </c>
      <c r="X60" s="13">
        <f t="shared" si="7"/>
        <v>0</v>
      </c>
      <c r="Y60" s="13">
        <f t="shared" si="7"/>
        <v>0</v>
      </c>
      <c r="Z60" s="14">
        <f t="shared" si="7"/>
        <v>90.71387484605556</v>
      </c>
    </row>
    <row r="61" spans="1:26" ht="13.5">
      <c r="A61" s="39" t="s">
        <v>103</v>
      </c>
      <c r="B61" s="12">
        <f t="shared" si="7"/>
        <v>97.02063124200969</v>
      </c>
      <c r="C61" s="12">
        <f t="shared" si="7"/>
        <v>0</v>
      </c>
      <c r="D61" s="3">
        <f t="shared" si="7"/>
        <v>96.26364758344349</v>
      </c>
      <c r="E61" s="13">
        <f t="shared" si="7"/>
        <v>92.35881541191664</v>
      </c>
      <c r="F61" s="13">
        <f t="shared" si="7"/>
        <v>74.19502899060635</v>
      </c>
      <c r="G61" s="13">
        <f t="shared" si="7"/>
        <v>82.97364116970415</v>
      </c>
      <c r="H61" s="13">
        <f t="shared" si="7"/>
        <v>104.56304901194812</v>
      </c>
      <c r="I61" s="13">
        <f t="shared" si="7"/>
        <v>87.17927736118925</v>
      </c>
      <c r="J61" s="13">
        <f t="shared" si="7"/>
        <v>165.7173339361573</v>
      </c>
      <c r="K61" s="13">
        <f t="shared" si="7"/>
        <v>90.10710854224479</v>
      </c>
      <c r="L61" s="13">
        <f t="shared" si="7"/>
        <v>104.71037820291956</v>
      </c>
      <c r="M61" s="13">
        <f t="shared" si="7"/>
        <v>120.48941309023684</v>
      </c>
      <c r="N61" s="13">
        <f t="shared" si="7"/>
        <v>116.67428322833122</v>
      </c>
      <c r="O61" s="13">
        <f t="shared" si="7"/>
        <v>132.06282795287902</v>
      </c>
      <c r="P61" s="13">
        <f t="shared" si="7"/>
        <v>87.79638566956788</v>
      </c>
      <c r="Q61" s="13">
        <f t="shared" si="7"/>
        <v>112.78695921292676</v>
      </c>
      <c r="R61" s="13">
        <f t="shared" si="7"/>
        <v>144.2229795341985</v>
      </c>
      <c r="S61" s="13">
        <f t="shared" si="7"/>
        <v>117.72536989417289</v>
      </c>
      <c r="T61" s="13">
        <f t="shared" si="7"/>
        <v>89.59381017260988</v>
      </c>
      <c r="U61" s="13">
        <f t="shared" si="7"/>
        <v>115.53445439875756</v>
      </c>
      <c r="V61" s="13">
        <f t="shared" si="7"/>
        <v>108.01958081632802</v>
      </c>
      <c r="W61" s="13">
        <f t="shared" si="7"/>
        <v>95.89537493768078</v>
      </c>
      <c r="X61" s="13">
        <f t="shared" si="7"/>
        <v>0</v>
      </c>
      <c r="Y61" s="13">
        <f t="shared" si="7"/>
        <v>0</v>
      </c>
      <c r="Z61" s="14">
        <f t="shared" si="7"/>
        <v>92.35881541191664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93.77855898241107</v>
      </c>
      <c r="C64" s="12">
        <f t="shared" si="7"/>
        <v>0</v>
      </c>
      <c r="D64" s="3">
        <f t="shared" si="7"/>
        <v>96.69568342187209</v>
      </c>
      <c r="E64" s="13">
        <f t="shared" si="7"/>
        <v>74.99983485683408</v>
      </c>
      <c r="F64" s="13">
        <f t="shared" si="7"/>
        <v>99.25947009417662</v>
      </c>
      <c r="G64" s="13">
        <f t="shared" si="7"/>
        <v>63.738635685439746</v>
      </c>
      <c r="H64" s="13">
        <f t="shared" si="7"/>
        <v>70.16949690903388</v>
      </c>
      <c r="I64" s="13">
        <f t="shared" si="7"/>
        <v>77.10860342961422</v>
      </c>
      <c r="J64" s="13">
        <f t="shared" si="7"/>
        <v>101.82804437438193</v>
      </c>
      <c r="K64" s="13">
        <f t="shared" si="7"/>
        <v>75.16775145099342</v>
      </c>
      <c r="L64" s="13">
        <f t="shared" si="7"/>
        <v>81.24801899749954</v>
      </c>
      <c r="M64" s="13">
        <f t="shared" si="7"/>
        <v>86.22711000162877</v>
      </c>
      <c r="N64" s="13">
        <f t="shared" si="7"/>
        <v>105.89946181151953</v>
      </c>
      <c r="O64" s="13">
        <f t="shared" si="7"/>
        <v>84.53714885038946</v>
      </c>
      <c r="P64" s="13">
        <f t="shared" si="7"/>
        <v>76.81549609573023</v>
      </c>
      <c r="Q64" s="13">
        <f t="shared" si="7"/>
        <v>88.85131505883457</v>
      </c>
      <c r="R64" s="13">
        <f t="shared" si="7"/>
        <v>89.03835805980475</v>
      </c>
      <c r="S64" s="13">
        <f t="shared" si="7"/>
        <v>111.39822815567113</v>
      </c>
      <c r="T64" s="13">
        <f t="shared" si="7"/>
        <v>134.04910320643836</v>
      </c>
      <c r="U64" s="13">
        <f t="shared" si="7"/>
        <v>110.18039413534481</v>
      </c>
      <c r="V64" s="13">
        <f t="shared" si="7"/>
        <v>90.6508678341715</v>
      </c>
      <c r="W64" s="13">
        <f t="shared" si="7"/>
        <v>74.99973577128362</v>
      </c>
      <c r="X64" s="13">
        <f t="shared" si="7"/>
        <v>0</v>
      </c>
      <c r="Y64" s="13">
        <f t="shared" si="7"/>
        <v>0</v>
      </c>
      <c r="Z64" s="14">
        <f t="shared" si="7"/>
        <v>74.99983485683408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99.99176329948865</v>
      </c>
      <c r="E66" s="16">
        <f t="shared" si="7"/>
        <v>64.99964708732585</v>
      </c>
      <c r="F66" s="16">
        <f t="shared" si="7"/>
        <v>100</v>
      </c>
      <c r="G66" s="16">
        <f t="shared" si="7"/>
        <v>100</v>
      </c>
      <c r="H66" s="16">
        <f t="shared" si="7"/>
        <v>99.99936176051978</v>
      </c>
      <c r="I66" s="16">
        <f t="shared" si="7"/>
        <v>99.9997809764944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99.99994923321853</v>
      </c>
      <c r="W66" s="16">
        <f t="shared" si="7"/>
        <v>75.85216647967088</v>
      </c>
      <c r="X66" s="16">
        <f t="shared" si="7"/>
        <v>0</v>
      </c>
      <c r="Y66" s="16">
        <f t="shared" si="7"/>
        <v>0</v>
      </c>
      <c r="Z66" s="17">
        <f t="shared" si="7"/>
        <v>64.99964708732585</v>
      </c>
    </row>
    <row r="67" spans="1:26" ht="13.5" hidden="1">
      <c r="A67" s="41" t="s">
        <v>286</v>
      </c>
      <c r="B67" s="24">
        <v>32088407</v>
      </c>
      <c r="C67" s="24"/>
      <c r="D67" s="25">
        <v>28582608</v>
      </c>
      <c r="E67" s="26">
        <v>31212817</v>
      </c>
      <c r="F67" s="26">
        <v>8655197</v>
      </c>
      <c r="G67" s="26">
        <v>3403450</v>
      </c>
      <c r="H67" s="26">
        <v>3273231</v>
      </c>
      <c r="I67" s="26">
        <v>15331878</v>
      </c>
      <c r="J67" s="26">
        <v>2948031</v>
      </c>
      <c r="K67" s="26">
        <v>2949336</v>
      </c>
      <c r="L67" s="26">
        <v>2794341</v>
      </c>
      <c r="M67" s="26">
        <v>8691708</v>
      </c>
      <c r="N67" s="26">
        <v>2650746</v>
      </c>
      <c r="O67" s="26">
        <v>2301688</v>
      </c>
      <c r="P67" s="26">
        <v>2653870</v>
      </c>
      <c r="Q67" s="26">
        <v>7606304</v>
      </c>
      <c r="R67" s="26">
        <v>2646863</v>
      </c>
      <c r="S67" s="26">
        <v>2839428</v>
      </c>
      <c r="T67" s="26">
        <v>2708854</v>
      </c>
      <c r="U67" s="26">
        <v>8195145</v>
      </c>
      <c r="V67" s="26">
        <v>39825035</v>
      </c>
      <c r="W67" s="26">
        <v>28582604</v>
      </c>
      <c r="X67" s="26"/>
      <c r="Y67" s="25"/>
      <c r="Z67" s="27">
        <v>31212817</v>
      </c>
    </row>
    <row r="68" spans="1:26" ht="13.5" hidden="1">
      <c r="A68" s="37" t="s">
        <v>31</v>
      </c>
      <c r="B68" s="19">
        <v>4492262</v>
      </c>
      <c r="C68" s="19"/>
      <c r="D68" s="20">
        <v>4520998</v>
      </c>
      <c r="E68" s="21">
        <v>6201207</v>
      </c>
      <c r="F68" s="21">
        <v>5743220</v>
      </c>
      <c r="G68" s="21">
        <v>310993</v>
      </c>
      <c r="H68" s="21">
        <v>285622</v>
      </c>
      <c r="I68" s="21">
        <v>6339835</v>
      </c>
      <c r="J68" s="21">
        <v>270083</v>
      </c>
      <c r="K68" s="21">
        <v>263791</v>
      </c>
      <c r="L68" s="21">
        <v>265567</v>
      </c>
      <c r="M68" s="21">
        <v>799441</v>
      </c>
      <c r="N68" s="21">
        <v>257274</v>
      </c>
      <c r="O68" s="21">
        <v>-234997</v>
      </c>
      <c r="P68" s="21">
        <v>266555</v>
      </c>
      <c r="Q68" s="21">
        <v>288832</v>
      </c>
      <c r="R68" s="21">
        <v>226194</v>
      </c>
      <c r="S68" s="21">
        <v>213193</v>
      </c>
      <c r="T68" s="21">
        <v>-74480</v>
      </c>
      <c r="U68" s="21">
        <v>364907</v>
      </c>
      <c r="V68" s="21">
        <v>7793015</v>
      </c>
      <c r="W68" s="21">
        <v>4520996</v>
      </c>
      <c r="X68" s="21"/>
      <c r="Y68" s="20"/>
      <c r="Z68" s="23">
        <v>6201207</v>
      </c>
    </row>
    <row r="69" spans="1:26" ht="13.5" hidden="1">
      <c r="A69" s="38" t="s">
        <v>32</v>
      </c>
      <c r="B69" s="19">
        <v>26051651</v>
      </c>
      <c r="C69" s="19"/>
      <c r="D69" s="20">
        <v>23163192</v>
      </c>
      <c r="E69" s="21">
        <v>23963192</v>
      </c>
      <c r="F69" s="21">
        <v>2766783</v>
      </c>
      <c r="G69" s="21">
        <v>2937760</v>
      </c>
      <c r="H69" s="21">
        <v>2830928</v>
      </c>
      <c r="I69" s="21">
        <v>8535471</v>
      </c>
      <c r="J69" s="21">
        <v>2522241</v>
      </c>
      <c r="K69" s="21">
        <v>2524802</v>
      </c>
      <c r="L69" s="21">
        <v>2363897</v>
      </c>
      <c r="M69" s="21">
        <v>7410940</v>
      </c>
      <c r="N69" s="21">
        <v>2222729</v>
      </c>
      <c r="O69" s="21">
        <v>2366128</v>
      </c>
      <c r="P69" s="21">
        <v>2211264</v>
      </c>
      <c r="Q69" s="21">
        <v>6800121</v>
      </c>
      <c r="R69" s="21">
        <v>2247423</v>
      </c>
      <c r="S69" s="21">
        <v>2456627</v>
      </c>
      <c r="T69" s="21">
        <v>2611646</v>
      </c>
      <c r="U69" s="21">
        <v>7315696</v>
      </c>
      <c r="V69" s="21">
        <v>30062228</v>
      </c>
      <c r="W69" s="21">
        <v>23163192</v>
      </c>
      <c r="X69" s="21"/>
      <c r="Y69" s="20"/>
      <c r="Z69" s="23">
        <v>23963192</v>
      </c>
    </row>
    <row r="70" spans="1:26" ht="13.5" hidden="1">
      <c r="A70" s="39" t="s">
        <v>103</v>
      </c>
      <c r="B70" s="19">
        <v>23428352</v>
      </c>
      <c r="C70" s="19"/>
      <c r="D70" s="20">
        <v>20892435</v>
      </c>
      <c r="E70" s="21">
        <v>21692435</v>
      </c>
      <c r="F70" s="21">
        <v>2566521</v>
      </c>
      <c r="G70" s="21">
        <v>2736692</v>
      </c>
      <c r="H70" s="21">
        <v>2579065</v>
      </c>
      <c r="I70" s="21">
        <v>7882278</v>
      </c>
      <c r="J70" s="21">
        <v>2317979</v>
      </c>
      <c r="K70" s="21">
        <v>2326145</v>
      </c>
      <c r="L70" s="21">
        <v>2165134</v>
      </c>
      <c r="M70" s="21">
        <v>6809258</v>
      </c>
      <c r="N70" s="21">
        <v>2004404</v>
      </c>
      <c r="O70" s="21">
        <v>2158275</v>
      </c>
      <c r="P70" s="21">
        <v>1976521</v>
      </c>
      <c r="Q70" s="21">
        <v>6139200</v>
      </c>
      <c r="R70" s="21">
        <v>2013261</v>
      </c>
      <c r="S70" s="21">
        <v>2236856</v>
      </c>
      <c r="T70" s="21">
        <v>2415447</v>
      </c>
      <c r="U70" s="21">
        <v>6665564</v>
      </c>
      <c r="V70" s="21">
        <v>27496300</v>
      </c>
      <c r="W70" s="21">
        <v>20892432</v>
      </c>
      <c r="X70" s="21"/>
      <c r="Y70" s="20"/>
      <c r="Z70" s="23">
        <v>21692435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2623299</v>
      </c>
      <c r="C73" s="19"/>
      <c r="D73" s="20">
        <v>2270757</v>
      </c>
      <c r="E73" s="21">
        <v>2270757</v>
      </c>
      <c r="F73" s="21">
        <v>200262</v>
      </c>
      <c r="G73" s="21">
        <v>201068</v>
      </c>
      <c r="H73" s="21">
        <v>251863</v>
      </c>
      <c r="I73" s="21">
        <v>653193</v>
      </c>
      <c r="J73" s="21">
        <v>204262</v>
      </c>
      <c r="K73" s="21">
        <v>198657</v>
      </c>
      <c r="L73" s="21">
        <v>198763</v>
      </c>
      <c r="M73" s="21">
        <v>601682</v>
      </c>
      <c r="N73" s="21">
        <v>218325</v>
      </c>
      <c r="O73" s="21">
        <v>207853</v>
      </c>
      <c r="P73" s="21">
        <v>234743</v>
      </c>
      <c r="Q73" s="21">
        <v>660921</v>
      </c>
      <c r="R73" s="21">
        <v>234162</v>
      </c>
      <c r="S73" s="21">
        <v>219771</v>
      </c>
      <c r="T73" s="21">
        <v>196199</v>
      </c>
      <c r="U73" s="21">
        <v>650132</v>
      </c>
      <c r="V73" s="21">
        <v>2565928</v>
      </c>
      <c r="W73" s="21">
        <v>2270760</v>
      </c>
      <c r="X73" s="21"/>
      <c r="Y73" s="20"/>
      <c r="Z73" s="23">
        <v>2270757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1544494</v>
      </c>
      <c r="C75" s="28"/>
      <c r="D75" s="29">
        <v>898418</v>
      </c>
      <c r="E75" s="30">
        <v>1048418</v>
      </c>
      <c r="F75" s="30">
        <v>145194</v>
      </c>
      <c r="G75" s="30">
        <v>154697</v>
      </c>
      <c r="H75" s="30">
        <v>156681</v>
      </c>
      <c r="I75" s="30">
        <v>456572</v>
      </c>
      <c r="J75" s="30">
        <v>155707</v>
      </c>
      <c r="K75" s="30">
        <v>160743</v>
      </c>
      <c r="L75" s="30">
        <v>164877</v>
      </c>
      <c r="M75" s="30">
        <v>481327</v>
      </c>
      <c r="N75" s="30">
        <v>170743</v>
      </c>
      <c r="O75" s="30">
        <v>170557</v>
      </c>
      <c r="P75" s="30">
        <v>176051</v>
      </c>
      <c r="Q75" s="30">
        <v>517351</v>
      </c>
      <c r="R75" s="30">
        <v>173246</v>
      </c>
      <c r="S75" s="30">
        <v>169608</v>
      </c>
      <c r="T75" s="30">
        <v>171688</v>
      </c>
      <c r="U75" s="30">
        <v>514542</v>
      </c>
      <c r="V75" s="30">
        <v>1969792</v>
      </c>
      <c r="W75" s="30">
        <v>898416</v>
      </c>
      <c r="X75" s="30"/>
      <c r="Y75" s="29"/>
      <c r="Z75" s="31">
        <v>1048418</v>
      </c>
    </row>
    <row r="76" spans="1:26" ht="13.5" hidden="1">
      <c r="A76" s="42" t="s">
        <v>287</v>
      </c>
      <c r="B76" s="32">
        <v>29277980</v>
      </c>
      <c r="C76" s="32"/>
      <c r="D76" s="33">
        <v>27540843</v>
      </c>
      <c r="E76" s="34">
        <v>26647144</v>
      </c>
      <c r="F76" s="34">
        <v>2383124</v>
      </c>
      <c r="G76" s="34">
        <v>3080671</v>
      </c>
      <c r="H76" s="34">
        <v>3490946</v>
      </c>
      <c r="I76" s="34">
        <v>8954741</v>
      </c>
      <c r="J76" s="34">
        <v>4489666</v>
      </c>
      <c r="K76" s="34">
        <v>2750751</v>
      </c>
      <c r="L76" s="34">
        <v>2999439</v>
      </c>
      <c r="M76" s="34">
        <v>10239856</v>
      </c>
      <c r="N76" s="34">
        <v>3120514</v>
      </c>
      <c r="O76" s="34">
        <v>3476961</v>
      </c>
      <c r="P76" s="34">
        <v>2684895</v>
      </c>
      <c r="Q76" s="34">
        <v>9282370</v>
      </c>
      <c r="R76" s="34">
        <v>3564258</v>
      </c>
      <c r="S76" s="34">
        <v>3440222</v>
      </c>
      <c r="T76" s="34">
        <v>2958628</v>
      </c>
      <c r="U76" s="34">
        <v>9963108</v>
      </c>
      <c r="V76" s="34">
        <v>38440075</v>
      </c>
      <c r="W76" s="34">
        <v>26647144</v>
      </c>
      <c r="X76" s="34"/>
      <c r="Y76" s="33"/>
      <c r="Z76" s="35">
        <v>26647144</v>
      </c>
    </row>
    <row r="77" spans="1:26" ht="13.5" hidden="1">
      <c r="A77" s="37" t="s">
        <v>31</v>
      </c>
      <c r="B77" s="19">
        <v>3846357</v>
      </c>
      <c r="C77" s="19"/>
      <c r="D77" s="20">
        <v>4334955</v>
      </c>
      <c r="E77" s="21">
        <v>4227736</v>
      </c>
      <c r="F77" s="21">
        <v>127521</v>
      </c>
      <c r="G77" s="21">
        <v>438352</v>
      </c>
      <c r="H77" s="21">
        <v>441170</v>
      </c>
      <c r="I77" s="21">
        <v>1007043</v>
      </c>
      <c r="J77" s="21">
        <v>278740</v>
      </c>
      <c r="K77" s="21">
        <v>322819</v>
      </c>
      <c r="L77" s="21">
        <v>384205</v>
      </c>
      <c r="M77" s="21">
        <v>985764</v>
      </c>
      <c r="N77" s="21">
        <v>365499</v>
      </c>
      <c r="O77" s="21">
        <v>272273</v>
      </c>
      <c r="P77" s="21">
        <v>505608</v>
      </c>
      <c r="Q77" s="21">
        <v>1143380</v>
      </c>
      <c r="R77" s="21">
        <v>247424</v>
      </c>
      <c r="S77" s="21">
        <v>335701</v>
      </c>
      <c r="T77" s="21">
        <v>324605</v>
      </c>
      <c r="U77" s="21">
        <v>907730</v>
      </c>
      <c r="V77" s="21">
        <v>4043917</v>
      </c>
      <c r="W77" s="21">
        <v>4227736</v>
      </c>
      <c r="X77" s="21"/>
      <c r="Y77" s="20"/>
      <c r="Z77" s="23">
        <v>4227736</v>
      </c>
    </row>
    <row r="78" spans="1:26" ht="13.5" hidden="1">
      <c r="A78" s="38" t="s">
        <v>32</v>
      </c>
      <c r="B78" s="19">
        <v>25431623</v>
      </c>
      <c r="C78" s="19"/>
      <c r="D78" s="20">
        <v>22307544</v>
      </c>
      <c r="E78" s="21">
        <v>21737940</v>
      </c>
      <c r="F78" s="21">
        <v>2110409</v>
      </c>
      <c r="G78" s="21">
        <v>2487622</v>
      </c>
      <c r="H78" s="21">
        <v>2893096</v>
      </c>
      <c r="I78" s="21">
        <v>7491127</v>
      </c>
      <c r="J78" s="21">
        <v>4055219</v>
      </c>
      <c r="K78" s="21">
        <v>2267189</v>
      </c>
      <c r="L78" s="21">
        <v>2450357</v>
      </c>
      <c r="M78" s="21">
        <v>8772765</v>
      </c>
      <c r="N78" s="21">
        <v>2584272</v>
      </c>
      <c r="O78" s="21">
        <v>3034131</v>
      </c>
      <c r="P78" s="21">
        <v>2003236</v>
      </c>
      <c r="Q78" s="21">
        <v>7621639</v>
      </c>
      <c r="R78" s="21">
        <v>3143588</v>
      </c>
      <c r="S78" s="21">
        <v>2934913</v>
      </c>
      <c r="T78" s="21">
        <v>2462335</v>
      </c>
      <c r="U78" s="21">
        <v>8540836</v>
      </c>
      <c r="V78" s="21">
        <v>32426367</v>
      </c>
      <c r="W78" s="21">
        <v>21737940</v>
      </c>
      <c r="X78" s="21"/>
      <c r="Y78" s="20"/>
      <c r="Z78" s="23">
        <v>21737940</v>
      </c>
    </row>
    <row r="79" spans="1:26" ht="13.5" hidden="1">
      <c r="A79" s="39" t="s">
        <v>103</v>
      </c>
      <c r="B79" s="19">
        <v>22730335</v>
      </c>
      <c r="C79" s="19"/>
      <c r="D79" s="20">
        <v>20111820</v>
      </c>
      <c r="E79" s="21">
        <v>20034876</v>
      </c>
      <c r="F79" s="21">
        <v>1904231</v>
      </c>
      <c r="G79" s="21">
        <v>2270733</v>
      </c>
      <c r="H79" s="21">
        <v>2696749</v>
      </c>
      <c r="I79" s="21">
        <v>6871713</v>
      </c>
      <c r="J79" s="21">
        <v>3841293</v>
      </c>
      <c r="K79" s="21">
        <v>2096022</v>
      </c>
      <c r="L79" s="21">
        <v>2267120</v>
      </c>
      <c r="M79" s="21">
        <v>8204435</v>
      </c>
      <c r="N79" s="21">
        <v>2338624</v>
      </c>
      <c r="O79" s="21">
        <v>2850279</v>
      </c>
      <c r="P79" s="21">
        <v>1735314</v>
      </c>
      <c r="Q79" s="21">
        <v>6924217</v>
      </c>
      <c r="R79" s="21">
        <v>2903585</v>
      </c>
      <c r="S79" s="21">
        <v>2633347</v>
      </c>
      <c r="T79" s="21">
        <v>2164091</v>
      </c>
      <c r="U79" s="21">
        <v>7701023</v>
      </c>
      <c r="V79" s="21">
        <v>29701388</v>
      </c>
      <c r="W79" s="21">
        <v>20034876</v>
      </c>
      <c r="X79" s="21"/>
      <c r="Y79" s="20"/>
      <c r="Z79" s="23">
        <v>20034876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2460092</v>
      </c>
      <c r="C82" s="19"/>
      <c r="D82" s="20">
        <v>2195724</v>
      </c>
      <c r="E82" s="21">
        <v>1703064</v>
      </c>
      <c r="F82" s="21">
        <v>198779</v>
      </c>
      <c r="G82" s="21">
        <v>128158</v>
      </c>
      <c r="H82" s="21">
        <v>176731</v>
      </c>
      <c r="I82" s="21">
        <v>503668</v>
      </c>
      <c r="J82" s="21">
        <v>207996</v>
      </c>
      <c r="K82" s="21">
        <v>149326</v>
      </c>
      <c r="L82" s="21">
        <v>161491</v>
      </c>
      <c r="M82" s="21">
        <v>518813</v>
      </c>
      <c r="N82" s="21">
        <v>231205</v>
      </c>
      <c r="O82" s="21">
        <v>175713</v>
      </c>
      <c r="P82" s="21">
        <v>180319</v>
      </c>
      <c r="Q82" s="21">
        <v>587237</v>
      </c>
      <c r="R82" s="21">
        <v>208494</v>
      </c>
      <c r="S82" s="21">
        <v>244821</v>
      </c>
      <c r="T82" s="21">
        <v>263003</v>
      </c>
      <c r="U82" s="21">
        <v>716318</v>
      </c>
      <c r="V82" s="21">
        <v>2326036</v>
      </c>
      <c r="W82" s="21">
        <v>1703064</v>
      </c>
      <c r="X82" s="21"/>
      <c r="Y82" s="20"/>
      <c r="Z82" s="23">
        <v>1703064</v>
      </c>
    </row>
    <row r="83" spans="1:26" ht="13.5" hidden="1">
      <c r="A83" s="39" t="s">
        <v>107</v>
      </c>
      <c r="B83" s="19">
        <v>241196</v>
      </c>
      <c r="C83" s="19"/>
      <c r="D83" s="20"/>
      <c r="E83" s="21"/>
      <c r="F83" s="21">
        <v>7399</v>
      </c>
      <c r="G83" s="21">
        <v>88731</v>
      </c>
      <c r="H83" s="21">
        <v>19616</v>
      </c>
      <c r="I83" s="21">
        <v>115746</v>
      </c>
      <c r="J83" s="21">
        <v>5930</v>
      </c>
      <c r="K83" s="21">
        <v>21841</v>
      </c>
      <c r="L83" s="21">
        <v>21746</v>
      </c>
      <c r="M83" s="21">
        <v>49517</v>
      </c>
      <c r="N83" s="21">
        <v>14443</v>
      </c>
      <c r="O83" s="21">
        <v>8139</v>
      </c>
      <c r="P83" s="21">
        <v>87603</v>
      </c>
      <c r="Q83" s="21">
        <v>110185</v>
      </c>
      <c r="R83" s="21">
        <v>31509</v>
      </c>
      <c r="S83" s="21">
        <v>56745</v>
      </c>
      <c r="T83" s="21">
        <v>35241</v>
      </c>
      <c r="U83" s="21">
        <v>123495</v>
      </c>
      <c r="V83" s="21">
        <v>398943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898344</v>
      </c>
      <c r="E84" s="30">
        <v>681468</v>
      </c>
      <c r="F84" s="30">
        <v>145194</v>
      </c>
      <c r="G84" s="30">
        <v>154697</v>
      </c>
      <c r="H84" s="30">
        <v>156680</v>
      </c>
      <c r="I84" s="30">
        <v>456571</v>
      </c>
      <c r="J84" s="30">
        <v>155707</v>
      </c>
      <c r="K84" s="30">
        <v>160743</v>
      </c>
      <c r="L84" s="30">
        <v>164877</v>
      </c>
      <c r="M84" s="30">
        <v>481327</v>
      </c>
      <c r="N84" s="30">
        <v>170743</v>
      </c>
      <c r="O84" s="30">
        <v>170557</v>
      </c>
      <c r="P84" s="30">
        <v>176051</v>
      </c>
      <c r="Q84" s="30">
        <v>517351</v>
      </c>
      <c r="R84" s="30">
        <v>173246</v>
      </c>
      <c r="S84" s="30">
        <v>169608</v>
      </c>
      <c r="T84" s="30">
        <v>171688</v>
      </c>
      <c r="U84" s="30">
        <v>514542</v>
      </c>
      <c r="V84" s="30">
        <v>1969791</v>
      </c>
      <c r="W84" s="30">
        <v>681468</v>
      </c>
      <c r="X84" s="30"/>
      <c r="Y84" s="29"/>
      <c r="Z84" s="31">
        <v>681468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1302069</v>
      </c>
      <c r="D5" s="344">
        <f t="shared" si="0"/>
        <v>0</v>
      </c>
      <c r="E5" s="343">
        <f t="shared" si="0"/>
        <v>3048912</v>
      </c>
      <c r="F5" s="345">
        <f t="shared" si="0"/>
        <v>2841912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2841912</v>
      </c>
      <c r="Y5" s="345">
        <f t="shared" si="0"/>
        <v>-2841912</v>
      </c>
      <c r="Z5" s="346">
        <f>+IF(X5&lt;&gt;0,+(Y5/X5)*100,0)</f>
        <v>-100</v>
      </c>
      <c r="AA5" s="347">
        <f>+AA6+AA8+AA11+AA13+AA15</f>
        <v>2841912</v>
      </c>
    </row>
    <row r="6" spans="1:27" ht="13.5">
      <c r="A6" s="348" t="s">
        <v>205</v>
      </c>
      <c r="B6" s="142"/>
      <c r="C6" s="60">
        <f>+C7</f>
        <v>110099</v>
      </c>
      <c r="D6" s="327">
        <f aca="true" t="shared" si="1" ref="D6:AA6">+D7</f>
        <v>0</v>
      </c>
      <c r="E6" s="60">
        <f t="shared" si="1"/>
        <v>2256800</v>
      </c>
      <c r="F6" s="59">
        <f t="shared" si="1"/>
        <v>2076800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2076800</v>
      </c>
      <c r="Y6" s="59">
        <f t="shared" si="1"/>
        <v>-2076800</v>
      </c>
      <c r="Z6" s="61">
        <f>+IF(X6&lt;&gt;0,+(Y6/X6)*100,0)</f>
        <v>-100</v>
      </c>
      <c r="AA6" s="62">
        <f t="shared" si="1"/>
        <v>2076800</v>
      </c>
    </row>
    <row r="7" spans="1:27" ht="13.5">
      <c r="A7" s="291" t="s">
        <v>229</v>
      </c>
      <c r="B7" s="142"/>
      <c r="C7" s="60">
        <v>110099</v>
      </c>
      <c r="D7" s="327"/>
      <c r="E7" s="60">
        <v>2256800</v>
      </c>
      <c r="F7" s="59">
        <v>2076800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2076800</v>
      </c>
      <c r="Y7" s="59">
        <v>-2076800</v>
      </c>
      <c r="Z7" s="61">
        <v>-100</v>
      </c>
      <c r="AA7" s="62">
        <v>2076800</v>
      </c>
    </row>
    <row r="8" spans="1:27" ht="13.5">
      <c r="A8" s="348" t="s">
        <v>206</v>
      </c>
      <c r="B8" s="142"/>
      <c r="C8" s="60">
        <f aca="true" t="shared" si="2" ref="C8:Y8">SUM(C9:C10)</f>
        <v>1191970</v>
      </c>
      <c r="D8" s="327">
        <f t="shared" si="2"/>
        <v>0</v>
      </c>
      <c r="E8" s="60">
        <f t="shared" si="2"/>
        <v>745000</v>
      </c>
      <c r="F8" s="59">
        <f t="shared" si="2"/>
        <v>718000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718000</v>
      </c>
      <c r="Y8" s="59">
        <f t="shared" si="2"/>
        <v>-718000</v>
      </c>
      <c r="Z8" s="61">
        <f>+IF(X8&lt;&gt;0,+(Y8/X8)*100,0)</f>
        <v>-100</v>
      </c>
      <c r="AA8" s="62">
        <f>SUM(AA9:AA10)</f>
        <v>718000</v>
      </c>
    </row>
    <row r="9" spans="1:27" ht="13.5">
      <c r="A9" s="291" t="s">
        <v>230</v>
      </c>
      <c r="B9" s="142"/>
      <c r="C9" s="60">
        <v>955972</v>
      </c>
      <c r="D9" s="327"/>
      <c r="E9" s="60">
        <v>745000</v>
      </c>
      <c r="F9" s="59">
        <v>480000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480000</v>
      </c>
      <c r="Y9" s="59">
        <v>-480000</v>
      </c>
      <c r="Z9" s="61">
        <v>-100</v>
      </c>
      <c r="AA9" s="62">
        <v>480000</v>
      </c>
    </row>
    <row r="10" spans="1:27" ht="13.5">
      <c r="A10" s="291" t="s">
        <v>231</v>
      </c>
      <c r="B10" s="142"/>
      <c r="C10" s="60">
        <v>235998</v>
      </c>
      <c r="D10" s="327"/>
      <c r="E10" s="60"/>
      <c r="F10" s="59">
        <v>238000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238000</v>
      </c>
      <c r="Y10" s="59">
        <v>-238000</v>
      </c>
      <c r="Z10" s="61">
        <v>-100</v>
      </c>
      <c r="AA10" s="62">
        <v>238000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4312</v>
      </c>
      <c r="F11" s="351">
        <f t="shared" si="3"/>
        <v>4312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4312</v>
      </c>
      <c r="Y11" s="351">
        <f t="shared" si="3"/>
        <v>-4312</v>
      </c>
      <c r="Z11" s="352">
        <f>+IF(X11&lt;&gt;0,+(Y11/X11)*100,0)</f>
        <v>-100</v>
      </c>
      <c r="AA11" s="353">
        <f t="shared" si="3"/>
        <v>4312</v>
      </c>
    </row>
    <row r="12" spans="1:27" ht="13.5">
      <c r="A12" s="291" t="s">
        <v>232</v>
      </c>
      <c r="B12" s="136"/>
      <c r="C12" s="60"/>
      <c r="D12" s="327"/>
      <c r="E12" s="60">
        <v>4312</v>
      </c>
      <c r="F12" s="59">
        <v>4312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4312</v>
      </c>
      <c r="Y12" s="59">
        <v>-4312</v>
      </c>
      <c r="Z12" s="61">
        <v>-100</v>
      </c>
      <c r="AA12" s="62">
        <v>4312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42800</v>
      </c>
      <c r="F15" s="59">
        <f t="shared" si="5"/>
        <v>42800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42800</v>
      </c>
      <c r="Y15" s="59">
        <f t="shared" si="5"/>
        <v>-42800</v>
      </c>
      <c r="Z15" s="61">
        <f>+IF(X15&lt;&gt;0,+(Y15/X15)*100,0)</f>
        <v>-100</v>
      </c>
      <c r="AA15" s="62">
        <f>SUM(AA16:AA20)</f>
        <v>42800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42800</v>
      </c>
      <c r="F20" s="59">
        <v>42800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42800</v>
      </c>
      <c r="Y20" s="59">
        <v>-42800</v>
      </c>
      <c r="Z20" s="61">
        <v>-100</v>
      </c>
      <c r="AA20" s="62">
        <v>42800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34889</v>
      </c>
      <c r="D22" s="331">
        <f t="shared" si="6"/>
        <v>0</v>
      </c>
      <c r="E22" s="330">
        <f t="shared" si="6"/>
        <v>2651817</v>
      </c>
      <c r="F22" s="332">
        <f t="shared" si="6"/>
        <v>1401817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1401817</v>
      </c>
      <c r="Y22" s="332">
        <f t="shared" si="6"/>
        <v>-1401817</v>
      </c>
      <c r="Z22" s="323">
        <f>+IF(X22&lt;&gt;0,+(Y22/X22)*100,0)</f>
        <v>-100</v>
      </c>
      <c r="AA22" s="337">
        <f>SUM(AA23:AA32)</f>
        <v>1401817</v>
      </c>
    </row>
    <row r="23" spans="1:27" ht="13.5">
      <c r="A23" s="348" t="s">
        <v>237</v>
      </c>
      <c r="B23" s="142"/>
      <c r="C23" s="60"/>
      <c r="D23" s="327"/>
      <c r="E23" s="60">
        <v>24000</v>
      </c>
      <c r="F23" s="59">
        <v>24000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24000</v>
      </c>
      <c r="Y23" s="59">
        <v>-24000</v>
      </c>
      <c r="Z23" s="61">
        <v>-100</v>
      </c>
      <c r="AA23" s="62">
        <v>24000</v>
      </c>
    </row>
    <row r="24" spans="1:27" ht="13.5">
      <c r="A24" s="348" t="s">
        <v>238</v>
      </c>
      <c r="B24" s="142"/>
      <c r="C24" s="60">
        <v>34889</v>
      </c>
      <c r="D24" s="327"/>
      <c r="E24" s="60">
        <v>14975</v>
      </c>
      <c r="F24" s="59">
        <v>14975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14975</v>
      </c>
      <c r="Y24" s="59">
        <v>-14975</v>
      </c>
      <c r="Z24" s="61">
        <v>-100</v>
      </c>
      <c r="AA24" s="62">
        <v>14975</v>
      </c>
    </row>
    <row r="25" spans="1:27" ht="13.5">
      <c r="A25" s="348" t="s">
        <v>239</v>
      </c>
      <c r="B25" s="142"/>
      <c r="C25" s="60"/>
      <c r="D25" s="327"/>
      <c r="E25" s="60">
        <v>2500000</v>
      </c>
      <c r="F25" s="59">
        <v>1250000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1250000</v>
      </c>
      <c r="Y25" s="59">
        <v>-1250000</v>
      </c>
      <c r="Z25" s="61">
        <v>-100</v>
      </c>
      <c r="AA25" s="62">
        <v>1250000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>
        <v>109069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109069</v>
      </c>
      <c r="Y28" s="329">
        <v>-109069</v>
      </c>
      <c r="Z28" s="322">
        <v>-100</v>
      </c>
      <c r="AA28" s="273">
        <v>109069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112842</v>
      </c>
      <c r="F32" s="59">
        <v>3773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3773</v>
      </c>
      <c r="Y32" s="59">
        <v>-3773</v>
      </c>
      <c r="Z32" s="61">
        <v>-100</v>
      </c>
      <c r="AA32" s="62">
        <v>3773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2421289</v>
      </c>
      <c r="D40" s="331">
        <f t="shared" si="9"/>
        <v>0</v>
      </c>
      <c r="E40" s="330">
        <f t="shared" si="9"/>
        <v>2776970</v>
      </c>
      <c r="F40" s="332">
        <f t="shared" si="9"/>
        <v>2938971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2938971</v>
      </c>
      <c r="Y40" s="332">
        <f t="shared" si="9"/>
        <v>-2938971</v>
      </c>
      <c r="Z40" s="323">
        <f>+IF(X40&lt;&gt;0,+(Y40/X40)*100,0)</f>
        <v>-100</v>
      </c>
      <c r="AA40" s="337">
        <f>SUM(AA41:AA49)</f>
        <v>2938971</v>
      </c>
    </row>
    <row r="41" spans="1:27" ht="13.5">
      <c r="A41" s="348" t="s">
        <v>248</v>
      </c>
      <c r="B41" s="142"/>
      <c r="C41" s="349">
        <v>1111342</v>
      </c>
      <c r="D41" s="350"/>
      <c r="E41" s="349">
        <v>1314943</v>
      </c>
      <c r="F41" s="351">
        <v>1425944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1425944</v>
      </c>
      <c r="Y41" s="351">
        <v>-1425944</v>
      </c>
      <c r="Z41" s="352">
        <v>-100</v>
      </c>
      <c r="AA41" s="353">
        <v>1425944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686273</v>
      </c>
      <c r="D43" s="356"/>
      <c r="E43" s="305">
        <v>223455</v>
      </c>
      <c r="F43" s="357">
        <v>199454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199454</v>
      </c>
      <c r="Y43" s="357">
        <v>-199454</v>
      </c>
      <c r="Z43" s="358">
        <v>-100</v>
      </c>
      <c r="AA43" s="303">
        <v>199454</v>
      </c>
    </row>
    <row r="44" spans="1:27" ht="13.5">
      <c r="A44" s="348" t="s">
        <v>251</v>
      </c>
      <c r="B44" s="136"/>
      <c r="C44" s="60">
        <v>29274</v>
      </c>
      <c r="D44" s="355"/>
      <c r="E44" s="54">
        <v>199438</v>
      </c>
      <c r="F44" s="53">
        <v>329439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329439</v>
      </c>
      <c r="Y44" s="53">
        <v>-329439</v>
      </c>
      <c r="Z44" s="94">
        <v>-100</v>
      </c>
      <c r="AA44" s="95">
        <v>329439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1039134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373640</v>
      </c>
      <c r="D48" s="355"/>
      <c r="E48" s="54"/>
      <c r="F48" s="53">
        <v>984134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984134</v>
      </c>
      <c r="Y48" s="53">
        <v>-984134</v>
      </c>
      <c r="Z48" s="94">
        <v>-100</v>
      </c>
      <c r="AA48" s="95">
        <v>984134</v>
      </c>
    </row>
    <row r="49" spans="1:27" ht="13.5">
      <c r="A49" s="348" t="s">
        <v>93</v>
      </c>
      <c r="B49" s="136"/>
      <c r="C49" s="54">
        <v>220760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3758247</v>
      </c>
      <c r="D60" s="333">
        <f t="shared" si="14"/>
        <v>0</v>
      </c>
      <c r="E60" s="219">
        <f t="shared" si="14"/>
        <v>8477699</v>
      </c>
      <c r="F60" s="264">
        <f t="shared" si="14"/>
        <v>7182700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7182700</v>
      </c>
      <c r="Y60" s="264">
        <f t="shared" si="14"/>
        <v>-7182700</v>
      </c>
      <c r="Z60" s="324">
        <f>+IF(X60&lt;&gt;0,+(Y60/X60)*100,0)</f>
        <v>-100</v>
      </c>
      <c r="AA60" s="232">
        <f>+AA57+AA54+AA51+AA40+AA37+AA34+AA22+AA5</f>
        <v>7182700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104440005</v>
      </c>
      <c r="D5" s="153">
        <f>SUM(D6:D8)</f>
        <v>0</v>
      </c>
      <c r="E5" s="154">
        <f t="shared" si="0"/>
        <v>112477304</v>
      </c>
      <c r="F5" s="100">
        <f t="shared" si="0"/>
        <v>116262608</v>
      </c>
      <c r="G5" s="100">
        <f t="shared" si="0"/>
        <v>38624446</v>
      </c>
      <c r="H5" s="100">
        <f t="shared" si="0"/>
        <v>2232983</v>
      </c>
      <c r="I5" s="100">
        <f t="shared" si="0"/>
        <v>1184447</v>
      </c>
      <c r="J5" s="100">
        <f t="shared" si="0"/>
        <v>42041876</v>
      </c>
      <c r="K5" s="100">
        <f t="shared" si="0"/>
        <v>851224</v>
      </c>
      <c r="L5" s="100">
        <f t="shared" si="0"/>
        <v>38424213</v>
      </c>
      <c r="M5" s="100">
        <f t="shared" si="0"/>
        <v>1220336</v>
      </c>
      <c r="N5" s="100">
        <f t="shared" si="0"/>
        <v>40495773</v>
      </c>
      <c r="O5" s="100">
        <f t="shared" si="0"/>
        <v>1227011</v>
      </c>
      <c r="P5" s="100">
        <f t="shared" si="0"/>
        <v>650993</v>
      </c>
      <c r="Q5" s="100">
        <f t="shared" si="0"/>
        <v>31273308</v>
      </c>
      <c r="R5" s="100">
        <f t="shared" si="0"/>
        <v>33151312</v>
      </c>
      <c r="S5" s="100">
        <f t="shared" si="0"/>
        <v>283387</v>
      </c>
      <c r="T5" s="100">
        <f t="shared" si="0"/>
        <v>2208968</v>
      </c>
      <c r="U5" s="100">
        <f t="shared" si="0"/>
        <v>846704</v>
      </c>
      <c r="V5" s="100">
        <f t="shared" si="0"/>
        <v>3339059</v>
      </c>
      <c r="W5" s="100">
        <f t="shared" si="0"/>
        <v>119028020</v>
      </c>
      <c r="X5" s="100">
        <f t="shared" si="0"/>
        <v>112477311</v>
      </c>
      <c r="Y5" s="100">
        <f t="shared" si="0"/>
        <v>6550709</v>
      </c>
      <c r="Z5" s="137">
        <f>+IF(X5&lt;&gt;0,+(Y5/X5)*100,0)</f>
        <v>5.824027034216705</v>
      </c>
      <c r="AA5" s="153">
        <f>SUM(AA6:AA8)</f>
        <v>116262608</v>
      </c>
    </row>
    <row r="6" spans="1:27" ht="13.5">
      <c r="A6" s="138" t="s">
        <v>75</v>
      </c>
      <c r="B6" s="136"/>
      <c r="C6" s="155">
        <v>5571000</v>
      </c>
      <c r="D6" s="155"/>
      <c r="E6" s="156">
        <v>6907000</v>
      </c>
      <c r="F6" s="60">
        <v>6907000</v>
      </c>
      <c r="G6" s="60">
        <v>6407000</v>
      </c>
      <c r="H6" s="60">
        <v>500000</v>
      </c>
      <c r="I6" s="60"/>
      <c r="J6" s="60">
        <v>6907000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6907000</v>
      </c>
      <c r="X6" s="60">
        <v>6907000</v>
      </c>
      <c r="Y6" s="60"/>
      <c r="Z6" s="140">
        <v>0</v>
      </c>
      <c r="AA6" s="155">
        <v>6907000</v>
      </c>
    </row>
    <row r="7" spans="1:27" ht="13.5">
      <c r="A7" s="138" t="s">
        <v>76</v>
      </c>
      <c r="B7" s="136"/>
      <c r="C7" s="157">
        <v>98705168</v>
      </c>
      <c r="D7" s="157"/>
      <c r="E7" s="158">
        <v>105510753</v>
      </c>
      <c r="F7" s="159">
        <v>107550557</v>
      </c>
      <c r="G7" s="159">
        <v>32216709</v>
      </c>
      <c r="H7" s="159">
        <v>1732983</v>
      </c>
      <c r="I7" s="159">
        <v>1184447</v>
      </c>
      <c r="J7" s="159">
        <v>35134139</v>
      </c>
      <c r="K7" s="159">
        <v>851224</v>
      </c>
      <c r="L7" s="159">
        <v>38394701</v>
      </c>
      <c r="M7" s="159">
        <v>1220336</v>
      </c>
      <c r="N7" s="159">
        <v>40466261</v>
      </c>
      <c r="O7" s="159">
        <v>1219358</v>
      </c>
      <c r="P7" s="159">
        <v>650993</v>
      </c>
      <c r="Q7" s="159">
        <v>31250232</v>
      </c>
      <c r="R7" s="159">
        <v>33120583</v>
      </c>
      <c r="S7" s="159">
        <v>283387</v>
      </c>
      <c r="T7" s="159">
        <v>2208968</v>
      </c>
      <c r="U7" s="159">
        <v>846704</v>
      </c>
      <c r="V7" s="159">
        <v>3339059</v>
      </c>
      <c r="W7" s="159">
        <v>112060042</v>
      </c>
      <c r="X7" s="159">
        <v>105510755</v>
      </c>
      <c r="Y7" s="159">
        <v>6549287</v>
      </c>
      <c r="Z7" s="141">
        <v>6.21</v>
      </c>
      <c r="AA7" s="157">
        <v>107550557</v>
      </c>
    </row>
    <row r="8" spans="1:27" ht="13.5">
      <c r="A8" s="138" t="s">
        <v>77</v>
      </c>
      <c r="B8" s="136"/>
      <c r="C8" s="155">
        <v>163837</v>
      </c>
      <c r="D8" s="155"/>
      <c r="E8" s="156">
        <v>59551</v>
      </c>
      <c r="F8" s="60">
        <v>1805051</v>
      </c>
      <c r="G8" s="60">
        <v>737</v>
      </c>
      <c r="H8" s="60"/>
      <c r="I8" s="60"/>
      <c r="J8" s="60">
        <v>737</v>
      </c>
      <c r="K8" s="60"/>
      <c r="L8" s="60">
        <v>29512</v>
      </c>
      <c r="M8" s="60"/>
      <c r="N8" s="60">
        <v>29512</v>
      </c>
      <c r="O8" s="60">
        <v>7653</v>
      </c>
      <c r="P8" s="60"/>
      <c r="Q8" s="60">
        <v>23076</v>
      </c>
      <c r="R8" s="60">
        <v>30729</v>
      </c>
      <c r="S8" s="60"/>
      <c r="T8" s="60"/>
      <c r="U8" s="60"/>
      <c r="V8" s="60"/>
      <c r="W8" s="60">
        <v>60978</v>
      </c>
      <c r="X8" s="60">
        <v>59556</v>
      </c>
      <c r="Y8" s="60">
        <v>1422</v>
      </c>
      <c r="Z8" s="140">
        <v>2.39</v>
      </c>
      <c r="AA8" s="155">
        <v>1805051</v>
      </c>
    </row>
    <row r="9" spans="1:27" ht="13.5">
      <c r="A9" s="135" t="s">
        <v>78</v>
      </c>
      <c r="B9" s="136"/>
      <c r="C9" s="153">
        <f aca="true" t="shared" si="1" ref="C9:Y9">SUM(C10:C14)</f>
        <v>7241234</v>
      </c>
      <c r="D9" s="153">
        <f>SUM(D10:D14)</f>
        <v>0</v>
      </c>
      <c r="E9" s="154">
        <f t="shared" si="1"/>
        <v>11787475</v>
      </c>
      <c r="F9" s="100">
        <f t="shared" si="1"/>
        <v>19133985</v>
      </c>
      <c r="G9" s="100">
        <f t="shared" si="1"/>
        <v>48882</v>
      </c>
      <c r="H9" s="100">
        <f t="shared" si="1"/>
        <v>40115</v>
      </c>
      <c r="I9" s="100">
        <f t="shared" si="1"/>
        <v>98308</v>
      </c>
      <c r="J9" s="100">
        <f t="shared" si="1"/>
        <v>187305</v>
      </c>
      <c r="K9" s="100">
        <f t="shared" si="1"/>
        <v>35335</v>
      </c>
      <c r="L9" s="100">
        <f t="shared" si="1"/>
        <v>2521023</v>
      </c>
      <c r="M9" s="100">
        <f t="shared" si="1"/>
        <v>2200121</v>
      </c>
      <c r="N9" s="100">
        <f t="shared" si="1"/>
        <v>4756479</v>
      </c>
      <c r="O9" s="100">
        <f t="shared" si="1"/>
        <v>37527</v>
      </c>
      <c r="P9" s="100">
        <f t="shared" si="1"/>
        <v>31439</v>
      </c>
      <c r="Q9" s="100">
        <f t="shared" si="1"/>
        <v>699858</v>
      </c>
      <c r="R9" s="100">
        <f t="shared" si="1"/>
        <v>768824</v>
      </c>
      <c r="S9" s="100">
        <f t="shared" si="1"/>
        <v>91397</v>
      </c>
      <c r="T9" s="100">
        <f t="shared" si="1"/>
        <v>40213</v>
      </c>
      <c r="U9" s="100">
        <f t="shared" si="1"/>
        <v>116982</v>
      </c>
      <c r="V9" s="100">
        <f t="shared" si="1"/>
        <v>248592</v>
      </c>
      <c r="W9" s="100">
        <f t="shared" si="1"/>
        <v>5961200</v>
      </c>
      <c r="X9" s="100">
        <f t="shared" si="1"/>
        <v>11787483</v>
      </c>
      <c r="Y9" s="100">
        <f t="shared" si="1"/>
        <v>-5826283</v>
      </c>
      <c r="Z9" s="137">
        <f>+IF(X9&lt;&gt;0,+(Y9/X9)*100,0)</f>
        <v>-49.427710733495864</v>
      </c>
      <c r="AA9" s="153">
        <f>SUM(AA10:AA14)</f>
        <v>19133985</v>
      </c>
    </row>
    <row r="10" spans="1:27" ht="13.5">
      <c r="A10" s="138" t="s">
        <v>79</v>
      </c>
      <c r="B10" s="136"/>
      <c r="C10" s="155">
        <v>4692862</v>
      </c>
      <c r="D10" s="155"/>
      <c r="E10" s="156">
        <v>4891413</v>
      </c>
      <c r="F10" s="60">
        <v>7306956</v>
      </c>
      <c r="G10" s="60">
        <v>26165</v>
      </c>
      <c r="H10" s="60">
        <v>27926</v>
      </c>
      <c r="I10" s="60">
        <v>77831</v>
      </c>
      <c r="J10" s="60">
        <v>131922</v>
      </c>
      <c r="K10" s="60">
        <v>22996</v>
      </c>
      <c r="L10" s="60">
        <v>32553</v>
      </c>
      <c r="M10" s="60">
        <v>2195091</v>
      </c>
      <c r="N10" s="60">
        <v>2250640</v>
      </c>
      <c r="O10" s="60">
        <v>31164</v>
      </c>
      <c r="P10" s="60">
        <v>25650</v>
      </c>
      <c r="Q10" s="60">
        <v>91349</v>
      </c>
      <c r="R10" s="60">
        <v>148163</v>
      </c>
      <c r="S10" s="60">
        <v>37564</v>
      </c>
      <c r="T10" s="60">
        <v>35439</v>
      </c>
      <c r="U10" s="60">
        <v>107961</v>
      </c>
      <c r="V10" s="60">
        <v>180964</v>
      </c>
      <c r="W10" s="60">
        <v>2711689</v>
      </c>
      <c r="X10" s="60">
        <v>4891415</v>
      </c>
      <c r="Y10" s="60">
        <v>-2179726</v>
      </c>
      <c r="Z10" s="140">
        <v>-44.56</v>
      </c>
      <c r="AA10" s="155">
        <v>7306956</v>
      </c>
    </row>
    <row r="11" spans="1:27" ht="13.5">
      <c r="A11" s="138" t="s">
        <v>80</v>
      </c>
      <c r="B11" s="136"/>
      <c r="C11" s="155">
        <v>2221294</v>
      </c>
      <c r="D11" s="155"/>
      <c r="E11" s="156">
        <v>5687960</v>
      </c>
      <c r="F11" s="60">
        <v>11284927</v>
      </c>
      <c r="G11" s="60"/>
      <c r="H11" s="60"/>
      <c r="I11" s="60"/>
      <c r="J11" s="60"/>
      <c r="K11" s="60"/>
      <c r="L11" s="60">
        <v>2467071</v>
      </c>
      <c r="M11" s="60"/>
      <c r="N11" s="60">
        <v>2467071</v>
      </c>
      <c r="O11" s="60"/>
      <c r="P11" s="60"/>
      <c r="Q11" s="60">
        <v>597389</v>
      </c>
      <c r="R11" s="60">
        <v>597389</v>
      </c>
      <c r="S11" s="60"/>
      <c r="T11" s="60"/>
      <c r="U11" s="60"/>
      <c r="V11" s="60"/>
      <c r="W11" s="60">
        <v>3064460</v>
      </c>
      <c r="X11" s="60">
        <v>5687960</v>
      </c>
      <c r="Y11" s="60">
        <v>-2623500</v>
      </c>
      <c r="Z11" s="140">
        <v>-46.12</v>
      </c>
      <c r="AA11" s="155">
        <v>11284927</v>
      </c>
    </row>
    <row r="12" spans="1:27" ht="13.5">
      <c r="A12" s="138" t="s">
        <v>81</v>
      </c>
      <c r="B12" s="136"/>
      <c r="C12" s="155">
        <v>74394</v>
      </c>
      <c r="D12" s="155"/>
      <c r="E12" s="156">
        <v>768202</v>
      </c>
      <c r="F12" s="60">
        <v>526202</v>
      </c>
      <c r="G12" s="60">
        <v>21182</v>
      </c>
      <c r="H12" s="60">
        <v>10021</v>
      </c>
      <c r="I12" s="60">
        <v>16898</v>
      </c>
      <c r="J12" s="60">
        <v>48101</v>
      </c>
      <c r="K12" s="60">
        <v>10541</v>
      </c>
      <c r="L12" s="60">
        <v>19991</v>
      </c>
      <c r="M12" s="60">
        <v>1817</v>
      </c>
      <c r="N12" s="60">
        <v>32349</v>
      </c>
      <c r="O12" s="60">
        <v>3264</v>
      </c>
      <c r="P12" s="60">
        <v>1673</v>
      </c>
      <c r="Q12" s="60">
        <v>7915</v>
      </c>
      <c r="R12" s="60">
        <v>12852</v>
      </c>
      <c r="S12" s="60">
        <v>50607</v>
      </c>
      <c r="T12" s="60">
        <v>2649</v>
      </c>
      <c r="U12" s="60">
        <v>6661</v>
      </c>
      <c r="V12" s="60">
        <v>59917</v>
      </c>
      <c r="W12" s="60">
        <v>153219</v>
      </c>
      <c r="X12" s="60">
        <v>768208</v>
      </c>
      <c r="Y12" s="60">
        <v>-614989</v>
      </c>
      <c r="Z12" s="140">
        <v>-80.06</v>
      </c>
      <c r="AA12" s="155">
        <v>526202</v>
      </c>
    </row>
    <row r="13" spans="1:27" ht="13.5">
      <c r="A13" s="138" t="s">
        <v>82</v>
      </c>
      <c r="B13" s="136"/>
      <c r="C13" s="155">
        <v>252684</v>
      </c>
      <c r="D13" s="155"/>
      <c r="E13" s="156">
        <v>439900</v>
      </c>
      <c r="F13" s="60">
        <v>15900</v>
      </c>
      <c r="G13" s="60">
        <v>1535</v>
      </c>
      <c r="H13" s="60">
        <v>2168</v>
      </c>
      <c r="I13" s="60">
        <v>3579</v>
      </c>
      <c r="J13" s="60">
        <v>7282</v>
      </c>
      <c r="K13" s="60">
        <v>1798</v>
      </c>
      <c r="L13" s="60">
        <v>1408</v>
      </c>
      <c r="M13" s="60">
        <v>3213</v>
      </c>
      <c r="N13" s="60">
        <v>6419</v>
      </c>
      <c r="O13" s="60">
        <v>3099</v>
      </c>
      <c r="P13" s="60">
        <v>4116</v>
      </c>
      <c r="Q13" s="60">
        <v>3205</v>
      </c>
      <c r="R13" s="60">
        <v>10420</v>
      </c>
      <c r="S13" s="60">
        <v>3226</v>
      </c>
      <c r="T13" s="60">
        <v>2125</v>
      </c>
      <c r="U13" s="60">
        <v>2360</v>
      </c>
      <c r="V13" s="60">
        <v>7711</v>
      </c>
      <c r="W13" s="60">
        <v>31832</v>
      </c>
      <c r="X13" s="60">
        <v>439900</v>
      </c>
      <c r="Y13" s="60">
        <v>-408068</v>
      </c>
      <c r="Z13" s="140">
        <v>-92.76</v>
      </c>
      <c r="AA13" s="155">
        <v>15900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41996373</v>
      </c>
      <c r="D15" s="153">
        <f>SUM(D16:D18)</f>
        <v>0</v>
      </c>
      <c r="E15" s="154">
        <f t="shared" si="2"/>
        <v>40844685</v>
      </c>
      <c r="F15" s="100">
        <f t="shared" si="2"/>
        <v>23643606</v>
      </c>
      <c r="G15" s="100">
        <f t="shared" si="2"/>
        <v>165894</v>
      </c>
      <c r="H15" s="100">
        <f t="shared" si="2"/>
        <v>842204</v>
      </c>
      <c r="I15" s="100">
        <f t="shared" si="2"/>
        <v>154640</v>
      </c>
      <c r="J15" s="100">
        <f t="shared" si="2"/>
        <v>1162738</v>
      </c>
      <c r="K15" s="100">
        <f t="shared" si="2"/>
        <v>183938</v>
      </c>
      <c r="L15" s="100">
        <f t="shared" si="2"/>
        <v>869027</v>
      </c>
      <c r="M15" s="100">
        <f t="shared" si="2"/>
        <v>25092912</v>
      </c>
      <c r="N15" s="100">
        <f t="shared" si="2"/>
        <v>26145877</v>
      </c>
      <c r="O15" s="100">
        <f t="shared" si="2"/>
        <v>173788</v>
      </c>
      <c r="P15" s="100">
        <f t="shared" si="2"/>
        <v>735159</v>
      </c>
      <c r="Q15" s="100">
        <f t="shared" si="2"/>
        <v>12004884</v>
      </c>
      <c r="R15" s="100">
        <f t="shared" si="2"/>
        <v>12913831</v>
      </c>
      <c r="S15" s="100">
        <f t="shared" si="2"/>
        <v>11974483</v>
      </c>
      <c r="T15" s="100">
        <f t="shared" si="2"/>
        <v>162702</v>
      </c>
      <c r="U15" s="100">
        <f t="shared" si="2"/>
        <v>1980952</v>
      </c>
      <c r="V15" s="100">
        <f t="shared" si="2"/>
        <v>14118137</v>
      </c>
      <c r="W15" s="100">
        <f t="shared" si="2"/>
        <v>54340583</v>
      </c>
      <c r="X15" s="100">
        <f t="shared" si="2"/>
        <v>40844683</v>
      </c>
      <c r="Y15" s="100">
        <f t="shared" si="2"/>
        <v>13495900</v>
      </c>
      <c r="Z15" s="137">
        <f>+IF(X15&lt;&gt;0,+(Y15/X15)*100,0)</f>
        <v>33.0419996159598</v>
      </c>
      <c r="AA15" s="153">
        <f>SUM(AA16:AA18)</f>
        <v>23643606</v>
      </c>
    </row>
    <row r="16" spans="1:27" ht="13.5">
      <c r="A16" s="138" t="s">
        <v>85</v>
      </c>
      <c r="B16" s="136"/>
      <c r="C16" s="155">
        <v>878088</v>
      </c>
      <c r="D16" s="155"/>
      <c r="E16" s="156">
        <v>893000</v>
      </c>
      <c r="F16" s="60">
        <v>3137712</v>
      </c>
      <c r="G16" s="60"/>
      <c r="H16" s="60"/>
      <c r="I16" s="60"/>
      <c r="J16" s="60"/>
      <c r="K16" s="60"/>
      <c r="L16" s="60"/>
      <c r="M16" s="60">
        <v>2492800</v>
      </c>
      <c r="N16" s="60">
        <v>2492800</v>
      </c>
      <c r="O16" s="60"/>
      <c r="P16" s="60"/>
      <c r="Q16" s="60"/>
      <c r="R16" s="60"/>
      <c r="S16" s="60"/>
      <c r="T16" s="60"/>
      <c r="U16" s="60"/>
      <c r="V16" s="60"/>
      <c r="W16" s="60">
        <v>2492800</v>
      </c>
      <c r="X16" s="60">
        <v>893000</v>
      </c>
      <c r="Y16" s="60">
        <v>1599800</v>
      </c>
      <c r="Z16" s="140">
        <v>179.15</v>
      </c>
      <c r="AA16" s="155">
        <v>3137712</v>
      </c>
    </row>
    <row r="17" spans="1:27" ht="13.5">
      <c r="A17" s="138" t="s">
        <v>86</v>
      </c>
      <c r="B17" s="136"/>
      <c r="C17" s="155">
        <v>41118285</v>
      </c>
      <c r="D17" s="155"/>
      <c r="E17" s="156">
        <v>39951685</v>
      </c>
      <c r="F17" s="60">
        <v>20505894</v>
      </c>
      <c r="G17" s="60">
        <v>165894</v>
      </c>
      <c r="H17" s="60">
        <v>842204</v>
      </c>
      <c r="I17" s="60">
        <v>154640</v>
      </c>
      <c r="J17" s="60">
        <v>1162738</v>
      </c>
      <c r="K17" s="60">
        <v>183938</v>
      </c>
      <c r="L17" s="60">
        <v>869027</v>
      </c>
      <c r="M17" s="60">
        <v>22600112</v>
      </c>
      <c r="N17" s="60">
        <v>23653077</v>
      </c>
      <c r="O17" s="60">
        <v>173788</v>
      </c>
      <c r="P17" s="60">
        <v>735159</v>
      </c>
      <c r="Q17" s="60">
        <v>12004884</v>
      </c>
      <c r="R17" s="60">
        <v>12913831</v>
      </c>
      <c r="S17" s="60">
        <v>11974483</v>
      </c>
      <c r="T17" s="60">
        <v>162702</v>
      </c>
      <c r="U17" s="60">
        <v>1980952</v>
      </c>
      <c r="V17" s="60">
        <v>14118137</v>
      </c>
      <c r="W17" s="60">
        <v>51847783</v>
      </c>
      <c r="X17" s="60">
        <v>39951683</v>
      </c>
      <c r="Y17" s="60">
        <v>11896100</v>
      </c>
      <c r="Z17" s="140">
        <v>29.78</v>
      </c>
      <c r="AA17" s="155">
        <v>20505894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40369301</v>
      </c>
      <c r="D19" s="153">
        <f>SUM(D20:D23)</f>
        <v>0</v>
      </c>
      <c r="E19" s="154">
        <f t="shared" si="3"/>
        <v>38256401</v>
      </c>
      <c r="F19" s="100">
        <f t="shared" si="3"/>
        <v>42878851</v>
      </c>
      <c r="G19" s="100">
        <f t="shared" si="3"/>
        <v>16391559</v>
      </c>
      <c r="H19" s="100">
        <f t="shared" si="3"/>
        <v>3058659</v>
      </c>
      <c r="I19" s="100">
        <f t="shared" si="3"/>
        <v>2973564</v>
      </c>
      <c r="J19" s="100">
        <f t="shared" si="3"/>
        <v>22423782</v>
      </c>
      <c r="K19" s="100">
        <f t="shared" si="3"/>
        <v>2645400</v>
      </c>
      <c r="L19" s="100">
        <f t="shared" si="3"/>
        <v>2648750</v>
      </c>
      <c r="M19" s="100">
        <f t="shared" si="3"/>
        <v>3069529</v>
      </c>
      <c r="N19" s="100">
        <f t="shared" si="3"/>
        <v>8363679</v>
      </c>
      <c r="O19" s="100">
        <f t="shared" si="3"/>
        <v>2352144</v>
      </c>
      <c r="P19" s="100">
        <f t="shared" si="3"/>
        <v>2496928</v>
      </c>
      <c r="Q19" s="100">
        <f t="shared" si="3"/>
        <v>2344733</v>
      </c>
      <c r="R19" s="100">
        <f t="shared" si="3"/>
        <v>7193805</v>
      </c>
      <c r="S19" s="100">
        <f t="shared" si="3"/>
        <v>2379868</v>
      </c>
      <c r="T19" s="100">
        <f t="shared" si="3"/>
        <v>2595503</v>
      </c>
      <c r="U19" s="100">
        <f t="shared" si="3"/>
        <v>2762431</v>
      </c>
      <c r="V19" s="100">
        <f t="shared" si="3"/>
        <v>7737802</v>
      </c>
      <c r="W19" s="100">
        <f t="shared" si="3"/>
        <v>45719068</v>
      </c>
      <c r="X19" s="100">
        <f t="shared" si="3"/>
        <v>38256402</v>
      </c>
      <c r="Y19" s="100">
        <f t="shared" si="3"/>
        <v>7462666</v>
      </c>
      <c r="Z19" s="137">
        <f>+IF(X19&lt;&gt;0,+(Y19/X19)*100,0)</f>
        <v>19.506972976705963</v>
      </c>
      <c r="AA19" s="153">
        <f>SUM(AA20:AA23)</f>
        <v>42878851</v>
      </c>
    </row>
    <row r="20" spans="1:27" ht="13.5">
      <c r="A20" s="138" t="s">
        <v>89</v>
      </c>
      <c r="B20" s="136"/>
      <c r="C20" s="155">
        <v>32924086</v>
      </c>
      <c r="D20" s="155"/>
      <c r="E20" s="156">
        <v>30138168</v>
      </c>
      <c r="F20" s="60">
        <v>31088168</v>
      </c>
      <c r="G20" s="60">
        <v>11371293</v>
      </c>
      <c r="H20" s="60">
        <v>2829185</v>
      </c>
      <c r="I20" s="60">
        <v>2692874</v>
      </c>
      <c r="J20" s="60">
        <v>16893352</v>
      </c>
      <c r="K20" s="60">
        <v>2412024</v>
      </c>
      <c r="L20" s="60">
        <v>2420348</v>
      </c>
      <c r="M20" s="60">
        <v>2258382</v>
      </c>
      <c r="N20" s="60">
        <v>7090754</v>
      </c>
      <c r="O20" s="60">
        <v>2103042</v>
      </c>
      <c r="P20" s="60">
        <v>2257770</v>
      </c>
      <c r="Q20" s="60">
        <v>2078182</v>
      </c>
      <c r="R20" s="60">
        <v>6438994</v>
      </c>
      <c r="S20" s="60">
        <v>2113556</v>
      </c>
      <c r="T20" s="60">
        <v>2343122</v>
      </c>
      <c r="U20" s="60">
        <v>2533127</v>
      </c>
      <c r="V20" s="60">
        <v>6989805</v>
      </c>
      <c r="W20" s="60">
        <v>37412905</v>
      </c>
      <c r="X20" s="60">
        <v>30138168</v>
      </c>
      <c r="Y20" s="60">
        <v>7274737</v>
      </c>
      <c r="Z20" s="140">
        <v>24.14</v>
      </c>
      <c r="AA20" s="155">
        <v>31088168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7445215</v>
      </c>
      <c r="D23" s="155"/>
      <c r="E23" s="156">
        <v>8118233</v>
      </c>
      <c r="F23" s="60">
        <v>11790683</v>
      </c>
      <c r="G23" s="60">
        <v>5020266</v>
      </c>
      <c r="H23" s="60">
        <v>229474</v>
      </c>
      <c r="I23" s="60">
        <v>280690</v>
      </c>
      <c r="J23" s="60">
        <v>5530430</v>
      </c>
      <c r="K23" s="60">
        <v>233376</v>
      </c>
      <c r="L23" s="60">
        <v>228402</v>
      </c>
      <c r="M23" s="60">
        <v>811147</v>
      </c>
      <c r="N23" s="60">
        <v>1272925</v>
      </c>
      <c r="O23" s="60">
        <v>249102</v>
      </c>
      <c r="P23" s="60">
        <v>239158</v>
      </c>
      <c r="Q23" s="60">
        <v>266551</v>
      </c>
      <c r="R23" s="60">
        <v>754811</v>
      </c>
      <c r="S23" s="60">
        <v>266312</v>
      </c>
      <c r="T23" s="60">
        <v>252381</v>
      </c>
      <c r="U23" s="60">
        <v>229304</v>
      </c>
      <c r="V23" s="60">
        <v>747997</v>
      </c>
      <c r="W23" s="60">
        <v>8306163</v>
      </c>
      <c r="X23" s="60">
        <v>8118234</v>
      </c>
      <c r="Y23" s="60">
        <v>187929</v>
      </c>
      <c r="Z23" s="140">
        <v>2.31</v>
      </c>
      <c r="AA23" s="155">
        <v>11790683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194046913</v>
      </c>
      <c r="D25" s="168">
        <f>+D5+D9+D15+D19+D24</f>
        <v>0</v>
      </c>
      <c r="E25" s="169">
        <f t="shared" si="4"/>
        <v>203365865</v>
      </c>
      <c r="F25" s="73">
        <f t="shared" si="4"/>
        <v>201919050</v>
      </c>
      <c r="G25" s="73">
        <f t="shared" si="4"/>
        <v>55230781</v>
      </c>
      <c r="H25" s="73">
        <f t="shared" si="4"/>
        <v>6173961</v>
      </c>
      <c r="I25" s="73">
        <f t="shared" si="4"/>
        <v>4410959</v>
      </c>
      <c r="J25" s="73">
        <f t="shared" si="4"/>
        <v>65815701</v>
      </c>
      <c r="K25" s="73">
        <f t="shared" si="4"/>
        <v>3715897</v>
      </c>
      <c r="L25" s="73">
        <f t="shared" si="4"/>
        <v>44463013</v>
      </c>
      <c r="M25" s="73">
        <f t="shared" si="4"/>
        <v>31582898</v>
      </c>
      <c r="N25" s="73">
        <f t="shared" si="4"/>
        <v>79761808</v>
      </c>
      <c r="O25" s="73">
        <f t="shared" si="4"/>
        <v>3790470</v>
      </c>
      <c r="P25" s="73">
        <f t="shared" si="4"/>
        <v>3914519</v>
      </c>
      <c r="Q25" s="73">
        <f t="shared" si="4"/>
        <v>46322783</v>
      </c>
      <c r="R25" s="73">
        <f t="shared" si="4"/>
        <v>54027772</v>
      </c>
      <c r="S25" s="73">
        <f t="shared" si="4"/>
        <v>14729135</v>
      </c>
      <c r="T25" s="73">
        <f t="shared" si="4"/>
        <v>5007386</v>
      </c>
      <c r="U25" s="73">
        <f t="shared" si="4"/>
        <v>5707069</v>
      </c>
      <c r="V25" s="73">
        <f t="shared" si="4"/>
        <v>25443590</v>
      </c>
      <c r="W25" s="73">
        <f t="shared" si="4"/>
        <v>225048871</v>
      </c>
      <c r="X25" s="73">
        <f t="shared" si="4"/>
        <v>203365879</v>
      </c>
      <c r="Y25" s="73">
        <f t="shared" si="4"/>
        <v>21682992</v>
      </c>
      <c r="Z25" s="170">
        <f>+IF(X25&lt;&gt;0,+(Y25/X25)*100,0)</f>
        <v>10.662059981064965</v>
      </c>
      <c r="AA25" s="168">
        <f>+AA5+AA9+AA15+AA19+AA24</f>
        <v>201919050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48045919</v>
      </c>
      <c r="D28" s="153">
        <f>SUM(D29:D31)</f>
        <v>0</v>
      </c>
      <c r="E28" s="154">
        <f t="shared" si="5"/>
        <v>63693437</v>
      </c>
      <c r="F28" s="100">
        <f t="shared" si="5"/>
        <v>64024778</v>
      </c>
      <c r="G28" s="100">
        <f t="shared" si="5"/>
        <v>3649271</v>
      </c>
      <c r="H28" s="100">
        <f t="shared" si="5"/>
        <v>3297757</v>
      </c>
      <c r="I28" s="100">
        <f t="shared" si="5"/>
        <v>5348257</v>
      </c>
      <c r="J28" s="100">
        <f t="shared" si="5"/>
        <v>12295285</v>
      </c>
      <c r="K28" s="100">
        <f t="shared" si="5"/>
        <v>4074824</v>
      </c>
      <c r="L28" s="100">
        <f t="shared" si="5"/>
        <v>4820879</v>
      </c>
      <c r="M28" s="100">
        <f t="shared" si="5"/>
        <v>6862117</v>
      </c>
      <c r="N28" s="100">
        <f t="shared" si="5"/>
        <v>15757820</v>
      </c>
      <c r="O28" s="100">
        <f t="shared" si="5"/>
        <v>3431176</v>
      </c>
      <c r="P28" s="100">
        <f t="shared" si="5"/>
        <v>4439760</v>
      </c>
      <c r="Q28" s="100">
        <f t="shared" si="5"/>
        <v>4592733</v>
      </c>
      <c r="R28" s="100">
        <f t="shared" si="5"/>
        <v>12463669</v>
      </c>
      <c r="S28" s="100">
        <f t="shared" si="5"/>
        <v>4662945</v>
      </c>
      <c r="T28" s="100">
        <f t="shared" si="5"/>
        <v>5429491</v>
      </c>
      <c r="U28" s="100">
        <f t="shared" si="5"/>
        <v>9736719</v>
      </c>
      <c r="V28" s="100">
        <f t="shared" si="5"/>
        <v>19829155</v>
      </c>
      <c r="W28" s="100">
        <f t="shared" si="5"/>
        <v>60345929</v>
      </c>
      <c r="X28" s="100">
        <f t="shared" si="5"/>
        <v>63693438</v>
      </c>
      <c r="Y28" s="100">
        <f t="shared" si="5"/>
        <v>-3347509</v>
      </c>
      <c r="Z28" s="137">
        <f>+IF(X28&lt;&gt;0,+(Y28/X28)*100,0)</f>
        <v>-5.255657576530883</v>
      </c>
      <c r="AA28" s="153">
        <f>SUM(AA29:AA31)</f>
        <v>64024778</v>
      </c>
    </row>
    <row r="29" spans="1:27" ht="13.5">
      <c r="A29" s="138" t="s">
        <v>75</v>
      </c>
      <c r="B29" s="136"/>
      <c r="C29" s="155">
        <v>21670269</v>
      </c>
      <c r="D29" s="155"/>
      <c r="E29" s="156">
        <v>26674667</v>
      </c>
      <c r="F29" s="60">
        <v>26422910</v>
      </c>
      <c r="G29" s="60">
        <v>2110773</v>
      </c>
      <c r="H29" s="60">
        <v>1725621</v>
      </c>
      <c r="I29" s="60">
        <v>2184172</v>
      </c>
      <c r="J29" s="60">
        <v>6020566</v>
      </c>
      <c r="K29" s="60">
        <v>1783623</v>
      </c>
      <c r="L29" s="60">
        <v>2004708</v>
      </c>
      <c r="M29" s="60">
        <v>2112876</v>
      </c>
      <c r="N29" s="60">
        <v>5901207</v>
      </c>
      <c r="O29" s="60">
        <v>2034222</v>
      </c>
      <c r="P29" s="60">
        <v>2239155</v>
      </c>
      <c r="Q29" s="60">
        <v>1876667</v>
      </c>
      <c r="R29" s="60">
        <v>6150044</v>
      </c>
      <c r="S29" s="60">
        <v>2464057</v>
      </c>
      <c r="T29" s="60">
        <v>1944592</v>
      </c>
      <c r="U29" s="60">
        <v>2880172</v>
      </c>
      <c r="V29" s="60">
        <v>7288821</v>
      </c>
      <c r="W29" s="60">
        <v>25360638</v>
      </c>
      <c r="X29" s="60">
        <v>26674667</v>
      </c>
      <c r="Y29" s="60">
        <v>-1314029</v>
      </c>
      <c r="Z29" s="140">
        <v>-4.93</v>
      </c>
      <c r="AA29" s="155">
        <v>26422910</v>
      </c>
    </row>
    <row r="30" spans="1:27" ht="13.5">
      <c r="A30" s="138" t="s">
        <v>76</v>
      </c>
      <c r="B30" s="136"/>
      <c r="C30" s="157">
        <v>15525040</v>
      </c>
      <c r="D30" s="157"/>
      <c r="E30" s="158">
        <v>20649643</v>
      </c>
      <c r="F30" s="159">
        <v>19805090</v>
      </c>
      <c r="G30" s="159">
        <v>1013597</v>
      </c>
      <c r="H30" s="159">
        <v>925364</v>
      </c>
      <c r="I30" s="159">
        <v>1711553</v>
      </c>
      <c r="J30" s="159">
        <v>3650514</v>
      </c>
      <c r="K30" s="159">
        <v>1492170</v>
      </c>
      <c r="L30" s="159">
        <v>1844428</v>
      </c>
      <c r="M30" s="159">
        <v>2769126</v>
      </c>
      <c r="N30" s="159">
        <v>6105724</v>
      </c>
      <c r="O30" s="159">
        <v>805012</v>
      </c>
      <c r="P30" s="159">
        <v>1385703</v>
      </c>
      <c r="Q30" s="159">
        <v>1301375</v>
      </c>
      <c r="R30" s="159">
        <v>3492090</v>
      </c>
      <c r="S30" s="159">
        <v>1075918</v>
      </c>
      <c r="T30" s="159">
        <v>1855157</v>
      </c>
      <c r="U30" s="159">
        <v>2469707</v>
      </c>
      <c r="V30" s="159">
        <v>5400782</v>
      </c>
      <c r="W30" s="159">
        <v>18649110</v>
      </c>
      <c r="X30" s="159">
        <v>20649642</v>
      </c>
      <c r="Y30" s="159">
        <v>-2000532</v>
      </c>
      <c r="Z30" s="141">
        <v>-9.69</v>
      </c>
      <c r="AA30" s="157">
        <v>19805090</v>
      </c>
    </row>
    <row r="31" spans="1:27" ht="13.5">
      <c r="A31" s="138" t="s">
        <v>77</v>
      </c>
      <c r="B31" s="136"/>
      <c r="C31" s="155">
        <v>10850610</v>
      </c>
      <c r="D31" s="155"/>
      <c r="E31" s="156">
        <v>16369127</v>
      </c>
      <c r="F31" s="60">
        <v>17796778</v>
      </c>
      <c r="G31" s="60">
        <v>524901</v>
      </c>
      <c r="H31" s="60">
        <v>646772</v>
      </c>
      <c r="I31" s="60">
        <v>1452532</v>
      </c>
      <c r="J31" s="60">
        <v>2624205</v>
      </c>
      <c r="K31" s="60">
        <v>799031</v>
      </c>
      <c r="L31" s="60">
        <v>971743</v>
      </c>
      <c r="M31" s="60">
        <v>1980115</v>
      </c>
      <c r="N31" s="60">
        <v>3750889</v>
      </c>
      <c r="O31" s="60">
        <v>591942</v>
      </c>
      <c r="P31" s="60">
        <v>814902</v>
      </c>
      <c r="Q31" s="60">
        <v>1414691</v>
      </c>
      <c r="R31" s="60">
        <v>2821535</v>
      </c>
      <c r="S31" s="60">
        <v>1122970</v>
      </c>
      <c r="T31" s="60">
        <v>1629742</v>
      </c>
      <c r="U31" s="60">
        <v>4386840</v>
      </c>
      <c r="V31" s="60">
        <v>7139552</v>
      </c>
      <c r="W31" s="60">
        <v>16336181</v>
      </c>
      <c r="X31" s="60">
        <v>16369129</v>
      </c>
      <c r="Y31" s="60">
        <v>-32948</v>
      </c>
      <c r="Z31" s="140">
        <v>-0.2</v>
      </c>
      <c r="AA31" s="155">
        <v>17796778</v>
      </c>
    </row>
    <row r="32" spans="1:27" ht="13.5">
      <c r="A32" s="135" t="s">
        <v>78</v>
      </c>
      <c r="B32" s="136"/>
      <c r="C32" s="153">
        <f aca="true" t="shared" si="6" ref="C32:Y32">SUM(C33:C37)</f>
        <v>9252128</v>
      </c>
      <c r="D32" s="153">
        <f>SUM(D33:D37)</f>
        <v>0</v>
      </c>
      <c r="E32" s="154">
        <f t="shared" si="6"/>
        <v>23978425</v>
      </c>
      <c r="F32" s="100">
        <f t="shared" si="6"/>
        <v>13341978</v>
      </c>
      <c r="G32" s="100">
        <f t="shared" si="6"/>
        <v>681498</v>
      </c>
      <c r="H32" s="100">
        <f t="shared" si="6"/>
        <v>774549</v>
      </c>
      <c r="I32" s="100">
        <f t="shared" si="6"/>
        <v>707834</v>
      </c>
      <c r="J32" s="100">
        <f t="shared" si="6"/>
        <v>2163881</v>
      </c>
      <c r="K32" s="100">
        <f t="shared" si="6"/>
        <v>714477</v>
      </c>
      <c r="L32" s="100">
        <f t="shared" si="6"/>
        <v>1043937</v>
      </c>
      <c r="M32" s="100">
        <f t="shared" si="6"/>
        <v>1195746</v>
      </c>
      <c r="N32" s="100">
        <f t="shared" si="6"/>
        <v>2954160</v>
      </c>
      <c r="O32" s="100">
        <f t="shared" si="6"/>
        <v>678714</v>
      </c>
      <c r="P32" s="100">
        <f t="shared" si="6"/>
        <v>802412</v>
      </c>
      <c r="Q32" s="100">
        <f t="shared" si="6"/>
        <v>862024</v>
      </c>
      <c r="R32" s="100">
        <f t="shared" si="6"/>
        <v>2343150</v>
      </c>
      <c r="S32" s="100">
        <f t="shared" si="6"/>
        <v>653645</v>
      </c>
      <c r="T32" s="100">
        <f t="shared" si="6"/>
        <v>600176</v>
      </c>
      <c r="U32" s="100">
        <f t="shared" si="6"/>
        <v>1707612</v>
      </c>
      <c r="V32" s="100">
        <f t="shared" si="6"/>
        <v>2961433</v>
      </c>
      <c r="W32" s="100">
        <f t="shared" si="6"/>
        <v>10422624</v>
      </c>
      <c r="X32" s="100">
        <f t="shared" si="6"/>
        <v>23978416</v>
      </c>
      <c r="Y32" s="100">
        <f t="shared" si="6"/>
        <v>-13555792</v>
      </c>
      <c r="Z32" s="137">
        <f>+IF(X32&lt;&gt;0,+(Y32/X32)*100,0)</f>
        <v>-56.5333089558543</v>
      </c>
      <c r="AA32" s="153">
        <f>SUM(AA33:AA37)</f>
        <v>13341978</v>
      </c>
    </row>
    <row r="33" spans="1:27" ht="13.5">
      <c r="A33" s="138" t="s">
        <v>79</v>
      </c>
      <c r="B33" s="136"/>
      <c r="C33" s="155">
        <v>7159079</v>
      </c>
      <c r="D33" s="155"/>
      <c r="E33" s="156">
        <v>11192406</v>
      </c>
      <c r="F33" s="60">
        <v>10057048</v>
      </c>
      <c r="G33" s="60">
        <v>524872</v>
      </c>
      <c r="H33" s="60">
        <v>614972</v>
      </c>
      <c r="I33" s="60">
        <v>550598</v>
      </c>
      <c r="J33" s="60">
        <v>1690442</v>
      </c>
      <c r="K33" s="60">
        <v>562609</v>
      </c>
      <c r="L33" s="60">
        <v>820360</v>
      </c>
      <c r="M33" s="60">
        <v>840004</v>
      </c>
      <c r="N33" s="60">
        <v>2222973</v>
      </c>
      <c r="O33" s="60">
        <v>534571</v>
      </c>
      <c r="P33" s="60">
        <v>562563</v>
      </c>
      <c r="Q33" s="60">
        <v>528274</v>
      </c>
      <c r="R33" s="60">
        <v>1625408</v>
      </c>
      <c r="S33" s="60">
        <v>533936</v>
      </c>
      <c r="T33" s="60">
        <v>467519</v>
      </c>
      <c r="U33" s="60">
        <v>1172732</v>
      </c>
      <c r="V33" s="60">
        <v>2174187</v>
      </c>
      <c r="W33" s="60">
        <v>7713010</v>
      </c>
      <c r="X33" s="60">
        <v>11192405</v>
      </c>
      <c r="Y33" s="60">
        <v>-3479395</v>
      </c>
      <c r="Z33" s="140">
        <v>-31.09</v>
      </c>
      <c r="AA33" s="155">
        <v>10057048</v>
      </c>
    </row>
    <row r="34" spans="1:27" ht="13.5">
      <c r="A34" s="138" t="s">
        <v>80</v>
      </c>
      <c r="B34" s="136"/>
      <c r="C34" s="155">
        <v>242706</v>
      </c>
      <c r="D34" s="155"/>
      <c r="E34" s="156">
        <v>430269</v>
      </c>
      <c r="F34" s="60">
        <v>629579</v>
      </c>
      <c r="G34" s="60">
        <v>9071</v>
      </c>
      <c r="H34" s="60">
        <v>5908</v>
      </c>
      <c r="I34" s="60">
        <v>5690</v>
      </c>
      <c r="J34" s="60">
        <v>20669</v>
      </c>
      <c r="K34" s="60">
        <v>1800</v>
      </c>
      <c r="L34" s="60"/>
      <c r="M34" s="60">
        <v>175628</v>
      </c>
      <c r="N34" s="60">
        <v>177428</v>
      </c>
      <c r="O34" s="60">
        <v>11430</v>
      </c>
      <c r="P34" s="60">
        <v>20755</v>
      </c>
      <c r="Q34" s="60">
        <v>1413</v>
      </c>
      <c r="R34" s="60">
        <v>33598</v>
      </c>
      <c r="S34" s="60">
        <v>9163</v>
      </c>
      <c r="T34" s="60">
        <v>7183</v>
      </c>
      <c r="U34" s="60">
        <v>383907</v>
      </c>
      <c r="V34" s="60">
        <v>400253</v>
      </c>
      <c r="W34" s="60">
        <v>631948</v>
      </c>
      <c r="X34" s="60">
        <v>430268</v>
      </c>
      <c r="Y34" s="60">
        <v>201680</v>
      </c>
      <c r="Z34" s="140">
        <v>46.87</v>
      </c>
      <c r="AA34" s="155">
        <v>629579</v>
      </c>
    </row>
    <row r="35" spans="1:27" ht="13.5">
      <c r="A35" s="138" t="s">
        <v>81</v>
      </c>
      <c r="B35" s="136"/>
      <c r="C35" s="155">
        <v>456905</v>
      </c>
      <c r="D35" s="155"/>
      <c r="E35" s="156">
        <v>766216</v>
      </c>
      <c r="F35" s="60">
        <v>774216</v>
      </c>
      <c r="G35" s="60">
        <v>40250</v>
      </c>
      <c r="H35" s="60">
        <v>35818</v>
      </c>
      <c r="I35" s="60">
        <v>47445</v>
      </c>
      <c r="J35" s="60">
        <v>123513</v>
      </c>
      <c r="K35" s="60">
        <v>45141</v>
      </c>
      <c r="L35" s="60">
        <v>35123</v>
      </c>
      <c r="M35" s="60">
        <v>65066</v>
      </c>
      <c r="N35" s="60">
        <v>145330</v>
      </c>
      <c r="O35" s="60">
        <v>39213</v>
      </c>
      <c r="P35" s="60">
        <v>112981</v>
      </c>
      <c r="Q35" s="60">
        <v>234854</v>
      </c>
      <c r="R35" s="60">
        <v>387048</v>
      </c>
      <c r="S35" s="60">
        <v>15960</v>
      </c>
      <c r="T35" s="60">
        <v>18737</v>
      </c>
      <c r="U35" s="60">
        <v>49814</v>
      </c>
      <c r="V35" s="60">
        <v>84511</v>
      </c>
      <c r="W35" s="60">
        <v>740402</v>
      </c>
      <c r="X35" s="60">
        <v>766212</v>
      </c>
      <c r="Y35" s="60">
        <v>-25810</v>
      </c>
      <c r="Z35" s="140">
        <v>-3.37</v>
      </c>
      <c r="AA35" s="155">
        <v>774216</v>
      </c>
    </row>
    <row r="36" spans="1:27" ht="13.5">
      <c r="A36" s="138" t="s">
        <v>82</v>
      </c>
      <c r="B36" s="136"/>
      <c r="C36" s="155">
        <v>1393438</v>
      </c>
      <c r="D36" s="155"/>
      <c r="E36" s="156">
        <v>11589534</v>
      </c>
      <c r="F36" s="60">
        <v>1881135</v>
      </c>
      <c r="G36" s="60">
        <v>107305</v>
      </c>
      <c r="H36" s="60">
        <v>117851</v>
      </c>
      <c r="I36" s="60">
        <v>104101</v>
      </c>
      <c r="J36" s="60">
        <v>329257</v>
      </c>
      <c r="K36" s="60">
        <v>104927</v>
      </c>
      <c r="L36" s="60">
        <v>188454</v>
      </c>
      <c r="M36" s="60">
        <v>115048</v>
      </c>
      <c r="N36" s="60">
        <v>408429</v>
      </c>
      <c r="O36" s="60">
        <v>93500</v>
      </c>
      <c r="P36" s="60">
        <v>106113</v>
      </c>
      <c r="Q36" s="60">
        <v>97483</v>
      </c>
      <c r="R36" s="60">
        <v>297096</v>
      </c>
      <c r="S36" s="60">
        <v>94586</v>
      </c>
      <c r="T36" s="60">
        <v>106737</v>
      </c>
      <c r="U36" s="60">
        <v>101159</v>
      </c>
      <c r="V36" s="60">
        <v>302482</v>
      </c>
      <c r="W36" s="60">
        <v>1337264</v>
      </c>
      <c r="X36" s="60">
        <v>11589531</v>
      </c>
      <c r="Y36" s="60">
        <v>-10252267</v>
      </c>
      <c r="Z36" s="140">
        <v>-88.46</v>
      </c>
      <c r="AA36" s="155">
        <v>1881135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38687024</v>
      </c>
      <c r="D38" s="153">
        <f>SUM(D39:D41)</f>
        <v>0</v>
      </c>
      <c r="E38" s="154">
        <f t="shared" si="7"/>
        <v>51733691</v>
      </c>
      <c r="F38" s="100">
        <f t="shared" si="7"/>
        <v>60945039</v>
      </c>
      <c r="G38" s="100">
        <f t="shared" si="7"/>
        <v>2420254</v>
      </c>
      <c r="H38" s="100">
        <f t="shared" si="7"/>
        <v>2327885</v>
      </c>
      <c r="I38" s="100">
        <f t="shared" si="7"/>
        <v>2140567</v>
      </c>
      <c r="J38" s="100">
        <f t="shared" si="7"/>
        <v>6888706</v>
      </c>
      <c r="K38" s="100">
        <f t="shared" si="7"/>
        <v>2421892</v>
      </c>
      <c r="L38" s="100">
        <f t="shared" si="7"/>
        <v>2965573</v>
      </c>
      <c r="M38" s="100">
        <f t="shared" si="7"/>
        <v>8893307</v>
      </c>
      <c r="N38" s="100">
        <f t="shared" si="7"/>
        <v>14280772</v>
      </c>
      <c r="O38" s="100">
        <f t="shared" si="7"/>
        <v>2136983</v>
      </c>
      <c r="P38" s="100">
        <f t="shared" si="7"/>
        <v>2489104</v>
      </c>
      <c r="Q38" s="100">
        <f t="shared" si="7"/>
        <v>2654284</v>
      </c>
      <c r="R38" s="100">
        <f t="shared" si="7"/>
        <v>7280371</v>
      </c>
      <c r="S38" s="100">
        <f t="shared" si="7"/>
        <v>3166013</v>
      </c>
      <c r="T38" s="100">
        <f t="shared" si="7"/>
        <v>3425488</v>
      </c>
      <c r="U38" s="100">
        <f t="shared" si="7"/>
        <v>16245290</v>
      </c>
      <c r="V38" s="100">
        <f t="shared" si="7"/>
        <v>22836791</v>
      </c>
      <c r="W38" s="100">
        <f t="shared" si="7"/>
        <v>51286640</v>
      </c>
      <c r="X38" s="100">
        <f t="shared" si="7"/>
        <v>51733689</v>
      </c>
      <c r="Y38" s="100">
        <f t="shared" si="7"/>
        <v>-447049</v>
      </c>
      <c r="Z38" s="137">
        <f>+IF(X38&lt;&gt;0,+(Y38/X38)*100,0)</f>
        <v>-0.8641351673181474</v>
      </c>
      <c r="AA38" s="153">
        <f>SUM(AA39:AA41)</f>
        <v>60945039</v>
      </c>
    </row>
    <row r="39" spans="1:27" ht="13.5">
      <c r="A39" s="138" t="s">
        <v>85</v>
      </c>
      <c r="B39" s="136"/>
      <c r="C39" s="155">
        <v>11654635</v>
      </c>
      <c r="D39" s="155"/>
      <c r="E39" s="156">
        <v>13555434</v>
      </c>
      <c r="F39" s="60">
        <v>16736390</v>
      </c>
      <c r="G39" s="60">
        <v>1043838</v>
      </c>
      <c r="H39" s="60">
        <v>913766</v>
      </c>
      <c r="I39" s="60">
        <v>829577</v>
      </c>
      <c r="J39" s="60">
        <v>2787181</v>
      </c>
      <c r="K39" s="60">
        <v>794141</v>
      </c>
      <c r="L39" s="60">
        <v>1036584</v>
      </c>
      <c r="M39" s="60">
        <v>876800</v>
      </c>
      <c r="N39" s="60">
        <v>2707525</v>
      </c>
      <c r="O39" s="60">
        <v>896714</v>
      </c>
      <c r="P39" s="60">
        <v>1181911</v>
      </c>
      <c r="Q39" s="60">
        <v>1182224</v>
      </c>
      <c r="R39" s="60">
        <v>3260849</v>
      </c>
      <c r="S39" s="60">
        <v>1720809</v>
      </c>
      <c r="T39" s="60">
        <v>1782077</v>
      </c>
      <c r="U39" s="60">
        <v>2799123</v>
      </c>
      <c r="V39" s="60">
        <v>6302009</v>
      </c>
      <c r="W39" s="60">
        <v>15057564</v>
      </c>
      <c r="X39" s="60">
        <v>13555432</v>
      </c>
      <c r="Y39" s="60">
        <v>1502132</v>
      </c>
      <c r="Z39" s="140">
        <v>11.08</v>
      </c>
      <c r="AA39" s="155">
        <v>16736390</v>
      </c>
    </row>
    <row r="40" spans="1:27" ht="13.5">
      <c r="A40" s="138" t="s">
        <v>86</v>
      </c>
      <c r="B40" s="136"/>
      <c r="C40" s="155">
        <v>27032389</v>
      </c>
      <c r="D40" s="155"/>
      <c r="E40" s="156">
        <v>38178257</v>
      </c>
      <c r="F40" s="60">
        <v>44208649</v>
      </c>
      <c r="G40" s="60">
        <v>1376416</v>
      </c>
      <c r="H40" s="60">
        <v>1414119</v>
      </c>
      <c r="I40" s="60">
        <v>1310990</v>
      </c>
      <c r="J40" s="60">
        <v>4101525</v>
      </c>
      <c r="K40" s="60">
        <v>1627751</v>
      </c>
      <c r="L40" s="60">
        <v>1928989</v>
      </c>
      <c r="M40" s="60">
        <v>8016507</v>
      </c>
      <c r="N40" s="60">
        <v>11573247</v>
      </c>
      <c r="O40" s="60">
        <v>1240269</v>
      </c>
      <c r="P40" s="60">
        <v>1307193</v>
      </c>
      <c r="Q40" s="60">
        <v>1472060</v>
      </c>
      <c r="R40" s="60">
        <v>4019522</v>
      </c>
      <c r="S40" s="60">
        <v>1445204</v>
      </c>
      <c r="T40" s="60">
        <v>1643411</v>
      </c>
      <c r="U40" s="60">
        <v>13446167</v>
      </c>
      <c r="V40" s="60">
        <v>16534782</v>
      </c>
      <c r="W40" s="60">
        <v>36229076</v>
      </c>
      <c r="X40" s="60">
        <v>38178257</v>
      </c>
      <c r="Y40" s="60">
        <v>-1949181</v>
      </c>
      <c r="Z40" s="140">
        <v>-5.11</v>
      </c>
      <c r="AA40" s="155">
        <v>44208649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42024399</v>
      </c>
      <c r="D42" s="153">
        <f>SUM(D43:D46)</f>
        <v>0</v>
      </c>
      <c r="E42" s="154">
        <f t="shared" si="8"/>
        <v>50174687</v>
      </c>
      <c r="F42" s="100">
        <f t="shared" si="8"/>
        <v>50742640</v>
      </c>
      <c r="G42" s="100">
        <f t="shared" si="8"/>
        <v>3730481</v>
      </c>
      <c r="H42" s="100">
        <f t="shared" si="8"/>
        <v>4042543</v>
      </c>
      <c r="I42" s="100">
        <f t="shared" si="8"/>
        <v>3847532</v>
      </c>
      <c r="J42" s="100">
        <f t="shared" si="8"/>
        <v>11620556</v>
      </c>
      <c r="K42" s="100">
        <f t="shared" si="8"/>
        <v>2698249</v>
      </c>
      <c r="L42" s="100">
        <f t="shared" si="8"/>
        <v>3176321</v>
      </c>
      <c r="M42" s="100">
        <f t="shared" si="8"/>
        <v>5005371</v>
      </c>
      <c r="N42" s="100">
        <f t="shared" si="8"/>
        <v>10879941</v>
      </c>
      <c r="O42" s="100">
        <f t="shared" si="8"/>
        <v>2334619</v>
      </c>
      <c r="P42" s="100">
        <f t="shared" si="8"/>
        <v>2489006</v>
      </c>
      <c r="Q42" s="100">
        <f t="shared" si="8"/>
        <v>2483610</v>
      </c>
      <c r="R42" s="100">
        <f t="shared" si="8"/>
        <v>7307235</v>
      </c>
      <c r="S42" s="100">
        <f t="shared" si="8"/>
        <v>2460229</v>
      </c>
      <c r="T42" s="100">
        <f t="shared" si="8"/>
        <v>2555452</v>
      </c>
      <c r="U42" s="100">
        <f t="shared" si="8"/>
        <v>6256744</v>
      </c>
      <c r="V42" s="100">
        <f t="shared" si="8"/>
        <v>11272425</v>
      </c>
      <c r="W42" s="100">
        <f t="shared" si="8"/>
        <v>41080157</v>
      </c>
      <c r="X42" s="100">
        <f t="shared" si="8"/>
        <v>50174690</v>
      </c>
      <c r="Y42" s="100">
        <f t="shared" si="8"/>
        <v>-9094533</v>
      </c>
      <c r="Z42" s="137">
        <f>+IF(X42&lt;&gt;0,+(Y42/X42)*100,0)</f>
        <v>-18.12573829554303</v>
      </c>
      <c r="AA42" s="153">
        <f>SUM(AA43:AA46)</f>
        <v>50742640</v>
      </c>
    </row>
    <row r="43" spans="1:27" ht="13.5">
      <c r="A43" s="138" t="s">
        <v>89</v>
      </c>
      <c r="B43" s="136"/>
      <c r="C43" s="155">
        <v>31073346</v>
      </c>
      <c r="D43" s="155"/>
      <c r="E43" s="156">
        <v>35662759</v>
      </c>
      <c r="F43" s="60">
        <v>36007583</v>
      </c>
      <c r="G43" s="60">
        <v>2933575</v>
      </c>
      <c r="H43" s="60">
        <v>3165253</v>
      </c>
      <c r="I43" s="60">
        <v>3040642</v>
      </c>
      <c r="J43" s="60">
        <v>9139470</v>
      </c>
      <c r="K43" s="60">
        <v>1812292</v>
      </c>
      <c r="L43" s="60">
        <v>1824938</v>
      </c>
      <c r="M43" s="60">
        <v>2493698</v>
      </c>
      <c r="N43" s="60">
        <v>6130928</v>
      </c>
      <c r="O43" s="60">
        <v>1549242</v>
      </c>
      <c r="P43" s="60">
        <v>1705133</v>
      </c>
      <c r="Q43" s="60">
        <v>1727067</v>
      </c>
      <c r="R43" s="60">
        <v>4981442</v>
      </c>
      <c r="S43" s="60">
        <v>1646932</v>
      </c>
      <c r="T43" s="60">
        <v>1711493</v>
      </c>
      <c r="U43" s="60">
        <v>3460820</v>
      </c>
      <c r="V43" s="60">
        <v>6819245</v>
      </c>
      <c r="W43" s="60">
        <v>27071085</v>
      </c>
      <c r="X43" s="60">
        <v>35662758</v>
      </c>
      <c r="Y43" s="60">
        <v>-8591673</v>
      </c>
      <c r="Z43" s="140">
        <v>-24.09</v>
      </c>
      <c r="AA43" s="155">
        <v>36007583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27376</v>
      </c>
      <c r="D45" s="157"/>
      <c r="E45" s="158">
        <v>902901</v>
      </c>
      <c r="F45" s="159">
        <v>722901</v>
      </c>
      <c r="G45" s="159"/>
      <c r="H45" s="159">
        <v>3134</v>
      </c>
      <c r="I45" s="159">
        <v>900</v>
      </c>
      <c r="J45" s="159">
        <v>4034</v>
      </c>
      <c r="K45" s="159">
        <v>558</v>
      </c>
      <c r="L45" s="159">
        <v>3131</v>
      </c>
      <c r="M45" s="159">
        <v>357970</v>
      </c>
      <c r="N45" s="159">
        <v>361659</v>
      </c>
      <c r="O45" s="159">
        <v>22228</v>
      </c>
      <c r="P45" s="159">
        <v>36122</v>
      </c>
      <c r="Q45" s="159">
        <v>36347</v>
      </c>
      <c r="R45" s="159">
        <v>94697</v>
      </c>
      <c r="S45" s="159"/>
      <c r="T45" s="159"/>
      <c r="U45" s="159">
        <v>323051</v>
      </c>
      <c r="V45" s="159">
        <v>323051</v>
      </c>
      <c r="W45" s="159">
        <v>783441</v>
      </c>
      <c r="X45" s="159">
        <v>902904</v>
      </c>
      <c r="Y45" s="159">
        <v>-119463</v>
      </c>
      <c r="Z45" s="141">
        <v>-13.23</v>
      </c>
      <c r="AA45" s="157">
        <v>722901</v>
      </c>
    </row>
    <row r="46" spans="1:27" ht="13.5">
      <c r="A46" s="138" t="s">
        <v>92</v>
      </c>
      <c r="B46" s="136"/>
      <c r="C46" s="155">
        <v>10923677</v>
      </c>
      <c r="D46" s="155"/>
      <c r="E46" s="156">
        <v>13609027</v>
      </c>
      <c r="F46" s="60">
        <v>14012156</v>
      </c>
      <c r="G46" s="60">
        <v>796906</v>
      </c>
      <c r="H46" s="60">
        <v>874156</v>
      </c>
      <c r="I46" s="60">
        <v>805990</v>
      </c>
      <c r="J46" s="60">
        <v>2477052</v>
      </c>
      <c r="K46" s="60">
        <v>885399</v>
      </c>
      <c r="L46" s="60">
        <v>1348252</v>
      </c>
      <c r="M46" s="60">
        <v>2153703</v>
      </c>
      <c r="N46" s="60">
        <v>4387354</v>
      </c>
      <c r="O46" s="60">
        <v>763149</v>
      </c>
      <c r="P46" s="60">
        <v>747751</v>
      </c>
      <c r="Q46" s="60">
        <v>720196</v>
      </c>
      <c r="R46" s="60">
        <v>2231096</v>
      </c>
      <c r="S46" s="60">
        <v>813297</v>
      </c>
      <c r="T46" s="60">
        <v>843959</v>
      </c>
      <c r="U46" s="60">
        <v>2472873</v>
      </c>
      <c r="V46" s="60">
        <v>4130129</v>
      </c>
      <c r="W46" s="60">
        <v>13225631</v>
      </c>
      <c r="X46" s="60">
        <v>13609028</v>
      </c>
      <c r="Y46" s="60">
        <v>-383397</v>
      </c>
      <c r="Z46" s="140">
        <v>-2.82</v>
      </c>
      <c r="AA46" s="155">
        <v>14012156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138009470</v>
      </c>
      <c r="D48" s="168">
        <f>+D28+D32+D38+D42+D47</f>
        <v>0</v>
      </c>
      <c r="E48" s="169">
        <f t="shared" si="9"/>
        <v>189580240</v>
      </c>
      <c r="F48" s="73">
        <f t="shared" si="9"/>
        <v>189054435</v>
      </c>
      <c r="G48" s="73">
        <f t="shared" si="9"/>
        <v>10481504</v>
      </c>
      <c r="H48" s="73">
        <f t="shared" si="9"/>
        <v>10442734</v>
      </c>
      <c r="I48" s="73">
        <f t="shared" si="9"/>
        <v>12044190</v>
      </c>
      <c r="J48" s="73">
        <f t="shared" si="9"/>
        <v>32968428</v>
      </c>
      <c r="K48" s="73">
        <f t="shared" si="9"/>
        <v>9909442</v>
      </c>
      <c r="L48" s="73">
        <f t="shared" si="9"/>
        <v>12006710</v>
      </c>
      <c r="M48" s="73">
        <f t="shared" si="9"/>
        <v>21956541</v>
      </c>
      <c r="N48" s="73">
        <f t="shared" si="9"/>
        <v>43872693</v>
      </c>
      <c r="O48" s="73">
        <f t="shared" si="9"/>
        <v>8581492</v>
      </c>
      <c r="P48" s="73">
        <f t="shared" si="9"/>
        <v>10220282</v>
      </c>
      <c r="Q48" s="73">
        <f t="shared" si="9"/>
        <v>10592651</v>
      </c>
      <c r="R48" s="73">
        <f t="shared" si="9"/>
        <v>29394425</v>
      </c>
      <c r="S48" s="73">
        <f t="shared" si="9"/>
        <v>10942832</v>
      </c>
      <c r="T48" s="73">
        <f t="shared" si="9"/>
        <v>12010607</v>
      </c>
      <c r="U48" s="73">
        <f t="shared" si="9"/>
        <v>33946365</v>
      </c>
      <c r="V48" s="73">
        <f t="shared" si="9"/>
        <v>56899804</v>
      </c>
      <c r="W48" s="73">
        <f t="shared" si="9"/>
        <v>163135350</v>
      </c>
      <c r="X48" s="73">
        <f t="shared" si="9"/>
        <v>189580233</v>
      </c>
      <c r="Y48" s="73">
        <f t="shared" si="9"/>
        <v>-26444883</v>
      </c>
      <c r="Z48" s="170">
        <f>+IF(X48&lt;&gt;0,+(Y48/X48)*100,0)</f>
        <v>-13.949177391294798</v>
      </c>
      <c r="AA48" s="168">
        <f>+AA28+AA32+AA38+AA42+AA47</f>
        <v>189054435</v>
      </c>
    </row>
    <row r="49" spans="1:27" ht="13.5">
      <c r="A49" s="148" t="s">
        <v>49</v>
      </c>
      <c r="B49" s="149"/>
      <c r="C49" s="171">
        <f aca="true" t="shared" si="10" ref="C49:Y49">+C25-C48</f>
        <v>56037443</v>
      </c>
      <c r="D49" s="171">
        <f>+D25-D48</f>
        <v>0</v>
      </c>
      <c r="E49" s="172">
        <f t="shared" si="10"/>
        <v>13785625</v>
      </c>
      <c r="F49" s="173">
        <f t="shared" si="10"/>
        <v>12864615</v>
      </c>
      <c r="G49" s="173">
        <f t="shared" si="10"/>
        <v>44749277</v>
      </c>
      <c r="H49" s="173">
        <f t="shared" si="10"/>
        <v>-4268773</v>
      </c>
      <c r="I49" s="173">
        <f t="shared" si="10"/>
        <v>-7633231</v>
      </c>
      <c r="J49" s="173">
        <f t="shared" si="10"/>
        <v>32847273</v>
      </c>
      <c r="K49" s="173">
        <f t="shared" si="10"/>
        <v>-6193545</v>
      </c>
      <c r="L49" s="173">
        <f t="shared" si="10"/>
        <v>32456303</v>
      </c>
      <c r="M49" s="173">
        <f t="shared" si="10"/>
        <v>9626357</v>
      </c>
      <c r="N49" s="173">
        <f t="shared" si="10"/>
        <v>35889115</v>
      </c>
      <c r="O49" s="173">
        <f t="shared" si="10"/>
        <v>-4791022</v>
      </c>
      <c r="P49" s="173">
        <f t="shared" si="10"/>
        <v>-6305763</v>
      </c>
      <c r="Q49" s="173">
        <f t="shared" si="10"/>
        <v>35730132</v>
      </c>
      <c r="R49" s="173">
        <f t="shared" si="10"/>
        <v>24633347</v>
      </c>
      <c r="S49" s="173">
        <f t="shared" si="10"/>
        <v>3786303</v>
      </c>
      <c r="T49" s="173">
        <f t="shared" si="10"/>
        <v>-7003221</v>
      </c>
      <c r="U49" s="173">
        <f t="shared" si="10"/>
        <v>-28239296</v>
      </c>
      <c r="V49" s="173">
        <f t="shared" si="10"/>
        <v>-31456214</v>
      </c>
      <c r="W49" s="173">
        <f t="shared" si="10"/>
        <v>61913521</v>
      </c>
      <c r="X49" s="173">
        <f>IF(F25=F48,0,X25-X48)</f>
        <v>13785646</v>
      </c>
      <c r="Y49" s="173">
        <f t="shared" si="10"/>
        <v>48127875</v>
      </c>
      <c r="Z49" s="174">
        <f>+IF(X49&lt;&gt;0,+(Y49/X49)*100,0)</f>
        <v>349.1158484702131</v>
      </c>
      <c r="AA49" s="171">
        <f>+AA25-AA48</f>
        <v>12864615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4492262</v>
      </c>
      <c r="D5" s="155">
        <v>0</v>
      </c>
      <c r="E5" s="156">
        <v>4520998</v>
      </c>
      <c r="F5" s="60">
        <v>6201207</v>
      </c>
      <c r="G5" s="60">
        <v>5743220</v>
      </c>
      <c r="H5" s="60">
        <v>310993</v>
      </c>
      <c r="I5" s="60">
        <v>285622</v>
      </c>
      <c r="J5" s="60">
        <v>6339835</v>
      </c>
      <c r="K5" s="60">
        <v>270083</v>
      </c>
      <c r="L5" s="60">
        <v>263791</v>
      </c>
      <c r="M5" s="60">
        <v>265567</v>
      </c>
      <c r="N5" s="60">
        <v>799441</v>
      </c>
      <c r="O5" s="60">
        <v>257274</v>
      </c>
      <c r="P5" s="60">
        <v>-234997</v>
      </c>
      <c r="Q5" s="60">
        <v>266555</v>
      </c>
      <c r="R5" s="60">
        <v>288832</v>
      </c>
      <c r="S5" s="60">
        <v>226194</v>
      </c>
      <c r="T5" s="60">
        <v>213193</v>
      </c>
      <c r="U5" s="60">
        <v>-74480</v>
      </c>
      <c r="V5" s="60">
        <v>364907</v>
      </c>
      <c r="W5" s="60">
        <v>7793015</v>
      </c>
      <c r="X5" s="60">
        <v>4520996</v>
      </c>
      <c r="Y5" s="60">
        <v>3272019</v>
      </c>
      <c r="Z5" s="140">
        <v>72.37</v>
      </c>
      <c r="AA5" s="155">
        <v>6201207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23428352</v>
      </c>
      <c r="D7" s="155">
        <v>0</v>
      </c>
      <c r="E7" s="156">
        <v>20892435</v>
      </c>
      <c r="F7" s="60">
        <v>21692435</v>
      </c>
      <c r="G7" s="60">
        <v>2566521</v>
      </c>
      <c r="H7" s="60">
        <v>2736692</v>
      </c>
      <c r="I7" s="60">
        <v>2579065</v>
      </c>
      <c r="J7" s="60">
        <v>7882278</v>
      </c>
      <c r="K7" s="60">
        <v>2317979</v>
      </c>
      <c r="L7" s="60">
        <v>2326145</v>
      </c>
      <c r="M7" s="60">
        <v>2165134</v>
      </c>
      <c r="N7" s="60">
        <v>6809258</v>
      </c>
      <c r="O7" s="60">
        <v>2004404</v>
      </c>
      <c r="P7" s="60">
        <v>2158275</v>
      </c>
      <c r="Q7" s="60">
        <v>1976521</v>
      </c>
      <c r="R7" s="60">
        <v>6139200</v>
      </c>
      <c r="S7" s="60">
        <v>2013261</v>
      </c>
      <c r="T7" s="60">
        <v>2236856</v>
      </c>
      <c r="U7" s="60">
        <v>2415447</v>
      </c>
      <c r="V7" s="60">
        <v>6665564</v>
      </c>
      <c r="W7" s="60">
        <v>27496300</v>
      </c>
      <c r="X7" s="60">
        <v>20892432</v>
      </c>
      <c r="Y7" s="60">
        <v>6603868</v>
      </c>
      <c r="Z7" s="140">
        <v>31.61</v>
      </c>
      <c r="AA7" s="155">
        <v>21692435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2623299</v>
      </c>
      <c r="D10" s="155">
        <v>0</v>
      </c>
      <c r="E10" s="156">
        <v>2270757</v>
      </c>
      <c r="F10" s="54">
        <v>2270757</v>
      </c>
      <c r="G10" s="54">
        <v>200262</v>
      </c>
      <c r="H10" s="54">
        <v>201068</v>
      </c>
      <c r="I10" s="54">
        <v>251863</v>
      </c>
      <c r="J10" s="54">
        <v>653193</v>
      </c>
      <c r="K10" s="54">
        <v>204262</v>
      </c>
      <c r="L10" s="54">
        <v>198657</v>
      </c>
      <c r="M10" s="54">
        <v>198763</v>
      </c>
      <c r="N10" s="54">
        <v>601682</v>
      </c>
      <c r="O10" s="54">
        <v>218325</v>
      </c>
      <c r="P10" s="54">
        <v>207853</v>
      </c>
      <c r="Q10" s="54">
        <v>234743</v>
      </c>
      <c r="R10" s="54">
        <v>660921</v>
      </c>
      <c r="S10" s="54">
        <v>234162</v>
      </c>
      <c r="T10" s="54">
        <v>219771</v>
      </c>
      <c r="U10" s="54">
        <v>196199</v>
      </c>
      <c r="V10" s="54">
        <v>650132</v>
      </c>
      <c r="W10" s="54">
        <v>2565928</v>
      </c>
      <c r="X10" s="54">
        <v>2270760</v>
      </c>
      <c r="Y10" s="54">
        <v>295168</v>
      </c>
      <c r="Z10" s="184">
        <v>13</v>
      </c>
      <c r="AA10" s="130">
        <v>2270757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500938</v>
      </c>
      <c r="D12" s="155">
        <v>0</v>
      </c>
      <c r="E12" s="156">
        <v>294675</v>
      </c>
      <c r="F12" s="60">
        <v>294675</v>
      </c>
      <c r="G12" s="60">
        <v>19164</v>
      </c>
      <c r="H12" s="60">
        <v>22853</v>
      </c>
      <c r="I12" s="60">
        <v>66177</v>
      </c>
      <c r="J12" s="60">
        <v>108194</v>
      </c>
      <c r="K12" s="60">
        <v>18218</v>
      </c>
      <c r="L12" s="60">
        <v>21338</v>
      </c>
      <c r="M12" s="60">
        <v>28929</v>
      </c>
      <c r="N12" s="60">
        <v>68485</v>
      </c>
      <c r="O12" s="60">
        <v>20564</v>
      </c>
      <c r="P12" s="60">
        <v>19848</v>
      </c>
      <c r="Q12" s="60">
        <v>76756</v>
      </c>
      <c r="R12" s="60">
        <v>117168</v>
      </c>
      <c r="S12" s="60">
        <v>32320</v>
      </c>
      <c r="T12" s="60">
        <v>33112</v>
      </c>
      <c r="U12" s="60">
        <v>100588</v>
      </c>
      <c r="V12" s="60">
        <v>166020</v>
      </c>
      <c r="W12" s="60">
        <v>459867</v>
      </c>
      <c r="X12" s="60">
        <v>294672</v>
      </c>
      <c r="Y12" s="60">
        <v>165195</v>
      </c>
      <c r="Z12" s="140">
        <v>56.06</v>
      </c>
      <c r="AA12" s="155">
        <v>294675</v>
      </c>
    </row>
    <row r="13" spans="1:27" ht="13.5">
      <c r="A13" s="181" t="s">
        <v>109</v>
      </c>
      <c r="B13" s="185"/>
      <c r="C13" s="155">
        <v>8881444</v>
      </c>
      <c r="D13" s="155">
        <v>0</v>
      </c>
      <c r="E13" s="156">
        <v>6000000</v>
      </c>
      <c r="F13" s="60">
        <v>6000000</v>
      </c>
      <c r="G13" s="60">
        <v>825218</v>
      </c>
      <c r="H13" s="60">
        <v>939210</v>
      </c>
      <c r="I13" s="60">
        <v>849520</v>
      </c>
      <c r="J13" s="60">
        <v>2613948</v>
      </c>
      <c r="K13" s="60">
        <v>532750</v>
      </c>
      <c r="L13" s="60">
        <v>1100765</v>
      </c>
      <c r="M13" s="60">
        <v>905341</v>
      </c>
      <c r="N13" s="60">
        <v>2538856</v>
      </c>
      <c r="O13" s="60">
        <v>907403</v>
      </c>
      <c r="P13" s="60">
        <v>822264</v>
      </c>
      <c r="Q13" s="60">
        <v>856284</v>
      </c>
      <c r="R13" s="60">
        <v>2585951</v>
      </c>
      <c r="S13" s="60">
        <v>0</v>
      </c>
      <c r="T13" s="60">
        <v>1942871</v>
      </c>
      <c r="U13" s="60">
        <v>863238</v>
      </c>
      <c r="V13" s="60">
        <v>2806109</v>
      </c>
      <c r="W13" s="60">
        <v>10544864</v>
      </c>
      <c r="X13" s="60">
        <v>6000000</v>
      </c>
      <c r="Y13" s="60">
        <v>4544864</v>
      </c>
      <c r="Z13" s="140">
        <v>75.75</v>
      </c>
      <c r="AA13" s="155">
        <v>6000000</v>
      </c>
    </row>
    <row r="14" spans="1:27" ht="13.5">
      <c r="A14" s="181" t="s">
        <v>110</v>
      </c>
      <c r="B14" s="185"/>
      <c r="C14" s="155">
        <v>1544494</v>
      </c>
      <c r="D14" s="155">
        <v>0</v>
      </c>
      <c r="E14" s="156">
        <v>898418</v>
      </c>
      <c r="F14" s="60">
        <v>1048418</v>
      </c>
      <c r="G14" s="60">
        <v>145194</v>
      </c>
      <c r="H14" s="60">
        <v>154697</v>
      </c>
      <c r="I14" s="60">
        <v>156681</v>
      </c>
      <c r="J14" s="60">
        <v>456572</v>
      </c>
      <c r="K14" s="60">
        <v>155707</v>
      </c>
      <c r="L14" s="60">
        <v>160743</v>
      </c>
      <c r="M14" s="60">
        <v>164877</v>
      </c>
      <c r="N14" s="60">
        <v>481327</v>
      </c>
      <c r="O14" s="60">
        <v>170743</v>
      </c>
      <c r="P14" s="60">
        <v>170557</v>
      </c>
      <c r="Q14" s="60">
        <v>176051</v>
      </c>
      <c r="R14" s="60">
        <v>517351</v>
      </c>
      <c r="S14" s="60">
        <v>173246</v>
      </c>
      <c r="T14" s="60">
        <v>169608</v>
      </c>
      <c r="U14" s="60">
        <v>171688</v>
      </c>
      <c r="V14" s="60">
        <v>514542</v>
      </c>
      <c r="W14" s="60">
        <v>1969792</v>
      </c>
      <c r="X14" s="60">
        <v>898416</v>
      </c>
      <c r="Y14" s="60">
        <v>1071376</v>
      </c>
      <c r="Z14" s="140">
        <v>119.25</v>
      </c>
      <c r="AA14" s="155">
        <v>1048418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34000</v>
      </c>
      <c r="D16" s="155">
        <v>0</v>
      </c>
      <c r="E16" s="156">
        <v>63600</v>
      </c>
      <c r="F16" s="60">
        <v>63600</v>
      </c>
      <c r="G16" s="60">
        <v>450</v>
      </c>
      <c r="H16" s="60">
        <v>2400</v>
      </c>
      <c r="I16" s="60">
        <v>5600</v>
      </c>
      <c r="J16" s="60">
        <v>8450</v>
      </c>
      <c r="K16" s="60">
        <v>5860</v>
      </c>
      <c r="L16" s="60">
        <v>14650</v>
      </c>
      <c r="M16" s="60">
        <v>10750</v>
      </c>
      <c r="N16" s="60">
        <v>31260</v>
      </c>
      <c r="O16" s="60">
        <v>19550</v>
      </c>
      <c r="P16" s="60">
        <v>950</v>
      </c>
      <c r="Q16" s="60">
        <v>7650</v>
      </c>
      <c r="R16" s="60">
        <v>28150</v>
      </c>
      <c r="S16" s="60">
        <v>3700</v>
      </c>
      <c r="T16" s="60">
        <v>5950</v>
      </c>
      <c r="U16" s="60">
        <v>3830</v>
      </c>
      <c r="V16" s="60">
        <v>13480</v>
      </c>
      <c r="W16" s="60">
        <v>81340</v>
      </c>
      <c r="X16" s="60">
        <v>63600</v>
      </c>
      <c r="Y16" s="60">
        <v>17740</v>
      </c>
      <c r="Z16" s="140">
        <v>27.89</v>
      </c>
      <c r="AA16" s="155">
        <v>63600</v>
      </c>
    </row>
    <row r="17" spans="1:27" ht="13.5">
      <c r="A17" s="181" t="s">
        <v>113</v>
      </c>
      <c r="B17" s="185"/>
      <c r="C17" s="155">
        <v>1548437</v>
      </c>
      <c r="D17" s="155">
        <v>0</v>
      </c>
      <c r="E17" s="156">
        <v>1208400</v>
      </c>
      <c r="F17" s="60">
        <v>1208400</v>
      </c>
      <c r="G17" s="60">
        <v>86793</v>
      </c>
      <c r="H17" s="60">
        <v>68643</v>
      </c>
      <c r="I17" s="60">
        <v>74685</v>
      </c>
      <c r="J17" s="60">
        <v>230121</v>
      </c>
      <c r="K17" s="60">
        <v>86982</v>
      </c>
      <c r="L17" s="60">
        <v>85580</v>
      </c>
      <c r="M17" s="60">
        <v>62517</v>
      </c>
      <c r="N17" s="60">
        <v>235079</v>
      </c>
      <c r="O17" s="60">
        <v>68046</v>
      </c>
      <c r="P17" s="60">
        <v>61899</v>
      </c>
      <c r="Q17" s="60">
        <v>73536</v>
      </c>
      <c r="R17" s="60">
        <v>203481</v>
      </c>
      <c r="S17" s="60">
        <v>72030</v>
      </c>
      <c r="T17" s="60">
        <v>126018</v>
      </c>
      <c r="U17" s="60">
        <v>94923</v>
      </c>
      <c r="V17" s="60">
        <v>292971</v>
      </c>
      <c r="W17" s="60">
        <v>961652</v>
      </c>
      <c r="X17" s="60">
        <v>1208400</v>
      </c>
      <c r="Y17" s="60">
        <v>-246748</v>
      </c>
      <c r="Z17" s="140">
        <v>-20.42</v>
      </c>
      <c r="AA17" s="155">
        <v>1208400</v>
      </c>
    </row>
    <row r="18" spans="1:27" ht="13.5">
      <c r="A18" s="183" t="s">
        <v>114</v>
      </c>
      <c r="B18" s="182"/>
      <c r="C18" s="155">
        <v>1956462</v>
      </c>
      <c r="D18" s="155">
        <v>0</v>
      </c>
      <c r="E18" s="156">
        <v>2228160</v>
      </c>
      <c r="F18" s="60">
        <v>2228160</v>
      </c>
      <c r="G18" s="60">
        <v>77948</v>
      </c>
      <c r="H18" s="60">
        <v>80271</v>
      </c>
      <c r="I18" s="60">
        <v>76140</v>
      </c>
      <c r="J18" s="60">
        <v>234359</v>
      </c>
      <c r="K18" s="60">
        <v>92500</v>
      </c>
      <c r="L18" s="60">
        <v>80122</v>
      </c>
      <c r="M18" s="60">
        <v>69428</v>
      </c>
      <c r="N18" s="60">
        <v>242050</v>
      </c>
      <c r="O18" s="60">
        <v>87487</v>
      </c>
      <c r="P18" s="60">
        <v>80357</v>
      </c>
      <c r="Q18" s="60">
        <v>85600</v>
      </c>
      <c r="R18" s="60">
        <v>253444</v>
      </c>
      <c r="S18" s="60">
        <v>63262</v>
      </c>
      <c r="T18" s="60">
        <v>31991</v>
      </c>
      <c r="U18" s="60">
        <v>91595</v>
      </c>
      <c r="V18" s="60">
        <v>186848</v>
      </c>
      <c r="W18" s="60">
        <v>916701</v>
      </c>
      <c r="X18" s="60">
        <v>2228160</v>
      </c>
      <c r="Y18" s="60">
        <v>-1311459</v>
      </c>
      <c r="Z18" s="140">
        <v>-58.86</v>
      </c>
      <c r="AA18" s="155">
        <v>2228160</v>
      </c>
    </row>
    <row r="19" spans="1:27" ht="13.5">
      <c r="A19" s="181" t="s">
        <v>34</v>
      </c>
      <c r="B19" s="185"/>
      <c r="C19" s="155">
        <v>111526895</v>
      </c>
      <c r="D19" s="155">
        <v>0</v>
      </c>
      <c r="E19" s="156">
        <v>119987509</v>
      </c>
      <c r="F19" s="60">
        <v>122266207</v>
      </c>
      <c r="G19" s="60">
        <v>45514000</v>
      </c>
      <c r="H19" s="60">
        <v>934000</v>
      </c>
      <c r="I19" s="60">
        <v>0</v>
      </c>
      <c r="J19" s="60">
        <v>46448000</v>
      </c>
      <c r="K19" s="60">
        <v>0</v>
      </c>
      <c r="L19" s="60">
        <v>38364000</v>
      </c>
      <c r="M19" s="60">
        <v>3692800</v>
      </c>
      <c r="N19" s="60">
        <v>42056800</v>
      </c>
      <c r="O19" s="60">
        <v>0</v>
      </c>
      <c r="P19" s="60">
        <v>593000</v>
      </c>
      <c r="Q19" s="60">
        <v>31838900</v>
      </c>
      <c r="R19" s="60">
        <v>32431900</v>
      </c>
      <c r="S19" s="60">
        <v>1791900</v>
      </c>
      <c r="T19" s="60">
        <v>0</v>
      </c>
      <c r="U19" s="60">
        <v>1791900</v>
      </c>
      <c r="V19" s="60">
        <v>3583800</v>
      </c>
      <c r="W19" s="60">
        <v>124520500</v>
      </c>
      <c r="X19" s="60">
        <v>119987510</v>
      </c>
      <c r="Y19" s="60">
        <v>4532990</v>
      </c>
      <c r="Z19" s="140">
        <v>3.78</v>
      </c>
      <c r="AA19" s="155">
        <v>122266207</v>
      </c>
    </row>
    <row r="20" spans="1:27" ht="13.5">
      <c r="A20" s="181" t="s">
        <v>35</v>
      </c>
      <c r="B20" s="185"/>
      <c r="C20" s="155">
        <v>1824158</v>
      </c>
      <c r="D20" s="155">
        <v>0</v>
      </c>
      <c r="E20" s="156">
        <v>386520</v>
      </c>
      <c r="F20" s="54">
        <v>2132020</v>
      </c>
      <c r="G20" s="54">
        <v>52011</v>
      </c>
      <c r="H20" s="54">
        <v>723134</v>
      </c>
      <c r="I20" s="54">
        <v>65606</v>
      </c>
      <c r="J20" s="54">
        <v>840751</v>
      </c>
      <c r="K20" s="54">
        <v>31556</v>
      </c>
      <c r="L20" s="54">
        <v>-619849</v>
      </c>
      <c r="M20" s="54">
        <v>18792</v>
      </c>
      <c r="N20" s="54">
        <v>-569501</v>
      </c>
      <c r="O20" s="54">
        <v>36674</v>
      </c>
      <c r="P20" s="54">
        <v>34513</v>
      </c>
      <c r="Q20" s="54">
        <v>86698</v>
      </c>
      <c r="R20" s="54">
        <v>157885</v>
      </c>
      <c r="S20" s="54">
        <v>72960</v>
      </c>
      <c r="T20" s="54">
        <v>28016</v>
      </c>
      <c r="U20" s="54">
        <v>52141</v>
      </c>
      <c r="V20" s="54">
        <v>153117</v>
      </c>
      <c r="W20" s="54">
        <v>582252</v>
      </c>
      <c r="X20" s="54">
        <v>386520</v>
      </c>
      <c r="Y20" s="54">
        <v>195732</v>
      </c>
      <c r="Z20" s="184">
        <v>50.64</v>
      </c>
      <c r="AA20" s="130">
        <v>2132020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158360741</v>
      </c>
      <c r="D22" s="188">
        <f>SUM(D5:D21)</f>
        <v>0</v>
      </c>
      <c r="E22" s="189">
        <f t="shared" si="0"/>
        <v>158751472</v>
      </c>
      <c r="F22" s="190">
        <f t="shared" si="0"/>
        <v>165405879</v>
      </c>
      <c r="G22" s="190">
        <f t="shared" si="0"/>
        <v>55230781</v>
      </c>
      <c r="H22" s="190">
        <f t="shared" si="0"/>
        <v>6173961</v>
      </c>
      <c r="I22" s="190">
        <f t="shared" si="0"/>
        <v>4410959</v>
      </c>
      <c r="J22" s="190">
        <f t="shared" si="0"/>
        <v>65815701</v>
      </c>
      <c r="K22" s="190">
        <f t="shared" si="0"/>
        <v>3715897</v>
      </c>
      <c r="L22" s="190">
        <f t="shared" si="0"/>
        <v>41995942</v>
      </c>
      <c r="M22" s="190">
        <f t="shared" si="0"/>
        <v>7582898</v>
      </c>
      <c r="N22" s="190">
        <f t="shared" si="0"/>
        <v>53294737</v>
      </c>
      <c r="O22" s="190">
        <f t="shared" si="0"/>
        <v>3790470</v>
      </c>
      <c r="P22" s="190">
        <f t="shared" si="0"/>
        <v>3914519</v>
      </c>
      <c r="Q22" s="190">
        <f t="shared" si="0"/>
        <v>35679294</v>
      </c>
      <c r="R22" s="190">
        <f t="shared" si="0"/>
        <v>43384283</v>
      </c>
      <c r="S22" s="190">
        <f t="shared" si="0"/>
        <v>4683035</v>
      </c>
      <c r="T22" s="190">
        <f t="shared" si="0"/>
        <v>5007386</v>
      </c>
      <c r="U22" s="190">
        <f t="shared" si="0"/>
        <v>5707069</v>
      </c>
      <c r="V22" s="190">
        <f t="shared" si="0"/>
        <v>15397490</v>
      </c>
      <c r="W22" s="190">
        <f t="shared" si="0"/>
        <v>177892211</v>
      </c>
      <c r="X22" s="190">
        <f t="shared" si="0"/>
        <v>158751466</v>
      </c>
      <c r="Y22" s="190">
        <f t="shared" si="0"/>
        <v>19140745</v>
      </c>
      <c r="Z22" s="191">
        <f>+IF(X22&lt;&gt;0,+(Y22/X22)*100,0)</f>
        <v>12.05705086213188</v>
      </c>
      <c r="AA22" s="188">
        <f>SUM(AA5:AA21)</f>
        <v>165405879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48400115</v>
      </c>
      <c r="D25" s="155">
        <v>0</v>
      </c>
      <c r="E25" s="156">
        <v>55967165</v>
      </c>
      <c r="F25" s="60">
        <v>61773917</v>
      </c>
      <c r="G25" s="60">
        <v>3624608</v>
      </c>
      <c r="H25" s="60">
        <v>3672137</v>
      </c>
      <c r="I25" s="60">
        <v>3704555</v>
      </c>
      <c r="J25" s="60">
        <v>11001300</v>
      </c>
      <c r="K25" s="60">
        <v>3825661</v>
      </c>
      <c r="L25" s="60">
        <v>6449081</v>
      </c>
      <c r="M25" s="60">
        <v>4103438</v>
      </c>
      <c r="N25" s="60">
        <v>14378180</v>
      </c>
      <c r="O25" s="60">
        <v>3858062</v>
      </c>
      <c r="P25" s="60">
        <v>3858552</v>
      </c>
      <c r="Q25" s="60">
        <v>3787635</v>
      </c>
      <c r="R25" s="60">
        <v>11504249</v>
      </c>
      <c r="S25" s="60">
        <v>4176610</v>
      </c>
      <c r="T25" s="60">
        <v>3891027</v>
      </c>
      <c r="U25" s="60">
        <v>3857157</v>
      </c>
      <c r="V25" s="60">
        <v>11924794</v>
      </c>
      <c r="W25" s="60">
        <v>48808523</v>
      </c>
      <c r="X25" s="60">
        <v>55967164</v>
      </c>
      <c r="Y25" s="60">
        <v>-7158641</v>
      </c>
      <c r="Z25" s="140">
        <v>-12.79</v>
      </c>
      <c r="AA25" s="155">
        <v>61773917</v>
      </c>
    </row>
    <row r="26" spans="1:27" ht="13.5">
      <c r="A26" s="183" t="s">
        <v>38</v>
      </c>
      <c r="B26" s="182"/>
      <c r="C26" s="155">
        <v>9580309</v>
      </c>
      <c r="D26" s="155">
        <v>0</v>
      </c>
      <c r="E26" s="156">
        <v>10630123</v>
      </c>
      <c r="F26" s="60">
        <v>10760323</v>
      </c>
      <c r="G26" s="60">
        <v>817093</v>
      </c>
      <c r="H26" s="60">
        <v>817093</v>
      </c>
      <c r="I26" s="60">
        <v>819712</v>
      </c>
      <c r="J26" s="60">
        <v>2453898</v>
      </c>
      <c r="K26" s="60">
        <v>819788</v>
      </c>
      <c r="L26" s="60">
        <v>817254</v>
      </c>
      <c r="M26" s="60">
        <v>809459</v>
      </c>
      <c r="N26" s="60">
        <v>2446501</v>
      </c>
      <c r="O26" s="60">
        <v>817254</v>
      </c>
      <c r="P26" s="60">
        <v>828430</v>
      </c>
      <c r="Q26" s="60">
        <v>817327</v>
      </c>
      <c r="R26" s="60">
        <v>2463011</v>
      </c>
      <c r="S26" s="60">
        <v>1515797</v>
      </c>
      <c r="T26" s="60">
        <v>894932</v>
      </c>
      <c r="U26" s="60">
        <v>867904</v>
      </c>
      <c r="V26" s="60">
        <v>3278633</v>
      </c>
      <c r="W26" s="60">
        <v>10642043</v>
      </c>
      <c r="X26" s="60">
        <v>10630128</v>
      </c>
      <c r="Y26" s="60">
        <v>11915</v>
      </c>
      <c r="Z26" s="140">
        <v>0.11</v>
      </c>
      <c r="AA26" s="155">
        <v>10760323</v>
      </c>
    </row>
    <row r="27" spans="1:27" ht="13.5">
      <c r="A27" s="183" t="s">
        <v>118</v>
      </c>
      <c r="B27" s="182"/>
      <c r="C27" s="155">
        <v>5092904</v>
      </c>
      <c r="D27" s="155">
        <v>0</v>
      </c>
      <c r="E27" s="156">
        <v>4568606</v>
      </c>
      <c r="F27" s="60">
        <v>4568606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2512734</v>
      </c>
      <c r="N27" s="60">
        <v>2512734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2147245</v>
      </c>
      <c r="V27" s="60">
        <v>2147245</v>
      </c>
      <c r="W27" s="60">
        <v>4659979</v>
      </c>
      <c r="X27" s="60">
        <v>4568604</v>
      </c>
      <c r="Y27" s="60">
        <v>91375</v>
      </c>
      <c r="Z27" s="140">
        <v>2</v>
      </c>
      <c r="AA27" s="155">
        <v>4568606</v>
      </c>
    </row>
    <row r="28" spans="1:27" ht="13.5">
      <c r="A28" s="183" t="s">
        <v>39</v>
      </c>
      <c r="B28" s="182"/>
      <c r="C28" s="155">
        <v>11766315</v>
      </c>
      <c r="D28" s="155">
        <v>0</v>
      </c>
      <c r="E28" s="156">
        <v>17105117</v>
      </c>
      <c r="F28" s="60">
        <v>27902090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9400916</v>
      </c>
      <c r="N28" s="60">
        <v>9400916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18809682</v>
      </c>
      <c r="V28" s="60">
        <v>18809682</v>
      </c>
      <c r="W28" s="60">
        <v>28210598</v>
      </c>
      <c r="X28" s="60">
        <v>17105124</v>
      </c>
      <c r="Y28" s="60">
        <v>11105474</v>
      </c>
      <c r="Z28" s="140">
        <v>64.92</v>
      </c>
      <c r="AA28" s="155">
        <v>27902090</v>
      </c>
    </row>
    <row r="29" spans="1:27" ht="13.5">
      <c r="A29" s="183" t="s">
        <v>40</v>
      </c>
      <c r="B29" s="182"/>
      <c r="C29" s="155">
        <v>1280551</v>
      </c>
      <c r="D29" s="155">
        <v>0</v>
      </c>
      <c r="E29" s="156">
        <v>1639149</v>
      </c>
      <c r="F29" s="60">
        <v>1639149</v>
      </c>
      <c r="G29" s="60">
        <v>0</v>
      </c>
      <c r="H29" s="60">
        <v>0</v>
      </c>
      <c r="I29" s="60">
        <v>973684</v>
      </c>
      <c r="J29" s="60">
        <v>973684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972813</v>
      </c>
      <c r="R29" s="60">
        <v>972813</v>
      </c>
      <c r="S29" s="60">
        <v>0</v>
      </c>
      <c r="T29" s="60">
        <v>0</v>
      </c>
      <c r="U29" s="60">
        <v>0</v>
      </c>
      <c r="V29" s="60">
        <v>0</v>
      </c>
      <c r="W29" s="60">
        <v>1946497</v>
      </c>
      <c r="X29" s="60">
        <v>1639149</v>
      </c>
      <c r="Y29" s="60">
        <v>307348</v>
      </c>
      <c r="Z29" s="140">
        <v>18.75</v>
      </c>
      <c r="AA29" s="155">
        <v>1639149</v>
      </c>
    </row>
    <row r="30" spans="1:27" ht="13.5">
      <c r="A30" s="183" t="s">
        <v>119</v>
      </c>
      <c r="B30" s="182"/>
      <c r="C30" s="155">
        <v>19424456</v>
      </c>
      <c r="D30" s="155">
        <v>0</v>
      </c>
      <c r="E30" s="156">
        <v>28544741</v>
      </c>
      <c r="F30" s="60">
        <v>28544741</v>
      </c>
      <c r="G30" s="60">
        <v>2578632</v>
      </c>
      <c r="H30" s="60">
        <v>2817273</v>
      </c>
      <c r="I30" s="60">
        <v>2401973</v>
      </c>
      <c r="J30" s="60">
        <v>7797878</v>
      </c>
      <c r="K30" s="60">
        <v>1374149</v>
      </c>
      <c r="L30" s="60">
        <v>1352882</v>
      </c>
      <c r="M30" s="60">
        <v>1280913</v>
      </c>
      <c r="N30" s="60">
        <v>4007944</v>
      </c>
      <c r="O30" s="60">
        <v>1280236</v>
      </c>
      <c r="P30" s="60">
        <v>1284355</v>
      </c>
      <c r="Q30" s="60">
        <v>1210456</v>
      </c>
      <c r="R30" s="60">
        <v>3775047</v>
      </c>
      <c r="S30" s="60">
        <v>1321147</v>
      </c>
      <c r="T30" s="60">
        <v>1366903</v>
      </c>
      <c r="U30" s="60">
        <v>1839870</v>
      </c>
      <c r="V30" s="60">
        <v>4527920</v>
      </c>
      <c r="W30" s="60">
        <v>20108789</v>
      </c>
      <c r="X30" s="60">
        <v>28544736</v>
      </c>
      <c r="Y30" s="60">
        <v>-8435947</v>
      </c>
      <c r="Z30" s="140">
        <v>-29.55</v>
      </c>
      <c r="AA30" s="155">
        <v>28544741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110773</v>
      </c>
      <c r="D33" s="155">
        <v>0</v>
      </c>
      <c r="E33" s="156">
        <v>150000</v>
      </c>
      <c r="F33" s="60">
        <v>483000</v>
      </c>
      <c r="G33" s="60">
        <v>0</v>
      </c>
      <c r="H33" s="60">
        <v>5000</v>
      </c>
      <c r="I33" s="60">
        <v>3987</v>
      </c>
      <c r="J33" s="60">
        <v>8987</v>
      </c>
      <c r="K33" s="60">
        <v>68500</v>
      </c>
      <c r="L33" s="60">
        <v>38284</v>
      </c>
      <c r="M33" s="60">
        <v>0</v>
      </c>
      <c r="N33" s="60">
        <v>106784</v>
      </c>
      <c r="O33" s="60">
        <v>4817</v>
      </c>
      <c r="P33" s="60">
        <v>0</v>
      </c>
      <c r="Q33" s="60">
        <v>25000</v>
      </c>
      <c r="R33" s="60">
        <v>29817</v>
      </c>
      <c r="S33" s="60">
        <v>333000</v>
      </c>
      <c r="T33" s="60">
        <v>0</v>
      </c>
      <c r="U33" s="60">
        <v>1000</v>
      </c>
      <c r="V33" s="60">
        <v>334000</v>
      </c>
      <c r="W33" s="60">
        <v>479588</v>
      </c>
      <c r="X33" s="60">
        <v>150000</v>
      </c>
      <c r="Y33" s="60">
        <v>329588</v>
      </c>
      <c r="Z33" s="140">
        <v>219.73</v>
      </c>
      <c r="AA33" s="155">
        <v>483000</v>
      </c>
    </row>
    <row r="34" spans="1:27" ht="13.5">
      <c r="A34" s="183" t="s">
        <v>43</v>
      </c>
      <c r="B34" s="182"/>
      <c r="C34" s="155">
        <v>40428342</v>
      </c>
      <c r="D34" s="155">
        <v>0</v>
      </c>
      <c r="E34" s="156">
        <v>70975339</v>
      </c>
      <c r="F34" s="60">
        <v>53382609</v>
      </c>
      <c r="G34" s="60">
        <v>3461171</v>
      </c>
      <c r="H34" s="60">
        <v>3131231</v>
      </c>
      <c r="I34" s="60">
        <v>4140279</v>
      </c>
      <c r="J34" s="60">
        <v>10732681</v>
      </c>
      <c r="K34" s="60">
        <v>3821344</v>
      </c>
      <c r="L34" s="60">
        <v>3349209</v>
      </c>
      <c r="M34" s="60">
        <v>3849081</v>
      </c>
      <c r="N34" s="60">
        <v>11019634</v>
      </c>
      <c r="O34" s="60">
        <v>2621123</v>
      </c>
      <c r="P34" s="60">
        <v>4248945</v>
      </c>
      <c r="Q34" s="60">
        <v>3779420</v>
      </c>
      <c r="R34" s="60">
        <v>10649488</v>
      </c>
      <c r="S34" s="60">
        <v>3596278</v>
      </c>
      <c r="T34" s="60">
        <v>5857745</v>
      </c>
      <c r="U34" s="60">
        <v>6423507</v>
      </c>
      <c r="V34" s="60">
        <v>15877530</v>
      </c>
      <c r="W34" s="60">
        <v>48279333</v>
      </c>
      <c r="X34" s="60">
        <v>70975337</v>
      </c>
      <c r="Y34" s="60">
        <v>-22696004</v>
      </c>
      <c r="Z34" s="140">
        <v>-31.98</v>
      </c>
      <c r="AA34" s="155">
        <v>53382609</v>
      </c>
    </row>
    <row r="35" spans="1:27" ht="13.5">
      <c r="A35" s="181" t="s">
        <v>122</v>
      </c>
      <c r="B35" s="185"/>
      <c r="C35" s="155">
        <v>1925705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138009470</v>
      </c>
      <c r="D36" s="188">
        <f>SUM(D25:D35)</f>
        <v>0</v>
      </c>
      <c r="E36" s="189">
        <f t="shared" si="1"/>
        <v>189580240</v>
      </c>
      <c r="F36" s="190">
        <f t="shared" si="1"/>
        <v>189054435</v>
      </c>
      <c r="G36" s="190">
        <f t="shared" si="1"/>
        <v>10481504</v>
      </c>
      <c r="H36" s="190">
        <f t="shared" si="1"/>
        <v>10442734</v>
      </c>
      <c r="I36" s="190">
        <f t="shared" si="1"/>
        <v>12044190</v>
      </c>
      <c r="J36" s="190">
        <f t="shared" si="1"/>
        <v>32968428</v>
      </c>
      <c r="K36" s="190">
        <f t="shared" si="1"/>
        <v>9909442</v>
      </c>
      <c r="L36" s="190">
        <f t="shared" si="1"/>
        <v>12006710</v>
      </c>
      <c r="M36" s="190">
        <f t="shared" si="1"/>
        <v>21956541</v>
      </c>
      <c r="N36" s="190">
        <f t="shared" si="1"/>
        <v>43872693</v>
      </c>
      <c r="O36" s="190">
        <f t="shared" si="1"/>
        <v>8581492</v>
      </c>
      <c r="P36" s="190">
        <f t="shared" si="1"/>
        <v>10220282</v>
      </c>
      <c r="Q36" s="190">
        <f t="shared" si="1"/>
        <v>10592651</v>
      </c>
      <c r="R36" s="190">
        <f t="shared" si="1"/>
        <v>29394425</v>
      </c>
      <c r="S36" s="190">
        <f t="shared" si="1"/>
        <v>10942832</v>
      </c>
      <c r="T36" s="190">
        <f t="shared" si="1"/>
        <v>12010607</v>
      </c>
      <c r="U36" s="190">
        <f t="shared" si="1"/>
        <v>33946365</v>
      </c>
      <c r="V36" s="190">
        <f t="shared" si="1"/>
        <v>56899804</v>
      </c>
      <c r="W36" s="190">
        <f t="shared" si="1"/>
        <v>163135350</v>
      </c>
      <c r="X36" s="190">
        <f t="shared" si="1"/>
        <v>189580242</v>
      </c>
      <c r="Y36" s="190">
        <f t="shared" si="1"/>
        <v>-26444892</v>
      </c>
      <c r="Z36" s="191">
        <f>+IF(X36&lt;&gt;0,+(Y36/X36)*100,0)</f>
        <v>-13.949181476411452</v>
      </c>
      <c r="AA36" s="188">
        <f>SUM(AA25:AA35)</f>
        <v>189054435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20351271</v>
      </c>
      <c r="D38" s="199">
        <f>+D22-D36</f>
        <v>0</v>
      </c>
      <c r="E38" s="200">
        <f t="shared" si="2"/>
        <v>-30828768</v>
      </c>
      <c r="F38" s="106">
        <f t="shared" si="2"/>
        <v>-23648556</v>
      </c>
      <c r="G38" s="106">
        <f t="shared" si="2"/>
        <v>44749277</v>
      </c>
      <c r="H38" s="106">
        <f t="shared" si="2"/>
        <v>-4268773</v>
      </c>
      <c r="I38" s="106">
        <f t="shared" si="2"/>
        <v>-7633231</v>
      </c>
      <c r="J38" s="106">
        <f t="shared" si="2"/>
        <v>32847273</v>
      </c>
      <c r="K38" s="106">
        <f t="shared" si="2"/>
        <v>-6193545</v>
      </c>
      <c r="L38" s="106">
        <f t="shared" si="2"/>
        <v>29989232</v>
      </c>
      <c r="M38" s="106">
        <f t="shared" si="2"/>
        <v>-14373643</v>
      </c>
      <c r="N38" s="106">
        <f t="shared" si="2"/>
        <v>9422044</v>
      </c>
      <c r="O38" s="106">
        <f t="shared" si="2"/>
        <v>-4791022</v>
      </c>
      <c r="P38" s="106">
        <f t="shared" si="2"/>
        <v>-6305763</v>
      </c>
      <c r="Q38" s="106">
        <f t="shared" si="2"/>
        <v>25086643</v>
      </c>
      <c r="R38" s="106">
        <f t="shared" si="2"/>
        <v>13989858</v>
      </c>
      <c r="S38" s="106">
        <f t="shared" si="2"/>
        <v>-6259797</v>
      </c>
      <c r="T38" s="106">
        <f t="shared" si="2"/>
        <v>-7003221</v>
      </c>
      <c r="U38" s="106">
        <f t="shared" si="2"/>
        <v>-28239296</v>
      </c>
      <c r="V38" s="106">
        <f t="shared" si="2"/>
        <v>-41502314</v>
      </c>
      <c r="W38" s="106">
        <f t="shared" si="2"/>
        <v>14756861</v>
      </c>
      <c r="X38" s="106">
        <f>IF(F22=F36,0,X22-X36)</f>
        <v>-30828776</v>
      </c>
      <c r="Y38" s="106">
        <f t="shared" si="2"/>
        <v>45585637</v>
      </c>
      <c r="Z38" s="201">
        <f>+IF(X38&lt;&gt;0,+(Y38/X38)*100,0)</f>
        <v>-147.867164755422</v>
      </c>
      <c r="AA38" s="199">
        <f>+AA22-AA36</f>
        <v>-23648556</v>
      </c>
    </row>
    <row r="39" spans="1:27" ht="13.5">
      <c r="A39" s="181" t="s">
        <v>46</v>
      </c>
      <c r="B39" s="185"/>
      <c r="C39" s="155">
        <v>35686172</v>
      </c>
      <c r="D39" s="155">
        <v>0</v>
      </c>
      <c r="E39" s="156">
        <v>44614393</v>
      </c>
      <c r="F39" s="60">
        <v>36513171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2467071</v>
      </c>
      <c r="M39" s="60">
        <v>24000000</v>
      </c>
      <c r="N39" s="60">
        <v>26467071</v>
      </c>
      <c r="O39" s="60">
        <v>0</v>
      </c>
      <c r="P39" s="60">
        <v>0</v>
      </c>
      <c r="Q39" s="60">
        <v>10643489</v>
      </c>
      <c r="R39" s="60">
        <v>10643489</v>
      </c>
      <c r="S39" s="60">
        <v>10046100</v>
      </c>
      <c r="T39" s="60">
        <v>0</v>
      </c>
      <c r="U39" s="60">
        <v>0</v>
      </c>
      <c r="V39" s="60">
        <v>10046100</v>
      </c>
      <c r="W39" s="60">
        <v>47156660</v>
      </c>
      <c r="X39" s="60">
        <v>44614393</v>
      </c>
      <c r="Y39" s="60">
        <v>2542267</v>
      </c>
      <c r="Z39" s="140">
        <v>5.7</v>
      </c>
      <c r="AA39" s="155">
        <v>36513171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56037443</v>
      </c>
      <c r="D42" s="206">
        <f>SUM(D38:D41)</f>
        <v>0</v>
      </c>
      <c r="E42" s="207">
        <f t="shared" si="3"/>
        <v>13785625</v>
      </c>
      <c r="F42" s="88">
        <f t="shared" si="3"/>
        <v>12864615</v>
      </c>
      <c r="G42" s="88">
        <f t="shared" si="3"/>
        <v>44749277</v>
      </c>
      <c r="H42" s="88">
        <f t="shared" si="3"/>
        <v>-4268773</v>
      </c>
      <c r="I42" s="88">
        <f t="shared" si="3"/>
        <v>-7633231</v>
      </c>
      <c r="J42" s="88">
        <f t="shared" si="3"/>
        <v>32847273</v>
      </c>
      <c r="K42" s="88">
        <f t="shared" si="3"/>
        <v>-6193545</v>
      </c>
      <c r="L42" s="88">
        <f t="shared" si="3"/>
        <v>32456303</v>
      </c>
      <c r="M42" s="88">
        <f t="shared" si="3"/>
        <v>9626357</v>
      </c>
      <c r="N42" s="88">
        <f t="shared" si="3"/>
        <v>35889115</v>
      </c>
      <c r="O42" s="88">
        <f t="shared" si="3"/>
        <v>-4791022</v>
      </c>
      <c r="P42" s="88">
        <f t="shared" si="3"/>
        <v>-6305763</v>
      </c>
      <c r="Q42" s="88">
        <f t="shared" si="3"/>
        <v>35730132</v>
      </c>
      <c r="R42" s="88">
        <f t="shared" si="3"/>
        <v>24633347</v>
      </c>
      <c r="S42" s="88">
        <f t="shared" si="3"/>
        <v>3786303</v>
      </c>
      <c r="T42" s="88">
        <f t="shared" si="3"/>
        <v>-7003221</v>
      </c>
      <c r="U42" s="88">
        <f t="shared" si="3"/>
        <v>-28239296</v>
      </c>
      <c r="V42" s="88">
        <f t="shared" si="3"/>
        <v>-31456214</v>
      </c>
      <c r="W42" s="88">
        <f t="shared" si="3"/>
        <v>61913521</v>
      </c>
      <c r="X42" s="88">
        <f t="shared" si="3"/>
        <v>13785617</v>
      </c>
      <c r="Y42" s="88">
        <f t="shared" si="3"/>
        <v>48127904</v>
      </c>
      <c r="Z42" s="208">
        <f>+IF(X42&lt;&gt;0,+(Y42/X42)*100,0)</f>
        <v>349.1167932490798</v>
      </c>
      <c r="AA42" s="206">
        <f>SUM(AA38:AA41)</f>
        <v>12864615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56037443</v>
      </c>
      <c r="D44" s="210">
        <f>+D42-D43</f>
        <v>0</v>
      </c>
      <c r="E44" s="211">
        <f t="shared" si="4"/>
        <v>13785625</v>
      </c>
      <c r="F44" s="77">
        <f t="shared" si="4"/>
        <v>12864615</v>
      </c>
      <c r="G44" s="77">
        <f t="shared" si="4"/>
        <v>44749277</v>
      </c>
      <c r="H44" s="77">
        <f t="shared" si="4"/>
        <v>-4268773</v>
      </c>
      <c r="I44" s="77">
        <f t="shared" si="4"/>
        <v>-7633231</v>
      </c>
      <c r="J44" s="77">
        <f t="shared" si="4"/>
        <v>32847273</v>
      </c>
      <c r="K44" s="77">
        <f t="shared" si="4"/>
        <v>-6193545</v>
      </c>
      <c r="L44" s="77">
        <f t="shared" si="4"/>
        <v>32456303</v>
      </c>
      <c r="M44" s="77">
        <f t="shared" si="4"/>
        <v>9626357</v>
      </c>
      <c r="N44" s="77">
        <f t="shared" si="4"/>
        <v>35889115</v>
      </c>
      <c r="O44" s="77">
        <f t="shared" si="4"/>
        <v>-4791022</v>
      </c>
      <c r="P44" s="77">
        <f t="shared" si="4"/>
        <v>-6305763</v>
      </c>
      <c r="Q44" s="77">
        <f t="shared" si="4"/>
        <v>35730132</v>
      </c>
      <c r="R44" s="77">
        <f t="shared" si="4"/>
        <v>24633347</v>
      </c>
      <c r="S44" s="77">
        <f t="shared" si="4"/>
        <v>3786303</v>
      </c>
      <c r="T44" s="77">
        <f t="shared" si="4"/>
        <v>-7003221</v>
      </c>
      <c r="U44" s="77">
        <f t="shared" si="4"/>
        <v>-28239296</v>
      </c>
      <c r="V44" s="77">
        <f t="shared" si="4"/>
        <v>-31456214</v>
      </c>
      <c r="W44" s="77">
        <f t="shared" si="4"/>
        <v>61913521</v>
      </c>
      <c r="X44" s="77">
        <f t="shared" si="4"/>
        <v>13785617</v>
      </c>
      <c r="Y44" s="77">
        <f t="shared" si="4"/>
        <v>48127904</v>
      </c>
      <c r="Z44" s="212">
        <f>+IF(X44&lt;&gt;0,+(Y44/X44)*100,0)</f>
        <v>349.1167932490798</v>
      </c>
      <c r="AA44" s="210">
        <f>+AA42-AA43</f>
        <v>12864615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56037443</v>
      </c>
      <c r="D46" s="206">
        <f>SUM(D44:D45)</f>
        <v>0</v>
      </c>
      <c r="E46" s="207">
        <f t="shared" si="5"/>
        <v>13785625</v>
      </c>
      <c r="F46" s="88">
        <f t="shared" si="5"/>
        <v>12864615</v>
      </c>
      <c r="G46" s="88">
        <f t="shared" si="5"/>
        <v>44749277</v>
      </c>
      <c r="H46" s="88">
        <f t="shared" si="5"/>
        <v>-4268773</v>
      </c>
      <c r="I46" s="88">
        <f t="shared" si="5"/>
        <v>-7633231</v>
      </c>
      <c r="J46" s="88">
        <f t="shared" si="5"/>
        <v>32847273</v>
      </c>
      <c r="K46" s="88">
        <f t="shared" si="5"/>
        <v>-6193545</v>
      </c>
      <c r="L46" s="88">
        <f t="shared" si="5"/>
        <v>32456303</v>
      </c>
      <c r="M46" s="88">
        <f t="shared" si="5"/>
        <v>9626357</v>
      </c>
      <c r="N46" s="88">
        <f t="shared" si="5"/>
        <v>35889115</v>
      </c>
      <c r="O46" s="88">
        <f t="shared" si="5"/>
        <v>-4791022</v>
      </c>
      <c r="P46" s="88">
        <f t="shared" si="5"/>
        <v>-6305763</v>
      </c>
      <c r="Q46" s="88">
        <f t="shared" si="5"/>
        <v>35730132</v>
      </c>
      <c r="R46" s="88">
        <f t="shared" si="5"/>
        <v>24633347</v>
      </c>
      <c r="S46" s="88">
        <f t="shared" si="5"/>
        <v>3786303</v>
      </c>
      <c r="T46" s="88">
        <f t="shared" si="5"/>
        <v>-7003221</v>
      </c>
      <c r="U46" s="88">
        <f t="shared" si="5"/>
        <v>-28239296</v>
      </c>
      <c r="V46" s="88">
        <f t="shared" si="5"/>
        <v>-31456214</v>
      </c>
      <c r="W46" s="88">
        <f t="shared" si="5"/>
        <v>61913521</v>
      </c>
      <c r="X46" s="88">
        <f t="shared" si="5"/>
        <v>13785617</v>
      </c>
      <c r="Y46" s="88">
        <f t="shared" si="5"/>
        <v>48127904</v>
      </c>
      <c r="Z46" s="208">
        <f>+IF(X46&lt;&gt;0,+(Y46/X46)*100,0)</f>
        <v>349.1167932490798</v>
      </c>
      <c r="AA46" s="206">
        <f>SUM(AA44:AA45)</f>
        <v>12864615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56037443</v>
      </c>
      <c r="D48" s="217">
        <f>SUM(D46:D47)</f>
        <v>0</v>
      </c>
      <c r="E48" s="218">
        <f t="shared" si="6"/>
        <v>13785625</v>
      </c>
      <c r="F48" s="219">
        <f t="shared" si="6"/>
        <v>12864615</v>
      </c>
      <c r="G48" s="219">
        <f t="shared" si="6"/>
        <v>44749277</v>
      </c>
      <c r="H48" s="220">
        <f t="shared" si="6"/>
        <v>-4268773</v>
      </c>
      <c r="I48" s="220">
        <f t="shared" si="6"/>
        <v>-7633231</v>
      </c>
      <c r="J48" s="220">
        <f t="shared" si="6"/>
        <v>32847273</v>
      </c>
      <c r="K48" s="220">
        <f t="shared" si="6"/>
        <v>-6193545</v>
      </c>
      <c r="L48" s="220">
        <f t="shared" si="6"/>
        <v>32456303</v>
      </c>
      <c r="M48" s="219">
        <f t="shared" si="6"/>
        <v>9626357</v>
      </c>
      <c r="N48" s="219">
        <f t="shared" si="6"/>
        <v>35889115</v>
      </c>
      <c r="O48" s="220">
        <f t="shared" si="6"/>
        <v>-4791022</v>
      </c>
      <c r="P48" s="220">
        <f t="shared" si="6"/>
        <v>-6305763</v>
      </c>
      <c r="Q48" s="220">
        <f t="shared" si="6"/>
        <v>35730132</v>
      </c>
      <c r="R48" s="220">
        <f t="shared" si="6"/>
        <v>24633347</v>
      </c>
      <c r="S48" s="220">
        <f t="shared" si="6"/>
        <v>3786303</v>
      </c>
      <c r="T48" s="219">
        <f t="shared" si="6"/>
        <v>-7003221</v>
      </c>
      <c r="U48" s="219">
        <f t="shared" si="6"/>
        <v>-28239296</v>
      </c>
      <c r="V48" s="220">
        <f t="shared" si="6"/>
        <v>-31456214</v>
      </c>
      <c r="W48" s="220">
        <f t="shared" si="6"/>
        <v>61913521</v>
      </c>
      <c r="X48" s="220">
        <f t="shared" si="6"/>
        <v>13785617</v>
      </c>
      <c r="Y48" s="220">
        <f t="shared" si="6"/>
        <v>48127904</v>
      </c>
      <c r="Z48" s="221">
        <f>+IF(X48&lt;&gt;0,+(Y48/X48)*100,0)</f>
        <v>349.1167932490798</v>
      </c>
      <c r="AA48" s="222">
        <f>SUM(AA46:AA47)</f>
        <v>12864615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5993292</v>
      </c>
      <c r="D5" s="153">
        <f>SUM(D6:D8)</f>
        <v>0</v>
      </c>
      <c r="E5" s="154">
        <f t="shared" si="0"/>
        <v>9520000</v>
      </c>
      <c r="F5" s="100">
        <f t="shared" si="0"/>
        <v>14390000</v>
      </c>
      <c r="G5" s="100">
        <f t="shared" si="0"/>
        <v>8238</v>
      </c>
      <c r="H5" s="100">
        <f t="shared" si="0"/>
        <v>1692985</v>
      </c>
      <c r="I5" s="100">
        <f t="shared" si="0"/>
        <v>462437</v>
      </c>
      <c r="J5" s="100">
        <f t="shared" si="0"/>
        <v>2163660</v>
      </c>
      <c r="K5" s="100">
        <f t="shared" si="0"/>
        <v>1334274</v>
      </c>
      <c r="L5" s="100">
        <f t="shared" si="0"/>
        <v>1012377</v>
      </c>
      <c r="M5" s="100">
        <f t="shared" si="0"/>
        <v>813063</v>
      </c>
      <c r="N5" s="100">
        <f t="shared" si="0"/>
        <v>3159714</v>
      </c>
      <c r="O5" s="100">
        <f t="shared" si="0"/>
        <v>1360923</v>
      </c>
      <c r="P5" s="100">
        <f t="shared" si="0"/>
        <v>1143233</v>
      </c>
      <c r="Q5" s="100">
        <f t="shared" si="0"/>
        <v>766548</v>
      </c>
      <c r="R5" s="100">
        <f t="shared" si="0"/>
        <v>3270704</v>
      </c>
      <c r="S5" s="100">
        <f t="shared" si="0"/>
        <v>220762</v>
      </c>
      <c r="T5" s="100">
        <f t="shared" si="0"/>
        <v>1246151</v>
      </c>
      <c r="U5" s="100">
        <f t="shared" si="0"/>
        <v>2076233</v>
      </c>
      <c r="V5" s="100">
        <f t="shared" si="0"/>
        <v>3543146</v>
      </c>
      <c r="W5" s="100">
        <f t="shared" si="0"/>
        <v>12137224</v>
      </c>
      <c r="X5" s="100">
        <f t="shared" si="0"/>
        <v>9520000</v>
      </c>
      <c r="Y5" s="100">
        <f t="shared" si="0"/>
        <v>2617224</v>
      </c>
      <c r="Z5" s="137">
        <f>+IF(X5&lt;&gt;0,+(Y5/X5)*100,0)</f>
        <v>27.4918487394958</v>
      </c>
      <c r="AA5" s="153">
        <f>SUM(AA6:AA8)</f>
        <v>14390000</v>
      </c>
    </row>
    <row r="6" spans="1:27" ht="13.5">
      <c r="A6" s="138" t="s">
        <v>75</v>
      </c>
      <c r="B6" s="136"/>
      <c r="C6" s="155">
        <v>301907</v>
      </c>
      <c r="D6" s="155"/>
      <c r="E6" s="156">
        <v>1770000</v>
      </c>
      <c r="F6" s="60">
        <v>1741000</v>
      </c>
      <c r="G6" s="60"/>
      <c r="H6" s="60"/>
      <c r="I6" s="60">
        <v>438423</v>
      </c>
      <c r="J6" s="60">
        <v>438423</v>
      </c>
      <c r="K6" s="60">
        <v>732531</v>
      </c>
      <c r="L6" s="60"/>
      <c r="M6" s="60"/>
      <c r="N6" s="60">
        <v>732531</v>
      </c>
      <c r="O6" s="60"/>
      <c r="P6" s="60">
        <v>24117</v>
      </c>
      <c r="Q6" s="60"/>
      <c r="R6" s="60">
        <v>24117</v>
      </c>
      <c r="S6" s="60">
        <v>83745</v>
      </c>
      <c r="T6" s="60">
        <v>162434</v>
      </c>
      <c r="U6" s="60"/>
      <c r="V6" s="60">
        <v>246179</v>
      </c>
      <c r="W6" s="60">
        <v>1441250</v>
      </c>
      <c r="X6" s="60">
        <v>1770000</v>
      </c>
      <c r="Y6" s="60">
        <v>-328750</v>
      </c>
      <c r="Z6" s="140">
        <v>-18.57</v>
      </c>
      <c r="AA6" s="62">
        <v>1741000</v>
      </c>
    </row>
    <row r="7" spans="1:27" ht="13.5">
      <c r="A7" s="138" t="s">
        <v>76</v>
      </c>
      <c r="B7" s="136"/>
      <c r="C7" s="157">
        <v>393320</v>
      </c>
      <c r="D7" s="157"/>
      <c r="E7" s="158">
        <v>800000</v>
      </c>
      <c r="F7" s="159">
        <v>3196000</v>
      </c>
      <c r="G7" s="159">
        <v>1490</v>
      </c>
      <c r="H7" s="159">
        <v>2381</v>
      </c>
      <c r="I7" s="159">
        <v>15975</v>
      </c>
      <c r="J7" s="159">
        <v>19846</v>
      </c>
      <c r="K7" s="159">
        <v>86752</v>
      </c>
      <c r="L7" s="159">
        <v>17578</v>
      </c>
      <c r="M7" s="159">
        <v>14823</v>
      </c>
      <c r="N7" s="159">
        <v>119153</v>
      </c>
      <c r="O7" s="159">
        <v>266475</v>
      </c>
      <c r="P7" s="159"/>
      <c r="Q7" s="159">
        <v>142653</v>
      </c>
      <c r="R7" s="159">
        <v>409128</v>
      </c>
      <c r="S7" s="159">
        <v>137017</v>
      </c>
      <c r="T7" s="159">
        <v>36046</v>
      </c>
      <c r="U7" s="159">
        <v>1339750</v>
      </c>
      <c r="V7" s="159">
        <v>1512813</v>
      </c>
      <c r="W7" s="159">
        <v>2060940</v>
      </c>
      <c r="X7" s="159">
        <v>800000</v>
      </c>
      <c r="Y7" s="159">
        <v>1260940</v>
      </c>
      <c r="Z7" s="141">
        <v>157.62</v>
      </c>
      <c r="AA7" s="225">
        <v>3196000</v>
      </c>
    </row>
    <row r="8" spans="1:27" ht="13.5">
      <c r="A8" s="138" t="s">
        <v>77</v>
      </c>
      <c r="B8" s="136"/>
      <c r="C8" s="155">
        <v>5298065</v>
      </c>
      <c r="D8" s="155"/>
      <c r="E8" s="156">
        <v>6950000</v>
      </c>
      <c r="F8" s="60">
        <v>9453000</v>
      </c>
      <c r="G8" s="60">
        <v>6748</v>
      </c>
      <c r="H8" s="60">
        <v>1690604</v>
      </c>
      <c r="I8" s="60">
        <v>8039</v>
      </c>
      <c r="J8" s="60">
        <v>1705391</v>
      </c>
      <c r="K8" s="60">
        <v>514991</v>
      </c>
      <c r="L8" s="60">
        <v>994799</v>
      </c>
      <c r="M8" s="60">
        <v>798240</v>
      </c>
      <c r="N8" s="60">
        <v>2308030</v>
      </c>
      <c r="O8" s="60">
        <v>1094448</v>
      </c>
      <c r="P8" s="60">
        <v>1119116</v>
      </c>
      <c r="Q8" s="60">
        <v>623895</v>
      </c>
      <c r="R8" s="60">
        <v>2837459</v>
      </c>
      <c r="S8" s="60"/>
      <c r="T8" s="60">
        <v>1047671</v>
      </c>
      <c r="U8" s="60">
        <v>736483</v>
      </c>
      <c r="V8" s="60">
        <v>1784154</v>
      </c>
      <c r="W8" s="60">
        <v>8635034</v>
      </c>
      <c r="X8" s="60">
        <v>6950000</v>
      </c>
      <c r="Y8" s="60">
        <v>1685034</v>
      </c>
      <c r="Z8" s="140">
        <v>24.25</v>
      </c>
      <c r="AA8" s="62">
        <v>9453000</v>
      </c>
    </row>
    <row r="9" spans="1:27" ht="13.5">
      <c r="A9" s="135" t="s">
        <v>78</v>
      </c>
      <c r="B9" s="136"/>
      <c r="C9" s="153">
        <f aca="true" t="shared" si="1" ref="C9:Y9">SUM(C10:C14)</f>
        <v>7154964</v>
      </c>
      <c r="D9" s="153">
        <f>SUM(D10:D14)</f>
        <v>0</v>
      </c>
      <c r="E9" s="154">
        <f t="shared" si="1"/>
        <v>17677856</v>
      </c>
      <c r="F9" s="100">
        <f t="shared" si="1"/>
        <v>21411371</v>
      </c>
      <c r="G9" s="100">
        <f t="shared" si="1"/>
        <v>688084</v>
      </c>
      <c r="H9" s="100">
        <f t="shared" si="1"/>
        <v>401386</v>
      </c>
      <c r="I9" s="100">
        <f t="shared" si="1"/>
        <v>3609042</v>
      </c>
      <c r="J9" s="100">
        <f t="shared" si="1"/>
        <v>4698512</v>
      </c>
      <c r="K9" s="100">
        <f t="shared" si="1"/>
        <v>730538</v>
      </c>
      <c r="L9" s="100">
        <f t="shared" si="1"/>
        <v>615448</v>
      </c>
      <c r="M9" s="100">
        <f t="shared" si="1"/>
        <v>1798070</v>
      </c>
      <c r="N9" s="100">
        <f t="shared" si="1"/>
        <v>3144056</v>
      </c>
      <c r="O9" s="100">
        <f t="shared" si="1"/>
        <v>111612</v>
      </c>
      <c r="P9" s="100">
        <f t="shared" si="1"/>
        <v>1038235</v>
      </c>
      <c r="Q9" s="100">
        <f t="shared" si="1"/>
        <v>1095924</v>
      </c>
      <c r="R9" s="100">
        <f t="shared" si="1"/>
        <v>2245771</v>
      </c>
      <c r="S9" s="100">
        <f t="shared" si="1"/>
        <v>2212129</v>
      </c>
      <c r="T9" s="100">
        <f t="shared" si="1"/>
        <v>885065</v>
      </c>
      <c r="U9" s="100">
        <f t="shared" si="1"/>
        <v>1392285</v>
      </c>
      <c r="V9" s="100">
        <f t="shared" si="1"/>
        <v>4489479</v>
      </c>
      <c r="W9" s="100">
        <f t="shared" si="1"/>
        <v>14577818</v>
      </c>
      <c r="X9" s="100">
        <f t="shared" si="1"/>
        <v>17677856</v>
      </c>
      <c r="Y9" s="100">
        <f t="shared" si="1"/>
        <v>-3100038</v>
      </c>
      <c r="Z9" s="137">
        <f>+IF(X9&lt;&gt;0,+(Y9/X9)*100,0)</f>
        <v>-17.53627815499798</v>
      </c>
      <c r="AA9" s="102">
        <f>SUM(AA10:AA14)</f>
        <v>21411371</v>
      </c>
    </row>
    <row r="10" spans="1:27" ht="13.5">
      <c r="A10" s="138" t="s">
        <v>79</v>
      </c>
      <c r="B10" s="136"/>
      <c r="C10" s="155">
        <v>4089959</v>
      </c>
      <c r="D10" s="155"/>
      <c r="E10" s="156">
        <v>8270000</v>
      </c>
      <c r="F10" s="60">
        <v>4398846</v>
      </c>
      <c r="G10" s="60">
        <v>389711</v>
      </c>
      <c r="H10" s="60">
        <v>58948</v>
      </c>
      <c r="I10" s="60">
        <v>2529</v>
      </c>
      <c r="J10" s="60">
        <v>451188</v>
      </c>
      <c r="K10" s="60">
        <v>132538</v>
      </c>
      <c r="L10" s="60">
        <v>88501</v>
      </c>
      <c r="M10" s="60">
        <v>120669</v>
      </c>
      <c r="N10" s="60">
        <v>341708</v>
      </c>
      <c r="O10" s="60">
        <v>93082</v>
      </c>
      <c r="P10" s="60">
        <v>86377</v>
      </c>
      <c r="Q10" s="60">
        <v>12904</v>
      </c>
      <c r="R10" s="60">
        <v>192363</v>
      </c>
      <c r="S10" s="60">
        <v>461667</v>
      </c>
      <c r="T10" s="60">
        <v>161363</v>
      </c>
      <c r="U10" s="60">
        <v>605757</v>
      </c>
      <c r="V10" s="60">
        <v>1228787</v>
      </c>
      <c r="W10" s="60">
        <v>2214046</v>
      </c>
      <c r="X10" s="60">
        <v>8270000</v>
      </c>
      <c r="Y10" s="60">
        <v>-6055954</v>
      </c>
      <c r="Z10" s="140">
        <v>-73.23</v>
      </c>
      <c r="AA10" s="62">
        <v>4398846</v>
      </c>
    </row>
    <row r="11" spans="1:27" ht="13.5">
      <c r="A11" s="138" t="s">
        <v>80</v>
      </c>
      <c r="B11" s="136"/>
      <c r="C11" s="155">
        <v>2350545</v>
      </c>
      <c r="D11" s="155"/>
      <c r="E11" s="156">
        <v>8817856</v>
      </c>
      <c r="F11" s="60">
        <v>15490025</v>
      </c>
      <c r="G11" s="60">
        <v>298373</v>
      </c>
      <c r="H11" s="60">
        <v>303940</v>
      </c>
      <c r="I11" s="60">
        <v>3606513</v>
      </c>
      <c r="J11" s="60">
        <v>4208826</v>
      </c>
      <c r="K11" s="60">
        <v>330000</v>
      </c>
      <c r="L11" s="60">
        <v>526947</v>
      </c>
      <c r="M11" s="60">
        <v>1677401</v>
      </c>
      <c r="N11" s="60">
        <v>2534348</v>
      </c>
      <c r="O11" s="60"/>
      <c r="P11" s="60">
        <v>951858</v>
      </c>
      <c r="Q11" s="60">
        <v>691470</v>
      </c>
      <c r="R11" s="60">
        <v>1643328</v>
      </c>
      <c r="S11" s="60">
        <v>1750462</v>
      </c>
      <c r="T11" s="60">
        <v>544425</v>
      </c>
      <c r="U11" s="60">
        <v>683584</v>
      </c>
      <c r="V11" s="60">
        <v>2978471</v>
      </c>
      <c r="W11" s="60">
        <v>11364973</v>
      </c>
      <c r="X11" s="60">
        <v>8817856</v>
      </c>
      <c r="Y11" s="60">
        <v>2547117</v>
      </c>
      <c r="Z11" s="140">
        <v>28.89</v>
      </c>
      <c r="AA11" s="62">
        <v>15490025</v>
      </c>
    </row>
    <row r="12" spans="1:27" ht="13.5">
      <c r="A12" s="138" t="s">
        <v>81</v>
      </c>
      <c r="B12" s="136"/>
      <c r="C12" s="155">
        <v>714460</v>
      </c>
      <c r="D12" s="155"/>
      <c r="E12" s="156">
        <v>100000</v>
      </c>
      <c r="F12" s="60">
        <v>1129500</v>
      </c>
      <c r="G12" s="60"/>
      <c r="H12" s="60">
        <v>38498</v>
      </c>
      <c r="I12" s="60"/>
      <c r="J12" s="60">
        <v>38498</v>
      </c>
      <c r="K12" s="60"/>
      <c r="L12" s="60"/>
      <c r="M12" s="60"/>
      <c r="N12" s="60"/>
      <c r="O12" s="60">
        <v>1191</v>
      </c>
      <c r="P12" s="60"/>
      <c r="Q12" s="60">
        <v>391550</v>
      </c>
      <c r="R12" s="60">
        <v>392741</v>
      </c>
      <c r="S12" s="60"/>
      <c r="T12" s="60">
        <v>69612</v>
      </c>
      <c r="U12" s="60">
        <v>102944</v>
      </c>
      <c r="V12" s="60">
        <v>172556</v>
      </c>
      <c r="W12" s="60">
        <v>603795</v>
      </c>
      <c r="X12" s="60">
        <v>100000</v>
      </c>
      <c r="Y12" s="60">
        <v>503795</v>
      </c>
      <c r="Z12" s="140">
        <v>503.8</v>
      </c>
      <c r="AA12" s="62">
        <v>1129500</v>
      </c>
    </row>
    <row r="13" spans="1:27" ht="13.5">
      <c r="A13" s="138" t="s">
        <v>82</v>
      </c>
      <c r="B13" s="136"/>
      <c r="C13" s="155"/>
      <c r="D13" s="155"/>
      <c r="E13" s="156">
        <v>490000</v>
      </c>
      <c r="F13" s="60">
        <v>393000</v>
      </c>
      <c r="G13" s="60"/>
      <c r="H13" s="60"/>
      <c r="I13" s="60"/>
      <c r="J13" s="60"/>
      <c r="K13" s="60">
        <v>268000</v>
      </c>
      <c r="L13" s="60"/>
      <c r="M13" s="60"/>
      <c r="N13" s="60">
        <v>268000</v>
      </c>
      <c r="O13" s="60">
        <v>17339</v>
      </c>
      <c r="P13" s="60"/>
      <c r="Q13" s="60"/>
      <c r="R13" s="60">
        <v>17339</v>
      </c>
      <c r="S13" s="60"/>
      <c r="T13" s="60">
        <v>109665</v>
      </c>
      <c r="U13" s="60"/>
      <c r="V13" s="60">
        <v>109665</v>
      </c>
      <c r="W13" s="60">
        <v>395004</v>
      </c>
      <c r="X13" s="60">
        <v>490000</v>
      </c>
      <c r="Y13" s="60">
        <v>-94996</v>
      </c>
      <c r="Z13" s="140">
        <v>-19.39</v>
      </c>
      <c r="AA13" s="62">
        <v>393000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35356412</v>
      </c>
      <c r="D15" s="153">
        <f>SUM(D16:D18)</f>
        <v>0</v>
      </c>
      <c r="E15" s="154">
        <f t="shared" si="2"/>
        <v>18005994</v>
      </c>
      <c r="F15" s="100">
        <f t="shared" si="2"/>
        <v>22871436</v>
      </c>
      <c r="G15" s="100">
        <f t="shared" si="2"/>
        <v>2717238</v>
      </c>
      <c r="H15" s="100">
        <f t="shared" si="2"/>
        <v>1815895</v>
      </c>
      <c r="I15" s="100">
        <f t="shared" si="2"/>
        <v>3507839</v>
      </c>
      <c r="J15" s="100">
        <f t="shared" si="2"/>
        <v>8040972</v>
      </c>
      <c r="K15" s="100">
        <f t="shared" si="2"/>
        <v>1345190</v>
      </c>
      <c r="L15" s="100">
        <f t="shared" si="2"/>
        <v>1666674</v>
      </c>
      <c r="M15" s="100">
        <f t="shared" si="2"/>
        <v>2078184</v>
      </c>
      <c r="N15" s="100">
        <f t="shared" si="2"/>
        <v>5090048</v>
      </c>
      <c r="O15" s="100">
        <f t="shared" si="2"/>
        <v>464318</v>
      </c>
      <c r="P15" s="100">
        <f t="shared" si="2"/>
        <v>861323</v>
      </c>
      <c r="Q15" s="100">
        <f t="shared" si="2"/>
        <v>169823</v>
      </c>
      <c r="R15" s="100">
        <f t="shared" si="2"/>
        <v>1495464</v>
      </c>
      <c r="S15" s="100">
        <f t="shared" si="2"/>
        <v>595571</v>
      </c>
      <c r="T15" s="100">
        <f t="shared" si="2"/>
        <v>1164457</v>
      </c>
      <c r="U15" s="100">
        <f t="shared" si="2"/>
        <v>1837752</v>
      </c>
      <c r="V15" s="100">
        <f t="shared" si="2"/>
        <v>3597780</v>
      </c>
      <c r="W15" s="100">
        <f t="shared" si="2"/>
        <v>18224264</v>
      </c>
      <c r="X15" s="100">
        <f t="shared" si="2"/>
        <v>18005993</v>
      </c>
      <c r="Y15" s="100">
        <f t="shared" si="2"/>
        <v>218271</v>
      </c>
      <c r="Z15" s="137">
        <f>+IF(X15&lt;&gt;0,+(Y15/X15)*100,0)</f>
        <v>1.212213067060506</v>
      </c>
      <c r="AA15" s="102">
        <f>SUM(AA16:AA18)</f>
        <v>22871436</v>
      </c>
    </row>
    <row r="16" spans="1:27" ht="13.5">
      <c r="A16" s="138" t="s">
        <v>85</v>
      </c>
      <c r="B16" s="136"/>
      <c r="C16" s="155">
        <v>49947</v>
      </c>
      <c r="D16" s="155"/>
      <c r="E16" s="156">
        <v>1190000</v>
      </c>
      <c r="F16" s="60">
        <v>1190000</v>
      </c>
      <c r="G16" s="60"/>
      <c r="H16" s="60"/>
      <c r="I16" s="60">
        <v>22852</v>
      </c>
      <c r="J16" s="60">
        <v>22852</v>
      </c>
      <c r="K16" s="60">
        <v>487922</v>
      </c>
      <c r="L16" s="60">
        <v>-261500</v>
      </c>
      <c r="M16" s="60">
        <v>207000</v>
      </c>
      <c r="N16" s="60">
        <v>433422</v>
      </c>
      <c r="O16" s="60"/>
      <c r="P16" s="60">
        <v>359118</v>
      </c>
      <c r="Q16" s="60">
        <v>1122</v>
      </c>
      <c r="R16" s="60">
        <v>360240</v>
      </c>
      <c r="S16" s="60"/>
      <c r="T16" s="60">
        <v>52195</v>
      </c>
      <c r="U16" s="60">
        <v>5034</v>
      </c>
      <c r="V16" s="60">
        <v>57229</v>
      </c>
      <c r="W16" s="60">
        <v>873743</v>
      </c>
      <c r="X16" s="60">
        <v>1190000</v>
      </c>
      <c r="Y16" s="60">
        <v>-316257</v>
      </c>
      <c r="Z16" s="140">
        <v>-26.58</v>
      </c>
      <c r="AA16" s="62">
        <v>1190000</v>
      </c>
    </row>
    <row r="17" spans="1:27" ht="13.5">
      <c r="A17" s="138" t="s">
        <v>86</v>
      </c>
      <c r="B17" s="136"/>
      <c r="C17" s="155">
        <v>35306465</v>
      </c>
      <c r="D17" s="155"/>
      <c r="E17" s="156">
        <v>16815994</v>
      </c>
      <c r="F17" s="60">
        <v>21681436</v>
      </c>
      <c r="G17" s="60">
        <v>2717238</v>
      </c>
      <c r="H17" s="60">
        <v>1815895</v>
      </c>
      <c r="I17" s="60">
        <v>3484987</v>
      </c>
      <c r="J17" s="60">
        <v>8018120</v>
      </c>
      <c r="K17" s="60">
        <v>857268</v>
      </c>
      <c r="L17" s="60">
        <v>1928174</v>
      </c>
      <c r="M17" s="60">
        <v>1871184</v>
      </c>
      <c r="N17" s="60">
        <v>4656626</v>
      </c>
      <c r="O17" s="60">
        <v>464318</v>
      </c>
      <c r="P17" s="60">
        <v>502205</v>
      </c>
      <c r="Q17" s="60">
        <v>168701</v>
      </c>
      <c r="R17" s="60">
        <v>1135224</v>
      </c>
      <c r="S17" s="60">
        <v>595571</v>
      </c>
      <c r="T17" s="60">
        <v>1112262</v>
      </c>
      <c r="U17" s="60">
        <v>1832718</v>
      </c>
      <c r="V17" s="60">
        <v>3540551</v>
      </c>
      <c r="W17" s="60">
        <v>17350521</v>
      </c>
      <c r="X17" s="60">
        <v>16815993</v>
      </c>
      <c r="Y17" s="60">
        <v>534528</v>
      </c>
      <c r="Z17" s="140">
        <v>3.18</v>
      </c>
      <c r="AA17" s="62">
        <v>21681436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4222712</v>
      </c>
      <c r="D19" s="153">
        <f>SUM(D20:D23)</f>
        <v>0</v>
      </c>
      <c r="E19" s="154">
        <f t="shared" si="3"/>
        <v>11002250</v>
      </c>
      <c r="F19" s="100">
        <f t="shared" si="3"/>
        <v>4877493</v>
      </c>
      <c r="G19" s="100">
        <f t="shared" si="3"/>
        <v>16110</v>
      </c>
      <c r="H19" s="100">
        <f t="shared" si="3"/>
        <v>221096</v>
      </c>
      <c r="I19" s="100">
        <f t="shared" si="3"/>
        <v>393448</v>
      </c>
      <c r="J19" s="100">
        <f t="shared" si="3"/>
        <v>630654</v>
      </c>
      <c r="K19" s="100">
        <f t="shared" si="3"/>
        <v>1179061</v>
      </c>
      <c r="L19" s="100">
        <f t="shared" si="3"/>
        <v>966680</v>
      </c>
      <c r="M19" s="100">
        <f t="shared" si="3"/>
        <v>687488</v>
      </c>
      <c r="N19" s="100">
        <f t="shared" si="3"/>
        <v>2833229</v>
      </c>
      <c r="O19" s="100">
        <f t="shared" si="3"/>
        <v>72052</v>
      </c>
      <c r="P19" s="100">
        <f t="shared" si="3"/>
        <v>481091</v>
      </c>
      <c r="Q19" s="100">
        <f t="shared" si="3"/>
        <v>228525</v>
      </c>
      <c r="R19" s="100">
        <f t="shared" si="3"/>
        <v>781668</v>
      </c>
      <c r="S19" s="100">
        <f t="shared" si="3"/>
        <v>53936</v>
      </c>
      <c r="T19" s="100">
        <f t="shared" si="3"/>
        <v>160974</v>
      </c>
      <c r="U19" s="100">
        <f t="shared" si="3"/>
        <v>371203</v>
      </c>
      <c r="V19" s="100">
        <f t="shared" si="3"/>
        <v>586113</v>
      </c>
      <c r="W19" s="100">
        <f t="shared" si="3"/>
        <v>4831664</v>
      </c>
      <c r="X19" s="100">
        <f t="shared" si="3"/>
        <v>11002252</v>
      </c>
      <c r="Y19" s="100">
        <f t="shared" si="3"/>
        <v>-6170588</v>
      </c>
      <c r="Z19" s="137">
        <f>+IF(X19&lt;&gt;0,+(Y19/X19)*100,0)</f>
        <v>-56.084772462946674</v>
      </c>
      <c r="AA19" s="102">
        <f>SUM(AA20:AA23)</f>
        <v>4877493</v>
      </c>
    </row>
    <row r="20" spans="1:27" ht="13.5">
      <c r="A20" s="138" t="s">
        <v>89</v>
      </c>
      <c r="B20" s="136"/>
      <c r="C20" s="155">
        <v>1275693</v>
      </c>
      <c r="D20" s="155"/>
      <c r="E20" s="156">
        <v>5130000</v>
      </c>
      <c r="F20" s="60">
        <v>3403493</v>
      </c>
      <c r="G20" s="60">
        <v>16110</v>
      </c>
      <c r="H20" s="60">
        <v>102851</v>
      </c>
      <c r="I20" s="60">
        <v>392361</v>
      </c>
      <c r="J20" s="60">
        <v>511322</v>
      </c>
      <c r="K20" s="60">
        <v>698752</v>
      </c>
      <c r="L20" s="60">
        <v>606741</v>
      </c>
      <c r="M20" s="60">
        <v>687488</v>
      </c>
      <c r="N20" s="60">
        <v>1992981</v>
      </c>
      <c r="O20" s="60">
        <v>42852</v>
      </c>
      <c r="P20" s="60">
        <v>232923</v>
      </c>
      <c r="Q20" s="60">
        <v>163525</v>
      </c>
      <c r="R20" s="60">
        <v>439300</v>
      </c>
      <c r="S20" s="60">
        <v>45954</v>
      </c>
      <c r="T20" s="60">
        <v>124138</v>
      </c>
      <c r="U20" s="60">
        <v>255426</v>
      </c>
      <c r="V20" s="60">
        <v>425518</v>
      </c>
      <c r="W20" s="60">
        <v>3369121</v>
      </c>
      <c r="X20" s="60">
        <v>5130000</v>
      </c>
      <c r="Y20" s="60">
        <v>-1760879</v>
      </c>
      <c r="Z20" s="140">
        <v>-34.33</v>
      </c>
      <c r="AA20" s="62">
        <v>3403493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2947019</v>
      </c>
      <c r="D23" s="155"/>
      <c r="E23" s="156">
        <v>5872250</v>
      </c>
      <c r="F23" s="60">
        <v>1474000</v>
      </c>
      <c r="G23" s="60"/>
      <c r="H23" s="60">
        <v>118245</v>
      </c>
      <c r="I23" s="60">
        <v>1087</v>
      </c>
      <c r="J23" s="60">
        <v>119332</v>
      </c>
      <c r="K23" s="60">
        <v>480309</v>
      </c>
      <c r="L23" s="60">
        <v>359939</v>
      </c>
      <c r="M23" s="60"/>
      <c r="N23" s="60">
        <v>840248</v>
      </c>
      <c r="O23" s="60">
        <v>29200</v>
      </c>
      <c r="P23" s="60">
        <v>248168</v>
      </c>
      <c r="Q23" s="60">
        <v>65000</v>
      </c>
      <c r="R23" s="60">
        <v>342368</v>
      </c>
      <c r="S23" s="60">
        <v>7982</v>
      </c>
      <c r="T23" s="60">
        <v>36836</v>
      </c>
      <c r="U23" s="60">
        <v>115777</v>
      </c>
      <c r="V23" s="60">
        <v>160595</v>
      </c>
      <c r="W23" s="60">
        <v>1462543</v>
      </c>
      <c r="X23" s="60">
        <v>5872252</v>
      </c>
      <c r="Y23" s="60">
        <v>-4409709</v>
      </c>
      <c r="Z23" s="140">
        <v>-75.09</v>
      </c>
      <c r="AA23" s="62">
        <v>1474000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52727380</v>
      </c>
      <c r="D25" s="217">
        <f>+D5+D9+D15+D19+D24</f>
        <v>0</v>
      </c>
      <c r="E25" s="230">
        <f t="shared" si="4"/>
        <v>56206100</v>
      </c>
      <c r="F25" s="219">
        <f t="shared" si="4"/>
        <v>63550300</v>
      </c>
      <c r="G25" s="219">
        <f t="shared" si="4"/>
        <v>3429670</v>
      </c>
      <c r="H25" s="219">
        <f t="shared" si="4"/>
        <v>4131362</v>
      </c>
      <c r="I25" s="219">
        <f t="shared" si="4"/>
        <v>7972766</v>
      </c>
      <c r="J25" s="219">
        <f t="shared" si="4"/>
        <v>15533798</v>
      </c>
      <c r="K25" s="219">
        <f t="shared" si="4"/>
        <v>4589063</v>
      </c>
      <c r="L25" s="219">
        <f t="shared" si="4"/>
        <v>4261179</v>
      </c>
      <c r="M25" s="219">
        <f t="shared" si="4"/>
        <v>5376805</v>
      </c>
      <c r="N25" s="219">
        <f t="shared" si="4"/>
        <v>14227047</v>
      </c>
      <c r="O25" s="219">
        <f t="shared" si="4"/>
        <v>2008905</v>
      </c>
      <c r="P25" s="219">
        <f t="shared" si="4"/>
        <v>3523882</v>
      </c>
      <c r="Q25" s="219">
        <f t="shared" si="4"/>
        <v>2260820</v>
      </c>
      <c r="R25" s="219">
        <f t="shared" si="4"/>
        <v>7793607</v>
      </c>
      <c r="S25" s="219">
        <f t="shared" si="4"/>
        <v>3082398</v>
      </c>
      <c r="T25" s="219">
        <f t="shared" si="4"/>
        <v>3456647</v>
      </c>
      <c r="U25" s="219">
        <f t="shared" si="4"/>
        <v>5677473</v>
      </c>
      <c r="V25" s="219">
        <f t="shared" si="4"/>
        <v>12216518</v>
      </c>
      <c r="W25" s="219">
        <f t="shared" si="4"/>
        <v>49770970</v>
      </c>
      <c r="X25" s="219">
        <f t="shared" si="4"/>
        <v>56206101</v>
      </c>
      <c r="Y25" s="219">
        <f t="shared" si="4"/>
        <v>-6435131</v>
      </c>
      <c r="Z25" s="231">
        <f>+IF(X25&lt;&gt;0,+(Y25/X25)*100,0)</f>
        <v>-11.449168125004793</v>
      </c>
      <c r="AA25" s="232">
        <f>+AA5+AA9+AA15+AA19+AA24</f>
        <v>63550300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35686172</v>
      </c>
      <c r="D28" s="155"/>
      <c r="E28" s="156">
        <v>44614393</v>
      </c>
      <c r="F28" s="60">
        <v>36513171</v>
      </c>
      <c r="G28" s="60">
        <v>2868964</v>
      </c>
      <c r="H28" s="60">
        <v>58948</v>
      </c>
      <c r="I28" s="60">
        <v>6976984</v>
      </c>
      <c r="J28" s="60">
        <v>9904896</v>
      </c>
      <c r="K28" s="60">
        <v>429593</v>
      </c>
      <c r="L28" s="60">
        <v>1161695</v>
      </c>
      <c r="M28" s="60">
        <v>3243527</v>
      </c>
      <c r="N28" s="60">
        <v>4834815</v>
      </c>
      <c r="O28" s="60">
        <v>6832</v>
      </c>
      <c r="P28" s="60">
        <v>1457236</v>
      </c>
      <c r="Q28" s="60">
        <v>847132</v>
      </c>
      <c r="R28" s="60">
        <v>2311200</v>
      </c>
      <c r="S28" s="60">
        <v>2807700</v>
      </c>
      <c r="T28" s="60">
        <v>1767630</v>
      </c>
      <c r="U28" s="60">
        <v>3267061</v>
      </c>
      <c r="V28" s="60">
        <v>7842391</v>
      </c>
      <c r="W28" s="60">
        <v>24893302</v>
      </c>
      <c r="X28" s="60"/>
      <c r="Y28" s="60">
        <v>24893302</v>
      </c>
      <c r="Z28" s="140"/>
      <c r="AA28" s="155">
        <v>36513171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35686172</v>
      </c>
      <c r="D32" s="210">
        <f>SUM(D28:D31)</f>
        <v>0</v>
      </c>
      <c r="E32" s="211">
        <f t="shared" si="5"/>
        <v>44614393</v>
      </c>
      <c r="F32" s="77">
        <f t="shared" si="5"/>
        <v>36513171</v>
      </c>
      <c r="G32" s="77">
        <f t="shared" si="5"/>
        <v>2868964</v>
      </c>
      <c r="H32" s="77">
        <f t="shared" si="5"/>
        <v>58948</v>
      </c>
      <c r="I32" s="77">
        <f t="shared" si="5"/>
        <v>6976984</v>
      </c>
      <c r="J32" s="77">
        <f t="shared" si="5"/>
        <v>9904896</v>
      </c>
      <c r="K32" s="77">
        <f t="shared" si="5"/>
        <v>429593</v>
      </c>
      <c r="L32" s="77">
        <f t="shared" si="5"/>
        <v>1161695</v>
      </c>
      <c r="M32" s="77">
        <f t="shared" si="5"/>
        <v>3243527</v>
      </c>
      <c r="N32" s="77">
        <f t="shared" si="5"/>
        <v>4834815</v>
      </c>
      <c r="O32" s="77">
        <f t="shared" si="5"/>
        <v>6832</v>
      </c>
      <c r="P32" s="77">
        <f t="shared" si="5"/>
        <v>1457236</v>
      </c>
      <c r="Q32" s="77">
        <f t="shared" si="5"/>
        <v>847132</v>
      </c>
      <c r="R32" s="77">
        <f t="shared" si="5"/>
        <v>2311200</v>
      </c>
      <c r="S32" s="77">
        <f t="shared" si="5"/>
        <v>2807700</v>
      </c>
      <c r="T32" s="77">
        <f t="shared" si="5"/>
        <v>1767630</v>
      </c>
      <c r="U32" s="77">
        <f t="shared" si="5"/>
        <v>3267061</v>
      </c>
      <c r="V32" s="77">
        <f t="shared" si="5"/>
        <v>7842391</v>
      </c>
      <c r="W32" s="77">
        <f t="shared" si="5"/>
        <v>24893302</v>
      </c>
      <c r="X32" s="77">
        <f t="shared" si="5"/>
        <v>0</v>
      </c>
      <c r="Y32" s="77">
        <f t="shared" si="5"/>
        <v>24893302</v>
      </c>
      <c r="Z32" s="212">
        <f>+IF(X32&lt;&gt;0,+(Y32/X32)*100,0)</f>
        <v>0</v>
      </c>
      <c r="AA32" s="79">
        <f>SUM(AA28:AA31)</f>
        <v>36513171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17041208</v>
      </c>
      <c r="D35" s="155"/>
      <c r="E35" s="156">
        <v>11591707</v>
      </c>
      <c r="F35" s="60">
        <v>27037129</v>
      </c>
      <c r="G35" s="60">
        <v>560706</v>
      </c>
      <c r="H35" s="60">
        <v>4072414</v>
      </c>
      <c r="I35" s="60">
        <v>995782</v>
      </c>
      <c r="J35" s="60">
        <v>5628902</v>
      </c>
      <c r="K35" s="60">
        <v>4159470</v>
      </c>
      <c r="L35" s="60">
        <v>3099484</v>
      </c>
      <c r="M35" s="60">
        <v>2133278</v>
      </c>
      <c r="N35" s="60">
        <v>9392232</v>
      </c>
      <c r="O35" s="60">
        <v>2002073</v>
      </c>
      <c r="P35" s="60">
        <v>2066646</v>
      </c>
      <c r="Q35" s="60">
        <v>1413688</v>
      </c>
      <c r="R35" s="60">
        <v>5482407</v>
      </c>
      <c r="S35" s="60">
        <v>274698</v>
      </c>
      <c r="T35" s="60">
        <v>1689017</v>
      </c>
      <c r="U35" s="60">
        <v>2410412</v>
      </c>
      <c r="V35" s="60">
        <v>4374127</v>
      </c>
      <c r="W35" s="60">
        <v>24877668</v>
      </c>
      <c r="X35" s="60"/>
      <c r="Y35" s="60">
        <v>24877668</v>
      </c>
      <c r="Z35" s="140"/>
      <c r="AA35" s="62">
        <v>27037129</v>
      </c>
    </row>
    <row r="36" spans="1:27" ht="13.5">
      <c r="A36" s="238" t="s">
        <v>139</v>
      </c>
      <c r="B36" s="149"/>
      <c r="C36" s="222">
        <f aca="true" t="shared" si="6" ref="C36:Y36">SUM(C32:C35)</f>
        <v>52727380</v>
      </c>
      <c r="D36" s="222">
        <f>SUM(D32:D35)</f>
        <v>0</v>
      </c>
      <c r="E36" s="218">
        <f t="shared" si="6"/>
        <v>56206100</v>
      </c>
      <c r="F36" s="220">
        <f t="shared" si="6"/>
        <v>63550300</v>
      </c>
      <c r="G36" s="220">
        <f t="shared" si="6"/>
        <v>3429670</v>
      </c>
      <c r="H36" s="220">
        <f t="shared" si="6"/>
        <v>4131362</v>
      </c>
      <c r="I36" s="220">
        <f t="shared" si="6"/>
        <v>7972766</v>
      </c>
      <c r="J36" s="220">
        <f t="shared" si="6"/>
        <v>15533798</v>
      </c>
      <c r="K36" s="220">
        <f t="shared" si="6"/>
        <v>4589063</v>
      </c>
      <c r="L36" s="220">
        <f t="shared" si="6"/>
        <v>4261179</v>
      </c>
      <c r="M36" s="220">
        <f t="shared" si="6"/>
        <v>5376805</v>
      </c>
      <c r="N36" s="220">
        <f t="shared" si="6"/>
        <v>14227047</v>
      </c>
      <c r="O36" s="220">
        <f t="shared" si="6"/>
        <v>2008905</v>
      </c>
      <c r="P36" s="220">
        <f t="shared" si="6"/>
        <v>3523882</v>
      </c>
      <c r="Q36" s="220">
        <f t="shared" si="6"/>
        <v>2260820</v>
      </c>
      <c r="R36" s="220">
        <f t="shared" si="6"/>
        <v>7793607</v>
      </c>
      <c r="S36" s="220">
        <f t="shared" si="6"/>
        <v>3082398</v>
      </c>
      <c r="T36" s="220">
        <f t="shared" si="6"/>
        <v>3456647</v>
      </c>
      <c r="U36" s="220">
        <f t="shared" si="6"/>
        <v>5677473</v>
      </c>
      <c r="V36" s="220">
        <f t="shared" si="6"/>
        <v>12216518</v>
      </c>
      <c r="W36" s="220">
        <f t="shared" si="6"/>
        <v>49770970</v>
      </c>
      <c r="X36" s="220">
        <f t="shared" si="6"/>
        <v>0</v>
      </c>
      <c r="Y36" s="220">
        <f t="shared" si="6"/>
        <v>49770970</v>
      </c>
      <c r="Z36" s="221">
        <f>+IF(X36&lt;&gt;0,+(Y36/X36)*100,0)</f>
        <v>0</v>
      </c>
      <c r="AA36" s="239">
        <f>SUM(AA32:AA35)</f>
        <v>63550300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1198464</v>
      </c>
      <c r="D6" s="155"/>
      <c r="E6" s="59">
        <v>1200000</v>
      </c>
      <c r="F6" s="60">
        <v>1200000</v>
      </c>
      <c r="G6" s="60">
        <v>46699057</v>
      </c>
      <c r="H6" s="60">
        <v>39058092</v>
      </c>
      <c r="I6" s="60">
        <v>22021162</v>
      </c>
      <c r="J6" s="60">
        <v>22021162</v>
      </c>
      <c r="K6" s="60">
        <v>11453159</v>
      </c>
      <c r="L6" s="60">
        <v>51365945</v>
      </c>
      <c r="M6" s="60">
        <v>2971875</v>
      </c>
      <c r="N6" s="60">
        <v>2971875</v>
      </c>
      <c r="O6" s="60">
        <v>584802</v>
      </c>
      <c r="P6" s="60">
        <v>490006</v>
      </c>
      <c r="Q6" s="60">
        <v>2864033</v>
      </c>
      <c r="R6" s="60">
        <v>2864033</v>
      </c>
      <c r="S6" s="60">
        <v>349832</v>
      </c>
      <c r="T6" s="60">
        <v>252074</v>
      </c>
      <c r="U6" s="60">
        <v>2189385</v>
      </c>
      <c r="V6" s="60">
        <v>2189385</v>
      </c>
      <c r="W6" s="60">
        <v>2189385</v>
      </c>
      <c r="X6" s="60">
        <v>1200000</v>
      </c>
      <c r="Y6" s="60">
        <v>989385</v>
      </c>
      <c r="Z6" s="140">
        <v>82.45</v>
      </c>
      <c r="AA6" s="62">
        <v>1200000</v>
      </c>
    </row>
    <row r="7" spans="1:27" ht="13.5">
      <c r="A7" s="249" t="s">
        <v>144</v>
      </c>
      <c r="B7" s="182"/>
      <c r="C7" s="155">
        <v>161791490</v>
      </c>
      <c r="D7" s="155"/>
      <c r="E7" s="59">
        <v>77750258</v>
      </c>
      <c r="F7" s="60">
        <v>116487176</v>
      </c>
      <c r="G7" s="60"/>
      <c r="H7" s="60"/>
      <c r="I7" s="60"/>
      <c r="J7" s="60"/>
      <c r="K7" s="60"/>
      <c r="L7" s="60"/>
      <c r="M7" s="60">
        <v>202706125</v>
      </c>
      <c r="N7" s="60">
        <v>202706125</v>
      </c>
      <c r="O7" s="60">
        <v>196147131</v>
      </c>
      <c r="P7" s="60">
        <v>190499887</v>
      </c>
      <c r="Q7" s="60">
        <v>217390070</v>
      </c>
      <c r="R7" s="60">
        <v>217390070</v>
      </c>
      <c r="S7" s="60">
        <v>209957934</v>
      </c>
      <c r="T7" s="60">
        <v>201901209</v>
      </c>
      <c r="U7" s="60">
        <v>181296599</v>
      </c>
      <c r="V7" s="60">
        <v>181296599</v>
      </c>
      <c r="W7" s="60">
        <v>181296599</v>
      </c>
      <c r="X7" s="60">
        <v>116487176</v>
      </c>
      <c r="Y7" s="60">
        <v>64809423</v>
      </c>
      <c r="Z7" s="140">
        <v>55.64</v>
      </c>
      <c r="AA7" s="62">
        <v>116487176</v>
      </c>
    </row>
    <row r="8" spans="1:27" ht="13.5">
      <c r="A8" s="249" t="s">
        <v>145</v>
      </c>
      <c r="B8" s="182"/>
      <c r="C8" s="155">
        <v>10757033</v>
      </c>
      <c r="D8" s="155"/>
      <c r="E8" s="59">
        <v>14922694</v>
      </c>
      <c r="F8" s="60">
        <v>18677063</v>
      </c>
      <c r="G8" s="60">
        <v>1233519</v>
      </c>
      <c r="H8" s="60">
        <v>2313414</v>
      </c>
      <c r="I8" s="60">
        <v>2826616</v>
      </c>
      <c r="J8" s="60">
        <v>2826616</v>
      </c>
      <c r="K8" s="60">
        <v>1844739</v>
      </c>
      <c r="L8" s="60">
        <v>2717070</v>
      </c>
      <c r="M8" s="60">
        <v>2886662</v>
      </c>
      <c r="N8" s="60">
        <v>2886662</v>
      </c>
      <c r="O8" s="60">
        <v>3097633</v>
      </c>
      <c r="P8" s="60">
        <v>3014434</v>
      </c>
      <c r="Q8" s="60">
        <v>3797780</v>
      </c>
      <c r="R8" s="60">
        <v>3797780</v>
      </c>
      <c r="S8" s="60">
        <v>3412605</v>
      </c>
      <c r="T8" s="60">
        <v>3148901</v>
      </c>
      <c r="U8" s="60">
        <v>2064058</v>
      </c>
      <c r="V8" s="60">
        <v>2064058</v>
      </c>
      <c r="W8" s="60">
        <v>2064058</v>
      </c>
      <c r="X8" s="60">
        <v>18677063</v>
      </c>
      <c r="Y8" s="60">
        <v>-16613005</v>
      </c>
      <c r="Z8" s="140">
        <v>-88.95</v>
      </c>
      <c r="AA8" s="62">
        <v>18677063</v>
      </c>
    </row>
    <row r="9" spans="1:27" ht="13.5">
      <c r="A9" s="249" t="s">
        <v>146</v>
      </c>
      <c r="B9" s="182"/>
      <c r="C9" s="155">
        <v>5708532</v>
      </c>
      <c r="D9" s="155"/>
      <c r="E9" s="59">
        <v>2555093</v>
      </c>
      <c r="F9" s="60">
        <v>7062476</v>
      </c>
      <c r="G9" s="60">
        <v>3817911</v>
      </c>
      <c r="H9" s="60">
        <v>4366767</v>
      </c>
      <c r="I9" s="60">
        <v>4906672</v>
      </c>
      <c r="J9" s="60">
        <v>4906672</v>
      </c>
      <c r="K9" s="60">
        <v>5407782</v>
      </c>
      <c r="L9" s="60">
        <v>5375174</v>
      </c>
      <c r="M9" s="60">
        <v>18461988</v>
      </c>
      <c r="N9" s="60">
        <v>18461988</v>
      </c>
      <c r="O9" s="60">
        <v>18731510</v>
      </c>
      <c r="P9" s="60">
        <v>18475498</v>
      </c>
      <c r="Q9" s="60">
        <v>18569223</v>
      </c>
      <c r="R9" s="60">
        <v>18569223</v>
      </c>
      <c r="S9" s="60">
        <v>15827778</v>
      </c>
      <c r="T9" s="60">
        <v>15978852</v>
      </c>
      <c r="U9" s="60">
        <v>16529429</v>
      </c>
      <c r="V9" s="60">
        <v>16529429</v>
      </c>
      <c r="W9" s="60">
        <v>16529429</v>
      </c>
      <c r="X9" s="60">
        <v>7062476</v>
      </c>
      <c r="Y9" s="60">
        <v>9466953</v>
      </c>
      <c r="Z9" s="140">
        <v>134.05</v>
      </c>
      <c r="AA9" s="62">
        <v>7062476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1606271</v>
      </c>
      <c r="D11" s="155"/>
      <c r="E11" s="59">
        <v>4410517</v>
      </c>
      <c r="F11" s="60">
        <v>2167120</v>
      </c>
      <c r="G11" s="60"/>
      <c r="H11" s="60"/>
      <c r="I11" s="60"/>
      <c r="J11" s="60"/>
      <c r="K11" s="60"/>
      <c r="L11" s="60"/>
      <c r="M11" s="60">
        <v>1606271</v>
      </c>
      <c r="N11" s="60">
        <v>1606271</v>
      </c>
      <c r="O11" s="60">
        <v>1606271</v>
      </c>
      <c r="P11" s="60">
        <v>1606271</v>
      </c>
      <c r="Q11" s="60">
        <v>1606271</v>
      </c>
      <c r="R11" s="60">
        <v>1606271</v>
      </c>
      <c r="S11" s="60">
        <v>1606271</v>
      </c>
      <c r="T11" s="60">
        <v>1606271</v>
      </c>
      <c r="U11" s="60">
        <v>1606271</v>
      </c>
      <c r="V11" s="60">
        <v>1606271</v>
      </c>
      <c r="W11" s="60">
        <v>1606271</v>
      </c>
      <c r="X11" s="60">
        <v>2167120</v>
      </c>
      <c r="Y11" s="60">
        <v>-560849</v>
      </c>
      <c r="Z11" s="140">
        <v>-25.88</v>
      </c>
      <c r="AA11" s="62">
        <v>2167120</v>
      </c>
    </row>
    <row r="12" spans="1:27" ht="13.5">
      <c r="A12" s="250" t="s">
        <v>56</v>
      </c>
      <c r="B12" s="251"/>
      <c r="C12" s="168">
        <f aca="true" t="shared" si="0" ref="C12:Y12">SUM(C6:C11)</f>
        <v>181061790</v>
      </c>
      <c r="D12" s="168">
        <f>SUM(D6:D11)</f>
        <v>0</v>
      </c>
      <c r="E12" s="72">
        <f t="shared" si="0"/>
        <v>100838562</v>
      </c>
      <c r="F12" s="73">
        <f t="shared" si="0"/>
        <v>145593835</v>
      </c>
      <c r="G12" s="73">
        <f t="shared" si="0"/>
        <v>51750487</v>
      </c>
      <c r="H12" s="73">
        <f t="shared" si="0"/>
        <v>45738273</v>
      </c>
      <c r="I12" s="73">
        <f t="shared" si="0"/>
        <v>29754450</v>
      </c>
      <c r="J12" s="73">
        <f t="shared" si="0"/>
        <v>29754450</v>
      </c>
      <c r="K12" s="73">
        <f t="shared" si="0"/>
        <v>18705680</v>
      </c>
      <c r="L12" s="73">
        <f t="shared" si="0"/>
        <v>59458189</v>
      </c>
      <c r="M12" s="73">
        <f t="shared" si="0"/>
        <v>228632921</v>
      </c>
      <c r="N12" s="73">
        <f t="shared" si="0"/>
        <v>228632921</v>
      </c>
      <c r="O12" s="73">
        <f t="shared" si="0"/>
        <v>220167347</v>
      </c>
      <c r="P12" s="73">
        <f t="shared" si="0"/>
        <v>214086096</v>
      </c>
      <c r="Q12" s="73">
        <f t="shared" si="0"/>
        <v>244227377</v>
      </c>
      <c r="R12" s="73">
        <f t="shared" si="0"/>
        <v>244227377</v>
      </c>
      <c r="S12" s="73">
        <f t="shared" si="0"/>
        <v>231154420</v>
      </c>
      <c r="T12" s="73">
        <f t="shared" si="0"/>
        <v>222887307</v>
      </c>
      <c r="U12" s="73">
        <f t="shared" si="0"/>
        <v>203685742</v>
      </c>
      <c r="V12" s="73">
        <f t="shared" si="0"/>
        <v>203685742</v>
      </c>
      <c r="W12" s="73">
        <f t="shared" si="0"/>
        <v>203685742</v>
      </c>
      <c r="X12" s="73">
        <f t="shared" si="0"/>
        <v>145593835</v>
      </c>
      <c r="Y12" s="73">
        <f t="shared" si="0"/>
        <v>58091907</v>
      </c>
      <c r="Z12" s="170">
        <f>+IF(X12&lt;&gt;0,+(Y12/X12)*100,0)</f>
        <v>39.899977220876146</v>
      </c>
      <c r="AA12" s="74">
        <f>SUM(AA6:AA11)</f>
        <v>145593835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8663500</v>
      </c>
      <c r="D17" s="155"/>
      <c r="E17" s="59">
        <v>10262000</v>
      </c>
      <c r="F17" s="60">
        <v>8663500</v>
      </c>
      <c r="G17" s="60"/>
      <c r="H17" s="60"/>
      <c r="I17" s="60"/>
      <c r="J17" s="60"/>
      <c r="K17" s="60"/>
      <c r="L17" s="60"/>
      <c r="M17" s="60">
        <v>8663500</v>
      </c>
      <c r="N17" s="60">
        <v>8663500</v>
      </c>
      <c r="O17" s="60">
        <v>8663500</v>
      </c>
      <c r="P17" s="60">
        <v>8663500</v>
      </c>
      <c r="Q17" s="60">
        <v>8663500</v>
      </c>
      <c r="R17" s="60">
        <v>8663500</v>
      </c>
      <c r="S17" s="60">
        <v>8663500</v>
      </c>
      <c r="T17" s="60">
        <v>8663500</v>
      </c>
      <c r="U17" s="60">
        <v>8663500</v>
      </c>
      <c r="V17" s="60">
        <v>8663500</v>
      </c>
      <c r="W17" s="60">
        <v>8663500</v>
      </c>
      <c r="X17" s="60">
        <v>8663500</v>
      </c>
      <c r="Y17" s="60"/>
      <c r="Z17" s="140"/>
      <c r="AA17" s="62">
        <v>8663500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236764090</v>
      </c>
      <c r="D19" s="155"/>
      <c r="E19" s="59">
        <v>295347832</v>
      </c>
      <c r="F19" s="60">
        <v>273573810</v>
      </c>
      <c r="G19" s="60"/>
      <c r="H19" s="60"/>
      <c r="I19" s="60"/>
      <c r="J19" s="60"/>
      <c r="K19" s="60"/>
      <c r="L19" s="60"/>
      <c r="M19" s="60">
        <v>227363174</v>
      </c>
      <c r="N19" s="60">
        <v>227363174</v>
      </c>
      <c r="O19" s="60">
        <v>227363174</v>
      </c>
      <c r="P19" s="60">
        <v>227363174</v>
      </c>
      <c r="Q19" s="60">
        <v>227363174</v>
      </c>
      <c r="R19" s="60">
        <v>227363174</v>
      </c>
      <c r="S19" s="60">
        <v>227363174</v>
      </c>
      <c r="T19" s="60">
        <v>227363174</v>
      </c>
      <c r="U19" s="60">
        <v>208553491</v>
      </c>
      <c r="V19" s="60">
        <v>208553491</v>
      </c>
      <c r="W19" s="60">
        <v>208553491</v>
      </c>
      <c r="X19" s="60">
        <v>273573810</v>
      </c>
      <c r="Y19" s="60">
        <v>-65020319</v>
      </c>
      <c r="Z19" s="140">
        <v>-23.77</v>
      </c>
      <c r="AA19" s="62">
        <v>273573810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160005</v>
      </c>
      <c r="D22" s="155"/>
      <c r="E22" s="59">
        <v>133132</v>
      </c>
      <c r="F22" s="60">
        <v>160005</v>
      </c>
      <c r="G22" s="60"/>
      <c r="H22" s="60"/>
      <c r="I22" s="60"/>
      <c r="J22" s="60"/>
      <c r="K22" s="60"/>
      <c r="L22" s="60"/>
      <c r="M22" s="60">
        <v>160005</v>
      </c>
      <c r="N22" s="60">
        <v>160005</v>
      </c>
      <c r="O22" s="60">
        <v>160005</v>
      </c>
      <c r="P22" s="60">
        <v>160005</v>
      </c>
      <c r="Q22" s="60">
        <v>160005</v>
      </c>
      <c r="R22" s="60">
        <v>160005</v>
      </c>
      <c r="S22" s="60">
        <v>160005</v>
      </c>
      <c r="T22" s="60">
        <v>160005</v>
      </c>
      <c r="U22" s="60">
        <v>160005</v>
      </c>
      <c r="V22" s="60">
        <v>160005</v>
      </c>
      <c r="W22" s="60">
        <v>160005</v>
      </c>
      <c r="X22" s="60">
        <v>160005</v>
      </c>
      <c r="Y22" s="60"/>
      <c r="Z22" s="140"/>
      <c r="AA22" s="62">
        <v>160005</v>
      </c>
    </row>
    <row r="23" spans="1:27" ht="13.5">
      <c r="A23" s="249" t="s">
        <v>158</v>
      </c>
      <c r="B23" s="182"/>
      <c r="C23" s="155">
        <v>1161510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1161510</v>
      </c>
      <c r="N23" s="159">
        <v>1161510</v>
      </c>
      <c r="O23" s="159">
        <v>1161510</v>
      </c>
      <c r="P23" s="159">
        <v>1161510</v>
      </c>
      <c r="Q23" s="60">
        <v>1161510</v>
      </c>
      <c r="R23" s="159">
        <v>1161510</v>
      </c>
      <c r="S23" s="159">
        <v>946201</v>
      </c>
      <c r="T23" s="60">
        <v>845437</v>
      </c>
      <c r="U23" s="159">
        <v>845437</v>
      </c>
      <c r="V23" s="159">
        <v>845437</v>
      </c>
      <c r="W23" s="159">
        <v>845437</v>
      </c>
      <c r="X23" s="60"/>
      <c r="Y23" s="159">
        <v>845437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246749105</v>
      </c>
      <c r="D24" s="168">
        <f>SUM(D15:D23)</f>
        <v>0</v>
      </c>
      <c r="E24" s="76">
        <f t="shared" si="1"/>
        <v>305742964</v>
      </c>
      <c r="F24" s="77">
        <f t="shared" si="1"/>
        <v>282397315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237348189</v>
      </c>
      <c r="N24" s="77">
        <f t="shared" si="1"/>
        <v>237348189</v>
      </c>
      <c r="O24" s="77">
        <f t="shared" si="1"/>
        <v>237348189</v>
      </c>
      <c r="P24" s="77">
        <f t="shared" si="1"/>
        <v>237348189</v>
      </c>
      <c r="Q24" s="77">
        <f t="shared" si="1"/>
        <v>237348189</v>
      </c>
      <c r="R24" s="77">
        <f t="shared" si="1"/>
        <v>237348189</v>
      </c>
      <c r="S24" s="77">
        <f t="shared" si="1"/>
        <v>237132880</v>
      </c>
      <c r="T24" s="77">
        <f t="shared" si="1"/>
        <v>237032116</v>
      </c>
      <c r="U24" s="77">
        <f t="shared" si="1"/>
        <v>218222433</v>
      </c>
      <c r="V24" s="77">
        <f t="shared" si="1"/>
        <v>218222433</v>
      </c>
      <c r="W24" s="77">
        <f t="shared" si="1"/>
        <v>218222433</v>
      </c>
      <c r="X24" s="77">
        <f t="shared" si="1"/>
        <v>282397315</v>
      </c>
      <c r="Y24" s="77">
        <f t="shared" si="1"/>
        <v>-64174882</v>
      </c>
      <c r="Z24" s="212">
        <f>+IF(X24&lt;&gt;0,+(Y24/X24)*100,0)</f>
        <v>-22.725032637084386</v>
      </c>
      <c r="AA24" s="79">
        <f>SUM(AA15:AA23)</f>
        <v>282397315</v>
      </c>
    </row>
    <row r="25" spans="1:27" ht="13.5">
      <c r="A25" s="250" t="s">
        <v>159</v>
      </c>
      <c r="B25" s="251"/>
      <c r="C25" s="168">
        <f aca="true" t="shared" si="2" ref="C25:Y25">+C12+C24</f>
        <v>427810895</v>
      </c>
      <c r="D25" s="168">
        <f>+D12+D24</f>
        <v>0</v>
      </c>
      <c r="E25" s="72">
        <f t="shared" si="2"/>
        <v>406581526</v>
      </c>
      <c r="F25" s="73">
        <f t="shared" si="2"/>
        <v>427991150</v>
      </c>
      <c r="G25" s="73">
        <f t="shared" si="2"/>
        <v>51750487</v>
      </c>
      <c r="H25" s="73">
        <f t="shared" si="2"/>
        <v>45738273</v>
      </c>
      <c r="I25" s="73">
        <f t="shared" si="2"/>
        <v>29754450</v>
      </c>
      <c r="J25" s="73">
        <f t="shared" si="2"/>
        <v>29754450</v>
      </c>
      <c r="K25" s="73">
        <f t="shared" si="2"/>
        <v>18705680</v>
      </c>
      <c r="L25" s="73">
        <f t="shared" si="2"/>
        <v>59458189</v>
      </c>
      <c r="M25" s="73">
        <f t="shared" si="2"/>
        <v>465981110</v>
      </c>
      <c r="N25" s="73">
        <f t="shared" si="2"/>
        <v>465981110</v>
      </c>
      <c r="O25" s="73">
        <f t="shared" si="2"/>
        <v>457515536</v>
      </c>
      <c r="P25" s="73">
        <f t="shared" si="2"/>
        <v>451434285</v>
      </c>
      <c r="Q25" s="73">
        <f t="shared" si="2"/>
        <v>481575566</v>
      </c>
      <c r="R25" s="73">
        <f t="shared" si="2"/>
        <v>481575566</v>
      </c>
      <c r="S25" s="73">
        <f t="shared" si="2"/>
        <v>468287300</v>
      </c>
      <c r="T25" s="73">
        <f t="shared" si="2"/>
        <v>459919423</v>
      </c>
      <c r="U25" s="73">
        <f t="shared" si="2"/>
        <v>421908175</v>
      </c>
      <c r="V25" s="73">
        <f t="shared" si="2"/>
        <v>421908175</v>
      </c>
      <c r="W25" s="73">
        <f t="shared" si="2"/>
        <v>421908175</v>
      </c>
      <c r="X25" s="73">
        <f t="shared" si="2"/>
        <v>427991150</v>
      </c>
      <c r="Y25" s="73">
        <f t="shared" si="2"/>
        <v>-6082975</v>
      </c>
      <c r="Z25" s="170">
        <f>+IF(X25&lt;&gt;0,+(Y25/X25)*100,0)</f>
        <v>-1.4212852298464582</v>
      </c>
      <c r="AA25" s="74">
        <f>+AA12+AA24</f>
        <v>427991150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791775</v>
      </c>
      <c r="D30" s="155"/>
      <c r="E30" s="59">
        <v>893324</v>
      </c>
      <c r="F30" s="60">
        <v>812084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812084</v>
      </c>
      <c r="Y30" s="60">
        <v>-812084</v>
      </c>
      <c r="Z30" s="140">
        <v>-100</v>
      </c>
      <c r="AA30" s="62">
        <v>812084</v>
      </c>
    </row>
    <row r="31" spans="1:27" ht="13.5">
      <c r="A31" s="249" t="s">
        <v>163</v>
      </c>
      <c r="B31" s="182"/>
      <c r="C31" s="155">
        <v>1118521</v>
      </c>
      <c r="D31" s="155"/>
      <c r="E31" s="59">
        <v>1105967</v>
      </c>
      <c r="F31" s="60">
        <v>1121031</v>
      </c>
      <c r="G31" s="60">
        <v>5260</v>
      </c>
      <c r="H31" s="60">
        <v>20382</v>
      </c>
      <c r="I31" s="60">
        <v>49145</v>
      </c>
      <c r="J31" s="60">
        <v>49145</v>
      </c>
      <c r="K31" s="60">
        <v>55533</v>
      </c>
      <c r="L31" s="60">
        <v>58454</v>
      </c>
      <c r="M31" s="60">
        <v>1181435</v>
      </c>
      <c r="N31" s="60">
        <v>1181435</v>
      </c>
      <c r="O31" s="60">
        <v>1192833</v>
      </c>
      <c r="P31" s="60">
        <v>1201948</v>
      </c>
      <c r="Q31" s="60">
        <v>1204928</v>
      </c>
      <c r="R31" s="60">
        <v>1204928</v>
      </c>
      <c r="S31" s="60">
        <v>1212988</v>
      </c>
      <c r="T31" s="60">
        <v>1242837</v>
      </c>
      <c r="U31" s="60">
        <v>1263107</v>
      </c>
      <c r="V31" s="60">
        <v>1263107</v>
      </c>
      <c r="W31" s="60">
        <v>1263107</v>
      </c>
      <c r="X31" s="60">
        <v>1121031</v>
      </c>
      <c r="Y31" s="60">
        <v>142076</v>
      </c>
      <c r="Z31" s="140">
        <v>12.67</v>
      </c>
      <c r="AA31" s="62">
        <v>1121031</v>
      </c>
    </row>
    <row r="32" spans="1:27" ht="13.5">
      <c r="A32" s="249" t="s">
        <v>164</v>
      </c>
      <c r="B32" s="182"/>
      <c r="C32" s="155">
        <v>21228191</v>
      </c>
      <c r="D32" s="155"/>
      <c r="E32" s="59">
        <v>1983780</v>
      </c>
      <c r="F32" s="60">
        <v>9133095</v>
      </c>
      <c r="G32" s="60">
        <v>1542225</v>
      </c>
      <c r="H32" s="60">
        <v>8900147</v>
      </c>
      <c r="I32" s="60">
        <v>1115061</v>
      </c>
      <c r="J32" s="60">
        <v>1115061</v>
      </c>
      <c r="K32" s="60">
        <v>925933</v>
      </c>
      <c r="L32" s="60">
        <v>1009323</v>
      </c>
      <c r="M32" s="60">
        <v>10653712</v>
      </c>
      <c r="N32" s="60">
        <v>10653712</v>
      </c>
      <c r="O32" s="60">
        <v>9040171</v>
      </c>
      <c r="P32" s="60">
        <v>12971754</v>
      </c>
      <c r="Q32" s="60">
        <v>9736599</v>
      </c>
      <c r="R32" s="60">
        <v>9736599</v>
      </c>
      <c r="S32" s="60">
        <v>8545860</v>
      </c>
      <c r="T32" s="60">
        <v>10593300</v>
      </c>
      <c r="U32" s="60">
        <v>8345161</v>
      </c>
      <c r="V32" s="60">
        <v>8345161</v>
      </c>
      <c r="W32" s="60">
        <v>8345161</v>
      </c>
      <c r="X32" s="60">
        <v>9133095</v>
      </c>
      <c r="Y32" s="60">
        <v>-787934</v>
      </c>
      <c r="Z32" s="140">
        <v>-8.63</v>
      </c>
      <c r="AA32" s="62">
        <v>9133095</v>
      </c>
    </row>
    <row r="33" spans="1:27" ht="13.5">
      <c r="A33" s="249" t="s">
        <v>165</v>
      </c>
      <c r="B33" s="182"/>
      <c r="C33" s="155">
        <v>6295047</v>
      </c>
      <c r="D33" s="155"/>
      <c r="E33" s="59">
        <v>5971030</v>
      </c>
      <c r="F33" s="60">
        <v>6295047</v>
      </c>
      <c r="G33" s="60">
        <v>8901481</v>
      </c>
      <c r="H33" s="60">
        <v>3939002</v>
      </c>
      <c r="I33" s="60">
        <v>11337297</v>
      </c>
      <c r="J33" s="60">
        <v>11337297</v>
      </c>
      <c r="K33" s="60">
        <v>11277609</v>
      </c>
      <c r="L33" s="60">
        <v>23782873</v>
      </c>
      <c r="M33" s="60">
        <v>15787939</v>
      </c>
      <c r="N33" s="60">
        <v>15787939</v>
      </c>
      <c r="O33" s="60">
        <v>15744633</v>
      </c>
      <c r="P33" s="60">
        <v>15641767</v>
      </c>
      <c r="Q33" s="60">
        <v>15602833</v>
      </c>
      <c r="R33" s="60">
        <v>15602833</v>
      </c>
      <c r="S33" s="60">
        <v>2820317</v>
      </c>
      <c r="T33" s="60">
        <v>17083061</v>
      </c>
      <c r="U33" s="60">
        <v>15235515</v>
      </c>
      <c r="V33" s="60">
        <v>15235515</v>
      </c>
      <c r="W33" s="60">
        <v>15235515</v>
      </c>
      <c r="X33" s="60">
        <v>6295047</v>
      </c>
      <c r="Y33" s="60">
        <v>8940468</v>
      </c>
      <c r="Z33" s="140">
        <v>142.02</v>
      </c>
      <c r="AA33" s="62">
        <v>6295047</v>
      </c>
    </row>
    <row r="34" spans="1:27" ht="13.5">
      <c r="A34" s="250" t="s">
        <v>58</v>
      </c>
      <c r="B34" s="251"/>
      <c r="C34" s="168">
        <f aca="true" t="shared" si="3" ref="C34:Y34">SUM(C29:C33)</f>
        <v>29433534</v>
      </c>
      <c r="D34" s="168">
        <f>SUM(D29:D33)</f>
        <v>0</v>
      </c>
      <c r="E34" s="72">
        <f t="shared" si="3"/>
        <v>9954101</v>
      </c>
      <c r="F34" s="73">
        <f t="shared" si="3"/>
        <v>17361257</v>
      </c>
      <c r="G34" s="73">
        <f t="shared" si="3"/>
        <v>10448966</v>
      </c>
      <c r="H34" s="73">
        <f t="shared" si="3"/>
        <v>12859531</v>
      </c>
      <c r="I34" s="73">
        <f t="shared" si="3"/>
        <v>12501503</v>
      </c>
      <c r="J34" s="73">
        <f t="shared" si="3"/>
        <v>12501503</v>
      </c>
      <c r="K34" s="73">
        <f t="shared" si="3"/>
        <v>12259075</v>
      </c>
      <c r="L34" s="73">
        <f t="shared" si="3"/>
        <v>24850650</v>
      </c>
      <c r="M34" s="73">
        <f t="shared" si="3"/>
        <v>27623086</v>
      </c>
      <c r="N34" s="73">
        <f t="shared" si="3"/>
        <v>27623086</v>
      </c>
      <c r="O34" s="73">
        <f t="shared" si="3"/>
        <v>25977637</v>
      </c>
      <c r="P34" s="73">
        <f t="shared" si="3"/>
        <v>29815469</v>
      </c>
      <c r="Q34" s="73">
        <f t="shared" si="3"/>
        <v>26544360</v>
      </c>
      <c r="R34" s="73">
        <f t="shared" si="3"/>
        <v>26544360</v>
      </c>
      <c r="S34" s="73">
        <f t="shared" si="3"/>
        <v>12579165</v>
      </c>
      <c r="T34" s="73">
        <f t="shared" si="3"/>
        <v>28919198</v>
      </c>
      <c r="U34" s="73">
        <f t="shared" si="3"/>
        <v>24843783</v>
      </c>
      <c r="V34" s="73">
        <f t="shared" si="3"/>
        <v>24843783</v>
      </c>
      <c r="W34" s="73">
        <f t="shared" si="3"/>
        <v>24843783</v>
      </c>
      <c r="X34" s="73">
        <f t="shared" si="3"/>
        <v>17361257</v>
      </c>
      <c r="Y34" s="73">
        <f t="shared" si="3"/>
        <v>7482526</v>
      </c>
      <c r="Z34" s="170">
        <f>+IF(X34&lt;&gt;0,+(Y34/X34)*100,0)</f>
        <v>43.09898759058748</v>
      </c>
      <c r="AA34" s="74">
        <f>SUM(AA29:AA33)</f>
        <v>17361257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13645472</v>
      </c>
      <c r="D37" s="155"/>
      <c r="E37" s="59">
        <v>12718896</v>
      </c>
      <c r="F37" s="60">
        <v>12833387</v>
      </c>
      <c r="G37" s="60"/>
      <c r="H37" s="60"/>
      <c r="I37" s="60"/>
      <c r="J37" s="60"/>
      <c r="K37" s="60"/>
      <c r="L37" s="60"/>
      <c r="M37" s="60">
        <v>14437246</v>
      </c>
      <c r="N37" s="60">
        <v>14437246</v>
      </c>
      <c r="O37" s="60">
        <v>14437246</v>
      </c>
      <c r="P37" s="60">
        <v>14437246</v>
      </c>
      <c r="Q37" s="60">
        <v>14437246</v>
      </c>
      <c r="R37" s="60">
        <v>14437246</v>
      </c>
      <c r="S37" s="60">
        <v>14437246</v>
      </c>
      <c r="T37" s="60">
        <v>14437246</v>
      </c>
      <c r="U37" s="60">
        <v>14437246</v>
      </c>
      <c r="V37" s="60">
        <v>14437246</v>
      </c>
      <c r="W37" s="60">
        <v>14437246</v>
      </c>
      <c r="X37" s="60">
        <v>12833387</v>
      </c>
      <c r="Y37" s="60">
        <v>1603859</v>
      </c>
      <c r="Z37" s="140">
        <v>12.5</v>
      </c>
      <c r="AA37" s="62">
        <v>12833387</v>
      </c>
    </row>
    <row r="38" spans="1:27" ht="13.5">
      <c r="A38" s="249" t="s">
        <v>165</v>
      </c>
      <c r="B38" s="182"/>
      <c r="C38" s="155">
        <v>14829033</v>
      </c>
      <c r="D38" s="155"/>
      <c r="E38" s="59">
        <v>18742560</v>
      </c>
      <c r="F38" s="60">
        <v>15029033</v>
      </c>
      <c r="G38" s="60">
        <v>-18087</v>
      </c>
      <c r="H38" s="60">
        <v>-40730</v>
      </c>
      <c r="I38" s="60">
        <v>-58817</v>
      </c>
      <c r="J38" s="60">
        <v>-58817</v>
      </c>
      <c r="K38" s="60">
        <v>-82549</v>
      </c>
      <c r="L38" s="60">
        <v>-115246</v>
      </c>
      <c r="M38" s="60">
        <v>15071836</v>
      </c>
      <c r="N38" s="60">
        <v>15071836</v>
      </c>
      <c r="O38" s="60">
        <v>15051634</v>
      </c>
      <c r="P38" s="60">
        <v>15014758</v>
      </c>
      <c r="Q38" s="60">
        <v>14957840</v>
      </c>
      <c r="R38" s="60">
        <v>14957840</v>
      </c>
      <c r="S38" s="60">
        <v>14930861</v>
      </c>
      <c r="T38" s="60">
        <v>14910108</v>
      </c>
      <c r="U38" s="60">
        <v>14889354</v>
      </c>
      <c r="V38" s="60">
        <v>14889354</v>
      </c>
      <c r="W38" s="60">
        <v>14889354</v>
      </c>
      <c r="X38" s="60">
        <v>15029033</v>
      </c>
      <c r="Y38" s="60">
        <v>-139679</v>
      </c>
      <c r="Z38" s="140">
        <v>-0.93</v>
      </c>
      <c r="AA38" s="62">
        <v>15029033</v>
      </c>
    </row>
    <row r="39" spans="1:27" ht="13.5">
      <c r="A39" s="250" t="s">
        <v>59</v>
      </c>
      <c r="B39" s="253"/>
      <c r="C39" s="168">
        <f aca="true" t="shared" si="4" ref="C39:Y39">SUM(C37:C38)</f>
        <v>28474505</v>
      </c>
      <c r="D39" s="168">
        <f>SUM(D37:D38)</f>
        <v>0</v>
      </c>
      <c r="E39" s="76">
        <f t="shared" si="4"/>
        <v>31461456</v>
      </c>
      <c r="F39" s="77">
        <f t="shared" si="4"/>
        <v>27862420</v>
      </c>
      <c r="G39" s="77">
        <f t="shared" si="4"/>
        <v>-18087</v>
      </c>
      <c r="H39" s="77">
        <f t="shared" si="4"/>
        <v>-40730</v>
      </c>
      <c r="I39" s="77">
        <f t="shared" si="4"/>
        <v>-58817</v>
      </c>
      <c r="J39" s="77">
        <f t="shared" si="4"/>
        <v>-58817</v>
      </c>
      <c r="K39" s="77">
        <f t="shared" si="4"/>
        <v>-82549</v>
      </c>
      <c r="L39" s="77">
        <f t="shared" si="4"/>
        <v>-115246</v>
      </c>
      <c r="M39" s="77">
        <f t="shared" si="4"/>
        <v>29509082</v>
      </c>
      <c r="N39" s="77">
        <f t="shared" si="4"/>
        <v>29509082</v>
      </c>
      <c r="O39" s="77">
        <f t="shared" si="4"/>
        <v>29488880</v>
      </c>
      <c r="P39" s="77">
        <f t="shared" si="4"/>
        <v>29452004</v>
      </c>
      <c r="Q39" s="77">
        <f t="shared" si="4"/>
        <v>29395086</v>
      </c>
      <c r="R39" s="77">
        <f t="shared" si="4"/>
        <v>29395086</v>
      </c>
      <c r="S39" s="77">
        <f t="shared" si="4"/>
        <v>29368107</v>
      </c>
      <c r="T39" s="77">
        <f t="shared" si="4"/>
        <v>29347354</v>
      </c>
      <c r="U39" s="77">
        <f t="shared" si="4"/>
        <v>29326600</v>
      </c>
      <c r="V39" s="77">
        <f t="shared" si="4"/>
        <v>29326600</v>
      </c>
      <c r="W39" s="77">
        <f t="shared" si="4"/>
        <v>29326600</v>
      </c>
      <c r="X39" s="77">
        <f t="shared" si="4"/>
        <v>27862420</v>
      </c>
      <c r="Y39" s="77">
        <f t="shared" si="4"/>
        <v>1464180</v>
      </c>
      <c r="Z39" s="212">
        <f>+IF(X39&lt;&gt;0,+(Y39/X39)*100,0)</f>
        <v>5.255035276907031</v>
      </c>
      <c r="AA39" s="79">
        <f>SUM(AA37:AA38)</f>
        <v>27862420</v>
      </c>
    </row>
    <row r="40" spans="1:27" ht="13.5">
      <c r="A40" s="250" t="s">
        <v>167</v>
      </c>
      <c r="B40" s="251"/>
      <c r="C40" s="168">
        <f aca="true" t="shared" si="5" ref="C40:Y40">+C34+C39</f>
        <v>57908039</v>
      </c>
      <c r="D40" s="168">
        <f>+D34+D39</f>
        <v>0</v>
      </c>
      <c r="E40" s="72">
        <f t="shared" si="5"/>
        <v>41415557</v>
      </c>
      <c r="F40" s="73">
        <f t="shared" si="5"/>
        <v>45223677</v>
      </c>
      <c r="G40" s="73">
        <f t="shared" si="5"/>
        <v>10430879</v>
      </c>
      <c r="H40" s="73">
        <f t="shared" si="5"/>
        <v>12818801</v>
      </c>
      <c r="I40" s="73">
        <f t="shared" si="5"/>
        <v>12442686</v>
      </c>
      <c r="J40" s="73">
        <f t="shared" si="5"/>
        <v>12442686</v>
      </c>
      <c r="K40" s="73">
        <f t="shared" si="5"/>
        <v>12176526</v>
      </c>
      <c r="L40" s="73">
        <f t="shared" si="5"/>
        <v>24735404</v>
      </c>
      <c r="M40" s="73">
        <f t="shared" si="5"/>
        <v>57132168</v>
      </c>
      <c r="N40" s="73">
        <f t="shared" si="5"/>
        <v>57132168</v>
      </c>
      <c r="O40" s="73">
        <f t="shared" si="5"/>
        <v>55466517</v>
      </c>
      <c r="P40" s="73">
        <f t="shared" si="5"/>
        <v>59267473</v>
      </c>
      <c r="Q40" s="73">
        <f t="shared" si="5"/>
        <v>55939446</v>
      </c>
      <c r="R40" s="73">
        <f t="shared" si="5"/>
        <v>55939446</v>
      </c>
      <c r="S40" s="73">
        <f t="shared" si="5"/>
        <v>41947272</v>
      </c>
      <c r="T40" s="73">
        <f t="shared" si="5"/>
        <v>58266552</v>
      </c>
      <c r="U40" s="73">
        <f t="shared" si="5"/>
        <v>54170383</v>
      </c>
      <c r="V40" s="73">
        <f t="shared" si="5"/>
        <v>54170383</v>
      </c>
      <c r="W40" s="73">
        <f t="shared" si="5"/>
        <v>54170383</v>
      </c>
      <c r="X40" s="73">
        <f t="shared" si="5"/>
        <v>45223677</v>
      </c>
      <c r="Y40" s="73">
        <f t="shared" si="5"/>
        <v>8946706</v>
      </c>
      <c r="Z40" s="170">
        <f>+IF(X40&lt;&gt;0,+(Y40/X40)*100,0)</f>
        <v>19.783234344257323</v>
      </c>
      <c r="AA40" s="74">
        <f>+AA34+AA39</f>
        <v>45223677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369902856</v>
      </c>
      <c r="D42" s="257">
        <f>+D25-D40</f>
        <v>0</v>
      </c>
      <c r="E42" s="258">
        <f t="shared" si="6"/>
        <v>365165969</v>
      </c>
      <c r="F42" s="259">
        <f t="shared" si="6"/>
        <v>382767473</v>
      </c>
      <c r="G42" s="259">
        <f t="shared" si="6"/>
        <v>41319608</v>
      </c>
      <c r="H42" s="259">
        <f t="shared" si="6"/>
        <v>32919472</v>
      </c>
      <c r="I42" s="259">
        <f t="shared" si="6"/>
        <v>17311764</v>
      </c>
      <c r="J42" s="259">
        <f t="shared" si="6"/>
        <v>17311764</v>
      </c>
      <c r="K42" s="259">
        <f t="shared" si="6"/>
        <v>6529154</v>
      </c>
      <c r="L42" s="259">
        <f t="shared" si="6"/>
        <v>34722785</v>
      </c>
      <c r="M42" s="259">
        <f t="shared" si="6"/>
        <v>408848942</v>
      </c>
      <c r="N42" s="259">
        <f t="shared" si="6"/>
        <v>408848942</v>
      </c>
      <c r="O42" s="259">
        <f t="shared" si="6"/>
        <v>402049019</v>
      </c>
      <c r="P42" s="259">
        <f t="shared" si="6"/>
        <v>392166812</v>
      </c>
      <c r="Q42" s="259">
        <f t="shared" si="6"/>
        <v>425636120</v>
      </c>
      <c r="R42" s="259">
        <f t="shared" si="6"/>
        <v>425636120</v>
      </c>
      <c r="S42" s="259">
        <f t="shared" si="6"/>
        <v>426340028</v>
      </c>
      <c r="T42" s="259">
        <f t="shared" si="6"/>
        <v>401652871</v>
      </c>
      <c r="U42" s="259">
        <f t="shared" si="6"/>
        <v>367737792</v>
      </c>
      <c r="V42" s="259">
        <f t="shared" si="6"/>
        <v>367737792</v>
      </c>
      <c r="W42" s="259">
        <f t="shared" si="6"/>
        <v>367737792</v>
      </c>
      <c r="X42" s="259">
        <f t="shared" si="6"/>
        <v>382767473</v>
      </c>
      <c r="Y42" s="259">
        <f t="shared" si="6"/>
        <v>-15029681</v>
      </c>
      <c r="Z42" s="260">
        <f>+IF(X42&lt;&gt;0,+(Y42/X42)*100,0)</f>
        <v>-3.9265826017562366</v>
      </c>
      <c r="AA42" s="261">
        <f>+AA25-AA40</f>
        <v>382767473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367844466</v>
      </c>
      <c r="D45" s="155"/>
      <c r="E45" s="59">
        <v>271175039</v>
      </c>
      <c r="F45" s="60">
        <v>259603454</v>
      </c>
      <c r="G45" s="60">
        <v>41319609</v>
      </c>
      <c r="H45" s="60">
        <v>32919473</v>
      </c>
      <c r="I45" s="60">
        <v>17311763</v>
      </c>
      <c r="J45" s="60">
        <v>17311763</v>
      </c>
      <c r="K45" s="60">
        <v>6529154</v>
      </c>
      <c r="L45" s="60">
        <v>34722785</v>
      </c>
      <c r="M45" s="60">
        <v>289634619</v>
      </c>
      <c r="N45" s="60">
        <v>289634619</v>
      </c>
      <c r="O45" s="60">
        <v>282834696</v>
      </c>
      <c r="P45" s="60">
        <v>272952489</v>
      </c>
      <c r="Q45" s="60">
        <v>306421796</v>
      </c>
      <c r="R45" s="60">
        <v>306421796</v>
      </c>
      <c r="S45" s="60">
        <v>307125703</v>
      </c>
      <c r="T45" s="60">
        <v>282438548</v>
      </c>
      <c r="U45" s="60">
        <v>248523468</v>
      </c>
      <c r="V45" s="60">
        <v>248523468</v>
      </c>
      <c r="W45" s="60">
        <v>248523468</v>
      </c>
      <c r="X45" s="60">
        <v>259603454</v>
      </c>
      <c r="Y45" s="60">
        <v>-11079986</v>
      </c>
      <c r="Z45" s="139">
        <v>-4.27</v>
      </c>
      <c r="AA45" s="62">
        <v>259603454</v>
      </c>
    </row>
    <row r="46" spans="1:27" ht="13.5">
      <c r="A46" s="249" t="s">
        <v>171</v>
      </c>
      <c r="B46" s="182"/>
      <c r="C46" s="155">
        <v>2058390</v>
      </c>
      <c r="D46" s="155"/>
      <c r="E46" s="59">
        <v>93990930</v>
      </c>
      <c r="F46" s="60">
        <v>123164019</v>
      </c>
      <c r="G46" s="60"/>
      <c r="H46" s="60"/>
      <c r="I46" s="60"/>
      <c r="J46" s="60"/>
      <c r="K46" s="60"/>
      <c r="L46" s="60"/>
      <c r="M46" s="60">
        <v>119214324</v>
      </c>
      <c r="N46" s="60">
        <v>119214324</v>
      </c>
      <c r="O46" s="60">
        <v>119214324</v>
      </c>
      <c r="P46" s="60">
        <v>119214324</v>
      </c>
      <c r="Q46" s="60">
        <v>119214324</v>
      </c>
      <c r="R46" s="60">
        <v>119214324</v>
      </c>
      <c r="S46" s="60">
        <v>119214324</v>
      </c>
      <c r="T46" s="60">
        <v>119214324</v>
      </c>
      <c r="U46" s="60">
        <v>119214324</v>
      </c>
      <c r="V46" s="60">
        <v>119214324</v>
      </c>
      <c r="W46" s="60">
        <v>119214324</v>
      </c>
      <c r="X46" s="60">
        <v>123164019</v>
      </c>
      <c r="Y46" s="60">
        <v>-3949695</v>
      </c>
      <c r="Z46" s="139">
        <v>-3.21</v>
      </c>
      <c r="AA46" s="62">
        <v>123164019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369902856</v>
      </c>
      <c r="D48" s="217">
        <f>SUM(D45:D47)</f>
        <v>0</v>
      </c>
      <c r="E48" s="264">
        <f t="shared" si="7"/>
        <v>365165969</v>
      </c>
      <c r="F48" s="219">
        <f t="shared" si="7"/>
        <v>382767473</v>
      </c>
      <c r="G48" s="219">
        <f t="shared" si="7"/>
        <v>41319609</v>
      </c>
      <c r="H48" s="219">
        <f t="shared" si="7"/>
        <v>32919473</v>
      </c>
      <c r="I48" s="219">
        <f t="shared" si="7"/>
        <v>17311763</v>
      </c>
      <c r="J48" s="219">
        <f t="shared" si="7"/>
        <v>17311763</v>
      </c>
      <c r="K48" s="219">
        <f t="shared" si="7"/>
        <v>6529154</v>
      </c>
      <c r="L48" s="219">
        <f t="shared" si="7"/>
        <v>34722785</v>
      </c>
      <c r="M48" s="219">
        <f t="shared" si="7"/>
        <v>408848943</v>
      </c>
      <c r="N48" s="219">
        <f t="shared" si="7"/>
        <v>408848943</v>
      </c>
      <c r="O48" s="219">
        <f t="shared" si="7"/>
        <v>402049020</v>
      </c>
      <c r="P48" s="219">
        <f t="shared" si="7"/>
        <v>392166813</v>
      </c>
      <c r="Q48" s="219">
        <f t="shared" si="7"/>
        <v>425636120</v>
      </c>
      <c r="R48" s="219">
        <f t="shared" si="7"/>
        <v>425636120</v>
      </c>
      <c r="S48" s="219">
        <f t="shared" si="7"/>
        <v>426340027</v>
      </c>
      <c r="T48" s="219">
        <f t="shared" si="7"/>
        <v>401652872</v>
      </c>
      <c r="U48" s="219">
        <f t="shared" si="7"/>
        <v>367737792</v>
      </c>
      <c r="V48" s="219">
        <f t="shared" si="7"/>
        <v>367737792</v>
      </c>
      <c r="W48" s="219">
        <f t="shared" si="7"/>
        <v>367737792</v>
      </c>
      <c r="X48" s="219">
        <f t="shared" si="7"/>
        <v>382767473</v>
      </c>
      <c r="Y48" s="219">
        <f t="shared" si="7"/>
        <v>-15029681</v>
      </c>
      <c r="Z48" s="265">
        <f>+IF(X48&lt;&gt;0,+(Y48/X48)*100,0)</f>
        <v>-3.9265826017562366</v>
      </c>
      <c r="AA48" s="232">
        <f>SUM(AA45:AA47)</f>
        <v>382767473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3846357</v>
      </c>
      <c r="D6" s="155"/>
      <c r="E6" s="59">
        <v>4334955</v>
      </c>
      <c r="F6" s="60">
        <v>4227736</v>
      </c>
      <c r="G6" s="60">
        <v>127521</v>
      </c>
      <c r="H6" s="60">
        <v>438352</v>
      </c>
      <c r="I6" s="60">
        <v>441170</v>
      </c>
      <c r="J6" s="60">
        <v>1007043</v>
      </c>
      <c r="K6" s="60">
        <v>278740</v>
      </c>
      <c r="L6" s="60">
        <v>322819</v>
      </c>
      <c r="M6" s="60">
        <v>384205</v>
      </c>
      <c r="N6" s="60">
        <v>985764</v>
      </c>
      <c r="O6" s="60">
        <v>365499</v>
      </c>
      <c r="P6" s="60">
        <v>272273</v>
      </c>
      <c r="Q6" s="60">
        <v>505608</v>
      </c>
      <c r="R6" s="60">
        <v>1143380</v>
      </c>
      <c r="S6" s="60">
        <v>247424</v>
      </c>
      <c r="T6" s="60">
        <v>335701</v>
      </c>
      <c r="U6" s="60">
        <v>324605</v>
      </c>
      <c r="V6" s="60">
        <v>907730</v>
      </c>
      <c r="W6" s="60">
        <v>4043917</v>
      </c>
      <c r="X6" s="60">
        <v>4227736</v>
      </c>
      <c r="Y6" s="60">
        <v>-183819</v>
      </c>
      <c r="Z6" s="140">
        <v>-4.35</v>
      </c>
      <c r="AA6" s="62">
        <v>4227736</v>
      </c>
    </row>
    <row r="7" spans="1:27" ht="13.5">
      <c r="A7" s="249" t="s">
        <v>32</v>
      </c>
      <c r="B7" s="182"/>
      <c r="C7" s="155">
        <v>25431623</v>
      </c>
      <c r="D7" s="155"/>
      <c r="E7" s="59">
        <v>22307544</v>
      </c>
      <c r="F7" s="60">
        <v>21737940</v>
      </c>
      <c r="G7" s="60">
        <v>2110409</v>
      </c>
      <c r="H7" s="60">
        <v>2487622</v>
      </c>
      <c r="I7" s="60">
        <v>2893096</v>
      </c>
      <c r="J7" s="60">
        <v>7491127</v>
      </c>
      <c r="K7" s="60">
        <v>4055219</v>
      </c>
      <c r="L7" s="60">
        <v>2267189</v>
      </c>
      <c r="M7" s="60">
        <v>2450357</v>
      </c>
      <c r="N7" s="60">
        <v>8772765</v>
      </c>
      <c r="O7" s="60">
        <v>2584272</v>
      </c>
      <c r="P7" s="60">
        <v>3034131</v>
      </c>
      <c r="Q7" s="60">
        <v>2003236</v>
      </c>
      <c r="R7" s="60">
        <v>7621639</v>
      </c>
      <c r="S7" s="60">
        <v>3143588</v>
      </c>
      <c r="T7" s="60">
        <v>2934913</v>
      </c>
      <c r="U7" s="60">
        <v>2462335</v>
      </c>
      <c r="V7" s="60">
        <v>8540836</v>
      </c>
      <c r="W7" s="60">
        <v>32426367</v>
      </c>
      <c r="X7" s="60">
        <v>21737940</v>
      </c>
      <c r="Y7" s="60">
        <v>10688427</v>
      </c>
      <c r="Z7" s="140">
        <v>49.17</v>
      </c>
      <c r="AA7" s="62">
        <v>21737940</v>
      </c>
    </row>
    <row r="8" spans="1:27" ht="13.5">
      <c r="A8" s="249" t="s">
        <v>178</v>
      </c>
      <c r="B8" s="182"/>
      <c r="C8" s="155">
        <v>4039837</v>
      </c>
      <c r="D8" s="155"/>
      <c r="E8" s="59">
        <v>4132212</v>
      </c>
      <c r="F8" s="60">
        <v>5923912</v>
      </c>
      <c r="G8" s="60">
        <v>17538681</v>
      </c>
      <c r="H8" s="60">
        <v>7840375</v>
      </c>
      <c r="I8" s="60">
        <v>10802766</v>
      </c>
      <c r="J8" s="60">
        <v>36181822</v>
      </c>
      <c r="K8" s="60">
        <v>15075800</v>
      </c>
      <c r="L8" s="60">
        <v>12878739</v>
      </c>
      <c r="M8" s="60">
        <v>11700076</v>
      </c>
      <c r="N8" s="60">
        <v>39654615</v>
      </c>
      <c r="O8" s="60">
        <v>7432386</v>
      </c>
      <c r="P8" s="60">
        <v>8419271</v>
      </c>
      <c r="Q8" s="60">
        <v>10152141</v>
      </c>
      <c r="R8" s="60">
        <v>26003798</v>
      </c>
      <c r="S8" s="60">
        <v>10165646</v>
      </c>
      <c r="T8" s="60">
        <v>10169389</v>
      </c>
      <c r="U8" s="60">
        <v>19089367</v>
      </c>
      <c r="V8" s="60">
        <v>39424402</v>
      </c>
      <c r="W8" s="60">
        <v>141264637</v>
      </c>
      <c r="X8" s="60">
        <v>5923912</v>
      </c>
      <c r="Y8" s="60">
        <v>135340725</v>
      </c>
      <c r="Z8" s="140">
        <v>2284.65</v>
      </c>
      <c r="AA8" s="62">
        <v>5923912</v>
      </c>
    </row>
    <row r="9" spans="1:27" ht="13.5">
      <c r="A9" s="249" t="s">
        <v>179</v>
      </c>
      <c r="B9" s="182"/>
      <c r="C9" s="155">
        <v>104953344</v>
      </c>
      <c r="D9" s="155"/>
      <c r="E9" s="59">
        <v>119987510</v>
      </c>
      <c r="F9" s="60">
        <v>122266208</v>
      </c>
      <c r="G9" s="60">
        <v>45514000</v>
      </c>
      <c r="H9" s="60">
        <v>934000</v>
      </c>
      <c r="I9" s="60"/>
      <c r="J9" s="60">
        <v>46448000</v>
      </c>
      <c r="K9" s="60"/>
      <c r="L9" s="60">
        <v>38364000</v>
      </c>
      <c r="M9" s="60">
        <v>3692800</v>
      </c>
      <c r="N9" s="60">
        <v>42056800</v>
      </c>
      <c r="O9" s="60"/>
      <c r="P9" s="60">
        <v>593000</v>
      </c>
      <c r="Q9" s="60">
        <v>31838900</v>
      </c>
      <c r="R9" s="60">
        <v>32431900</v>
      </c>
      <c r="S9" s="60">
        <v>1791900</v>
      </c>
      <c r="T9" s="60"/>
      <c r="U9" s="60">
        <v>2556998</v>
      </c>
      <c r="V9" s="60">
        <v>4348898</v>
      </c>
      <c r="W9" s="60">
        <v>125285598</v>
      </c>
      <c r="X9" s="60">
        <v>122266208</v>
      </c>
      <c r="Y9" s="60">
        <v>3019390</v>
      </c>
      <c r="Z9" s="140">
        <v>2.47</v>
      </c>
      <c r="AA9" s="62">
        <v>122266208</v>
      </c>
    </row>
    <row r="10" spans="1:27" ht="13.5">
      <c r="A10" s="249" t="s">
        <v>180</v>
      </c>
      <c r="B10" s="182"/>
      <c r="C10" s="155">
        <v>29351033</v>
      </c>
      <c r="D10" s="155"/>
      <c r="E10" s="59">
        <v>44614392</v>
      </c>
      <c r="F10" s="60">
        <v>36513171</v>
      </c>
      <c r="G10" s="60"/>
      <c r="H10" s="60"/>
      <c r="I10" s="60">
        <v>11467070</v>
      </c>
      <c r="J10" s="60">
        <v>11467070</v>
      </c>
      <c r="K10" s="60"/>
      <c r="L10" s="60">
        <v>15000000</v>
      </c>
      <c r="M10" s="60"/>
      <c r="N10" s="60">
        <v>15000000</v>
      </c>
      <c r="O10" s="60"/>
      <c r="P10" s="60"/>
      <c r="Q10" s="60">
        <v>10643489</v>
      </c>
      <c r="R10" s="60">
        <v>10643489</v>
      </c>
      <c r="S10" s="60"/>
      <c r="T10" s="60"/>
      <c r="U10" s="60"/>
      <c r="V10" s="60"/>
      <c r="W10" s="60">
        <v>37110559</v>
      </c>
      <c r="X10" s="60">
        <v>36513171</v>
      </c>
      <c r="Y10" s="60">
        <v>597388</v>
      </c>
      <c r="Z10" s="140">
        <v>1.64</v>
      </c>
      <c r="AA10" s="62">
        <v>36513171</v>
      </c>
    </row>
    <row r="11" spans="1:27" ht="13.5">
      <c r="A11" s="249" t="s">
        <v>181</v>
      </c>
      <c r="B11" s="182"/>
      <c r="C11" s="155">
        <v>8881444</v>
      </c>
      <c r="D11" s="155"/>
      <c r="E11" s="59">
        <v>6898344</v>
      </c>
      <c r="F11" s="60">
        <v>6681468</v>
      </c>
      <c r="G11" s="60">
        <v>970412</v>
      </c>
      <c r="H11" s="60">
        <v>1093907</v>
      </c>
      <c r="I11" s="60">
        <v>1006200</v>
      </c>
      <c r="J11" s="60">
        <v>3070519</v>
      </c>
      <c r="K11" s="60">
        <v>688457</v>
      </c>
      <c r="L11" s="60">
        <v>1261508</v>
      </c>
      <c r="M11" s="60">
        <v>1070218</v>
      </c>
      <c r="N11" s="60">
        <v>3020183</v>
      </c>
      <c r="O11" s="60">
        <v>1078146</v>
      </c>
      <c r="P11" s="60">
        <v>992821</v>
      </c>
      <c r="Q11" s="60">
        <v>1032335</v>
      </c>
      <c r="R11" s="60">
        <v>3103302</v>
      </c>
      <c r="S11" s="60">
        <v>173246</v>
      </c>
      <c r="T11" s="60">
        <v>2112479</v>
      </c>
      <c r="U11" s="60">
        <v>1034926</v>
      </c>
      <c r="V11" s="60">
        <v>3320651</v>
      </c>
      <c r="W11" s="60">
        <v>12514655</v>
      </c>
      <c r="X11" s="60">
        <v>6681468</v>
      </c>
      <c r="Y11" s="60">
        <v>5833187</v>
      </c>
      <c r="Z11" s="140">
        <v>87.3</v>
      </c>
      <c r="AA11" s="62">
        <v>6681468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-113207855</v>
      </c>
      <c r="D14" s="155"/>
      <c r="E14" s="59">
        <v>-170032176</v>
      </c>
      <c r="F14" s="60">
        <v>-176191501</v>
      </c>
      <c r="G14" s="60">
        <v>-61888356</v>
      </c>
      <c r="H14" s="60">
        <v>-10218471</v>
      </c>
      <c r="I14" s="60">
        <v>-17102197</v>
      </c>
      <c r="J14" s="60">
        <v>-89209024</v>
      </c>
      <c r="K14" s="60">
        <v>-15921601</v>
      </c>
      <c r="L14" s="60">
        <v>-65139743</v>
      </c>
      <c r="M14" s="60">
        <v>-11543916</v>
      </c>
      <c r="N14" s="60">
        <v>-92605260</v>
      </c>
      <c r="O14" s="60">
        <v>-13032451</v>
      </c>
      <c r="P14" s="60">
        <v>-8258801</v>
      </c>
      <c r="Q14" s="60">
        <v>-52578636</v>
      </c>
      <c r="R14" s="60">
        <v>-73869888</v>
      </c>
      <c r="S14" s="60">
        <v>-14797861</v>
      </c>
      <c r="T14" s="60">
        <v>-11134872</v>
      </c>
      <c r="U14" s="60">
        <v>-18970573</v>
      </c>
      <c r="V14" s="60">
        <v>-44903306</v>
      </c>
      <c r="W14" s="60">
        <v>-300587478</v>
      </c>
      <c r="X14" s="60">
        <v>-176191501</v>
      </c>
      <c r="Y14" s="60">
        <v>-124395977</v>
      </c>
      <c r="Z14" s="140">
        <v>70.6</v>
      </c>
      <c r="AA14" s="62">
        <v>-176191501</v>
      </c>
    </row>
    <row r="15" spans="1:27" ht="13.5">
      <c r="A15" s="249" t="s">
        <v>40</v>
      </c>
      <c r="B15" s="182"/>
      <c r="C15" s="155">
        <v>-1280551</v>
      </c>
      <c r="D15" s="155"/>
      <c r="E15" s="59">
        <v>-1639152</v>
      </c>
      <c r="F15" s="60">
        <v>-1639149</v>
      </c>
      <c r="G15" s="60"/>
      <c r="H15" s="60"/>
      <c r="I15" s="60">
        <v>-579335</v>
      </c>
      <c r="J15" s="60">
        <v>-579335</v>
      </c>
      <c r="K15" s="60"/>
      <c r="L15" s="60"/>
      <c r="M15" s="60"/>
      <c r="N15" s="60"/>
      <c r="O15" s="60"/>
      <c r="P15" s="60"/>
      <c r="Q15" s="60">
        <v>-574966</v>
      </c>
      <c r="R15" s="60">
        <v>-574966</v>
      </c>
      <c r="S15" s="60"/>
      <c r="T15" s="60"/>
      <c r="U15" s="60"/>
      <c r="V15" s="60"/>
      <c r="W15" s="60">
        <v>-1154301</v>
      </c>
      <c r="X15" s="60">
        <v>-1639149</v>
      </c>
      <c r="Y15" s="60">
        <v>484848</v>
      </c>
      <c r="Z15" s="140">
        <v>-29.58</v>
      </c>
      <c r="AA15" s="62">
        <v>-1639149</v>
      </c>
    </row>
    <row r="16" spans="1:27" ht="13.5">
      <c r="A16" s="249" t="s">
        <v>42</v>
      </c>
      <c r="B16" s="182"/>
      <c r="C16" s="155">
        <v>-110773</v>
      </c>
      <c r="D16" s="155"/>
      <c r="E16" s="59">
        <v>-150000</v>
      </c>
      <c r="F16" s="60">
        <v>-483000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-483000</v>
      </c>
      <c r="Y16" s="60">
        <v>483000</v>
      </c>
      <c r="Z16" s="140">
        <v>-100</v>
      </c>
      <c r="AA16" s="62">
        <v>-483000</v>
      </c>
    </row>
    <row r="17" spans="1:27" ht="13.5">
      <c r="A17" s="250" t="s">
        <v>185</v>
      </c>
      <c r="B17" s="251"/>
      <c r="C17" s="168">
        <f aca="true" t="shared" si="0" ref="C17:Y17">SUM(C6:C16)</f>
        <v>61904459</v>
      </c>
      <c r="D17" s="168">
        <f t="shared" si="0"/>
        <v>0</v>
      </c>
      <c r="E17" s="72">
        <f t="shared" si="0"/>
        <v>30453629</v>
      </c>
      <c r="F17" s="73">
        <f t="shared" si="0"/>
        <v>19036785</v>
      </c>
      <c r="G17" s="73">
        <f t="shared" si="0"/>
        <v>4372667</v>
      </c>
      <c r="H17" s="73">
        <f t="shared" si="0"/>
        <v>2575785</v>
      </c>
      <c r="I17" s="73">
        <f t="shared" si="0"/>
        <v>8928770</v>
      </c>
      <c r="J17" s="73">
        <f t="shared" si="0"/>
        <v>15877222</v>
      </c>
      <c r="K17" s="73">
        <f t="shared" si="0"/>
        <v>4176615</v>
      </c>
      <c r="L17" s="73">
        <f t="shared" si="0"/>
        <v>4954512</v>
      </c>
      <c r="M17" s="73">
        <f t="shared" si="0"/>
        <v>7753740</v>
      </c>
      <c r="N17" s="73">
        <f t="shared" si="0"/>
        <v>16884867</v>
      </c>
      <c r="O17" s="73">
        <f t="shared" si="0"/>
        <v>-1572148</v>
      </c>
      <c r="P17" s="73">
        <f t="shared" si="0"/>
        <v>5052695</v>
      </c>
      <c r="Q17" s="73">
        <f t="shared" si="0"/>
        <v>3022107</v>
      </c>
      <c r="R17" s="73">
        <f t="shared" si="0"/>
        <v>6502654</v>
      </c>
      <c r="S17" s="73">
        <f t="shared" si="0"/>
        <v>723943</v>
      </c>
      <c r="T17" s="73">
        <f t="shared" si="0"/>
        <v>4417610</v>
      </c>
      <c r="U17" s="73">
        <f t="shared" si="0"/>
        <v>6497658</v>
      </c>
      <c r="V17" s="73">
        <f t="shared" si="0"/>
        <v>11639211</v>
      </c>
      <c r="W17" s="73">
        <f t="shared" si="0"/>
        <v>50903954</v>
      </c>
      <c r="X17" s="73">
        <f t="shared" si="0"/>
        <v>19036785</v>
      </c>
      <c r="Y17" s="73">
        <f t="shared" si="0"/>
        <v>31867169</v>
      </c>
      <c r="Z17" s="170">
        <f>+IF(X17&lt;&gt;0,+(Y17/X17)*100,0)</f>
        <v>167.39785105520707</v>
      </c>
      <c r="AA17" s="74">
        <f>SUM(AA6:AA16)</f>
        <v>19036785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127662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-52671029</v>
      </c>
      <c r="D26" s="155"/>
      <c r="E26" s="59">
        <v>-56206100</v>
      </c>
      <c r="F26" s="60">
        <v>-63550301</v>
      </c>
      <c r="G26" s="60">
        <v>-3429671</v>
      </c>
      <c r="H26" s="60">
        <v>-4131362</v>
      </c>
      <c r="I26" s="60">
        <v>-7972765</v>
      </c>
      <c r="J26" s="60">
        <v>-15533798</v>
      </c>
      <c r="K26" s="60">
        <v>-4589064</v>
      </c>
      <c r="L26" s="60">
        <v>-4262671</v>
      </c>
      <c r="M26" s="60">
        <v>-5403056</v>
      </c>
      <c r="N26" s="60">
        <v>-14254791</v>
      </c>
      <c r="O26" s="60">
        <v>-2008905</v>
      </c>
      <c r="P26" s="60">
        <v>-3558314</v>
      </c>
      <c r="Q26" s="60">
        <v>-2260821</v>
      </c>
      <c r="R26" s="60">
        <v>-7828040</v>
      </c>
      <c r="S26" s="60">
        <v>-3082397</v>
      </c>
      <c r="T26" s="60">
        <v>-3456646</v>
      </c>
      <c r="U26" s="60">
        <v>-5677473</v>
      </c>
      <c r="V26" s="60">
        <v>-12216516</v>
      </c>
      <c r="W26" s="60">
        <v>-49833145</v>
      </c>
      <c r="X26" s="60">
        <v>-63550301</v>
      </c>
      <c r="Y26" s="60">
        <v>13717156</v>
      </c>
      <c r="Z26" s="140">
        <v>-21.58</v>
      </c>
      <c r="AA26" s="62">
        <v>-63550301</v>
      </c>
    </row>
    <row r="27" spans="1:27" ht="13.5">
      <c r="A27" s="250" t="s">
        <v>192</v>
      </c>
      <c r="B27" s="251"/>
      <c r="C27" s="168">
        <f aca="true" t="shared" si="1" ref="C27:Y27">SUM(C21:C26)</f>
        <v>-52543367</v>
      </c>
      <c r="D27" s="168">
        <f>SUM(D21:D26)</f>
        <v>0</v>
      </c>
      <c r="E27" s="72">
        <f t="shared" si="1"/>
        <v>-56206100</v>
      </c>
      <c r="F27" s="73">
        <f t="shared" si="1"/>
        <v>-63550301</v>
      </c>
      <c r="G27" s="73">
        <f t="shared" si="1"/>
        <v>-3429671</v>
      </c>
      <c r="H27" s="73">
        <f t="shared" si="1"/>
        <v>-4131362</v>
      </c>
      <c r="I27" s="73">
        <f t="shared" si="1"/>
        <v>-7972765</v>
      </c>
      <c r="J27" s="73">
        <f t="shared" si="1"/>
        <v>-15533798</v>
      </c>
      <c r="K27" s="73">
        <f t="shared" si="1"/>
        <v>-4589064</v>
      </c>
      <c r="L27" s="73">
        <f t="shared" si="1"/>
        <v>-4262671</v>
      </c>
      <c r="M27" s="73">
        <f t="shared" si="1"/>
        <v>-5403056</v>
      </c>
      <c r="N27" s="73">
        <f t="shared" si="1"/>
        <v>-14254791</v>
      </c>
      <c r="O27" s="73">
        <f t="shared" si="1"/>
        <v>-2008905</v>
      </c>
      <c r="P27" s="73">
        <f t="shared" si="1"/>
        <v>-3558314</v>
      </c>
      <c r="Q27" s="73">
        <f t="shared" si="1"/>
        <v>-2260821</v>
      </c>
      <c r="R27" s="73">
        <f t="shared" si="1"/>
        <v>-7828040</v>
      </c>
      <c r="S27" s="73">
        <f t="shared" si="1"/>
        <v>-3082397</v>
      </c>
      <c r="T27" s="73">
        <f t="shared" si="1"/>
        <v>-3456646</v>
      </c>
      <c r="U27" s="73">
        <f t="shared" si="1"/>
        <v>-5677473</v>
      </c>
      <c r="V27" s="73">
        <f t="shared" si="1"/>
        <v>-12216516</v>
      </c>
      <c r="W27" s="73">
        <f t="shared" si="1"/>
        <v>-49833145</v>
      </c>
      <c r="X27" s="73">
        <f t="shared" si="1"/>
        <v>-63550301</v>
      </c>
      <c r="Y27" s="73">
        <f t="shared" si="1"/>
        <v>13717156</v>
      </c>
      <c r="Z27" s="170">
        <f>+IF(X27&lt;&gt;0,+(Y27/X27)*100,0)</f>
        <v>-21.584722313116973</v>
      </c>
      <c r="AA27" s="74">
        <f>SUM(AA21:AA26)</f>
        <v>-63550301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169255</v>
      </c>
      <c r="D33" s="155"/>
      <c r="E33" s="59">
        <v>81924</v>
      </c>
      <c r="F33" s="60">
        <v>2508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2508</v>
      </c>
      <c r="Y33" s="60">
        <v>-2508</v>
      </c>
      <c r="Z33" s="140">
        <v>-100</v>
      </c>
      <c r="AA33" s="62">
        <v>2508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-793324</v>
      </c>
      <c r="D35" s="155"/>
      <c r="E35" s="59">
        <v>-827152</v>
      </c>
      <c r="F35" s="60">
        <v>-791774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-791774</v>
      </c>
      <c r="Y35" s="60">
        <v>791774</v>
      </c>
      <c r="Z35" s="140">
        <v>-100</v>
      </c>
      <c r="AA35" s="62">
        <v>-791774</v>
      </c>
    </row>
    <row r="36" spans="1:27" ht="13.5">
      <c r="A36" s="250" t="s">
        <v>198</v>
      </c>
      <c r="B36" s="251"/>
      <c r="C36" s="168">
        <f aca="true" t="shared" si="2" ref="C36:Y36">SUM(C31:C35)</f>
        <v>-624069</v>
      </c>
      <c r="D36" s="168">
        <f>SUM(D31:D35)</f>
        <v>0</v>
      </c>
      <c r="E36" s="72">
        <f t="shared" si="2"/>
        <v>-745228</v>
      </c>
      <c r="F36" s="73">
        <f t="shared" si="2"/>
        <v>-789266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-789266</v>
      </c>
      <c r="Y36" s="73">
        <f t="shared" si="2"/>
        <v>789266</v>
      </c>
      <c r="Z36" s="170">
        <f>+IF(X36&lt;&gt;0,+(Y36/X36)*100,0)</f>
        <v>-100</v>
      </c>
      <c r="AA36" s="74">
        <f>SUM(AA31:AA35)</f>
        <v>-789266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8737023</v>
      </c>
      <c r="D38" s="153">
        <f>+D17+D27+D36</f>
        <v>0</v>
      </c>
      <c r="E38" s="99">
        <f t="shared" si="3"/>
        <v>-26497699</v>
      </c>
      <c r="F38" s="100">
        <f t="shared" si="3"/>
        <v>-45302782</v>
      </c>
      <c r="G38" s="100">
        <f t="shared" si="3"/>
        <v>942996</v>
      </c>
      <c r="H38" s="100">
        <f t="shared" si="3"/>
        <v>-1555577</v>
      </c>
      <c r="I38" s="100">
        <f t="shared" si="3"/>
        <v>956005</v>
      </c>
      <c r="J38" s="100">
        <f t="shared" si="3"/>
        <v>343424</v>
      </c>
      <c r="K38" s="100">
        <f t="shared" si="3"/>
        <v>-412449</v>
      </c>
      <c r="L38" s="100">
        <f t="shared" si="3"/>
        <v>691841</v>
      </c>
      <c r="M38" s="100">
        <f t="shared" si="3"/>
        <v>2350684</v>
      </c>
      <c r="N38" s="100">
        <f t="shared" si="3"/>
        <v>2630076</v>
      </c>
      <c r="O38" s="100">
        <f t="shared" si="3"/>
        <v>-3581053</v>
      </c>
      <c r="P38" s="100">
        <f t="shared" si="3"/>
        <v>1494381</v>
      </c>
      <c r="Q38" s="100">
        <f t="shared" si="3"/>
        <v>761286</v>
      </c>
      <c r="R38" s="100">
        <f t="shared" si="3"/>
        <v>-1325386</v>
      </c>
      <c r="S38" s="100">
        <f t="shared" si="3"/>
        <v>-2358454</v>
      </c>
      <c r="T38" s="100">
        <f t="shared" si="3"/>
        <v>960964</v>
      </c>
      <c r="U38" s="100">
        <f t="shared" si="3"/>
        <v>820185</v>
      </c>
      <c r="V38" s="100">
        <f t="shared" si="3"/>
        <v>-577305</v>
      </c>
      <c r="W38" s="100">
        <f t="shared" si="3"/>
        <v>1070809</v>
      </c>
      <c r="X38" s="100">
        <f t="shared" si="3"/>
        <v>-45302782</v>
      </c>
      <c r="Y38" s="100">
        <f t="shared" si="3"/>
        <v>46373591</v>
      </c>
      <c r="Z38" s="137">
        <f>+IF(X38&lt;&gt;0,+(Y38/X38)*100,0)</f>
        <v>-102.3636716173413</v>
      </c>
      <c r="AA38" s="102">
        <f>+AA17+AA27+AA36</f>
        <v>-45302782</v>
      </c>
    </row>
    <row r="39" spans="1:27" ht="13.5">
      <c r="A39" s="249" t="s">
        <v>200</v>
      </c>
      <c r="B39" s="182"/>
      <c r="C39" s="153">
        <v>154252933</v>
      </c>
      <c r="D39" s="153"/>
      <c r="E39" s="99">
        <v>105447950</v>
      </c>
      <c r="F39" s="100"/>
      <c r="G39" s="100">
        <v>163509172</v>
      </c>
      <c r="H39" s="100">
        <v>164452168</v>
      </c>
      <c r="I39" s="100">
        <v>162896591</v>
      </c>
      <c r="J39" s="100">
        <v>163509172</v>
      </c>
      <c r="K39" s="100">
        <v>163852596</v>
      </c>
      <c r="L39" s="100">
        <v>163440147</v>
      </c>
      <c r="M39" s="100">
        <v>164131988</v>
      </c>
      <c r="N39" s="100">
        <v>163852596</v>
      </c>
      <c r="O39" s="100">
        <v>166482672</v>
      </c>
      <c r="P39" s="100">
        <v>162901619</v>
      </c>
      <c r="Q39" s="100">
        <v>164396000</v>
      </c>
      <c r="R39" s="100">
        <v>166482672</v>
      </c>
      <c r="S39" s="100">
        <v>165157286</v>
      </c>
      <c r="T39" s="100">
        <v>162798832</v>
      </c>
      <c r="U39" s="100">
        <v>163759796</v>
      </c>
      <c r="V39" s="100">
        <v>165157286</v>
      </c>
      <c r="W39" s="100">
        <v>163509172</v>
      </c>
      <c r="X39" s="100"/>
      <c r="Y39" s="100">
        <v>163509172</v>
      </c>
      <c r="Z39" s="137"/>
      <c r="AA39" s="102"/>
    </row>
    <row r="40" spans="1:27" ht="13.5">
      <c r="A40" s="269" t="s">
        <v>201</v>
      </c>
      <c r="B40" s="256"/>
      <c r="C40" s="257">
        <v>162989955</v>
      </c>
      <c r="D40" s="257"/>
      <c r="E40" s="258">
        <v>78950251</v>
      </c>
      <c r="F40" s="259">
        <v>-45302783</v>
      </c>
      <c r="G40" s="259">
        <v>164452168</v>
      </c>
      <c r="H40" s="259">
        <v>162896591</v>
      </c>
      <c r="I40" s="259">
        <v>163852596</v>
      </c>
      <c r="J40" s="259">
        <v>163852596</v>
      </c>
      <c r="K40" s="259">
        <v>163440147</v>
      </c>
      <c r="L40" s="259">
        <v>164131988</v>
      </c>
      <c r="M40" s="259">
        <v>166482672</v>
      </c>
      <c r="N40" s="259">
        <v>166482672</v>
      </c>
      <c r="O40" s="259">
        <v>162901619</v>
      </c>
      <c r="P40" s="259">
        <v>164396000</v>
      </c>
      <c r="Q40" s="259">
        <v>165157286</v>
      </c>
      <c r="R40" s="259">
        <v>162901619</v>
      </c>
      <c r="S40" s="259">
        <v>162798832</v>
      </c>
      <c r="T40" s="259">
        <v>163759796</v>
      </c>
      <c r="U40" s="259">
        <v>164579981</v>
      </c>
      <c r="V40" s="259">
        <v>164579981</v>
      </c>
      <c r="W40" s="259">
        <v>164579981</v>
      </c>
      <c r="X40" s="259">
        <v>-45302783</v>
      </c>
      <c r="Y40" s="259">
        <v>209882764</v>
      </c>
      <c r="Z40" s="260">
        <v>-463.29</v>
      </c>
      <c r="AA40" s="261">
        <v>-45302783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52727380</v>
      </c>
      <c r="D5" s="200">
        <f t="shared" si="0"/>
        <v>0</v>
      </c>
      <c r="E5" s="106">
        <f t="shared" si="0"/>
        <v>54406100</v>
      </c>
      <c r="F5" s="106">
        <f t="shared" si="0"/>
        <v>61463300</v>
      </c>
      <c r="G5" s="106">
        <f t="shared" si="0"/>
        <v>3429670</v>
      </c>
      <c r="H5" s="106">
        <f t="shared" si="0"/>
        <v>4131362</v>
      </c>
      <c r="I5" s="106">
        <f t="shared" si="0"/>
        <v>7972766</v>
      </c>
      <c r="J5" s="106">
        <f t="shared" si="0"/>
        <v>15533798</v>
      </c>
      <c r="K5" s="106">
        <f t="shared" si="0"/>
        <v>4589063</v>
      </c>
      <c r="L5" s="106">
        <f t="shared" si="0"/>
        <v>4261179</v>
      </c>
      <c r="M5" s="106">
        <f t="shared" si="0"/>
        <v>5376805</v>
      </c>
      <c r="N5" s="106">
        <f t="shared" si="0"/>
        <v>14227047</v>
      </c>
      <c r="O5" s="106">
        <f t="shared" si="0"/>
        <v>2008905</v>
      </c>
      <c r="P5" s="106">
        <f t="shared" si="0"/>
        <v>3523882</v>
      </c>
      <c r="Q5" s="106">
        <f t="shared" si="0"/>
        <v>2260820</v>
      </c>
      <c r="R5" s="106">
        <f t="shared" si="0"/>
        <v>7793607</v>
      </c>
      <c r="S5" s="106">
        <f t="shared" si="0"/>
        <v>3082398</v>
      </c>
      <c r="T5" s="106">
        <f t="shared" si="0"/>
        <v>0</v>
      </c>
      <c r="U5" s="106">
        <f t="shared" si="0"/>
        <v>5677473</v>
      </c>
      <c r="V5" s="106">
        <f t="shared" si="0"/>
        <v>8759871</v>
      </c>
      <c r="W5" s="106">
        <f t="shared" si="0"/>
        <v>46314323</v>
      </c>
      <c r="X5" s="106">
        <f t="shared" si="0"/>
        <v>61463300</v>
      </c>
      <c r="Y5" s="106">
        <f t="shared" si="0"/>
        <v>-15148977</v>
      </c>
      <c r="Z5" s="201">
        <f>+IF(X5&lt;&gt;0,+(Y5/X5)*100,0)</f>
        <v>-24.647191088015123</v>
      </c>
      <c r="AA5" s="199">
        <f>SUM(AA11:AA18)</f>
        <v>61463300</v>
      </c>
    </row>
    <row r="6" spans="1:27" ht="13.5">
      <c r="A6" s="291" t="s">
        <v>205</v>
      </c>
      <c r="B6" s="142"/>
      <c r="C6" s="62">
        <v>33001986</v>
      </c>
      <c r="D6" s="156"/>
      <c r="E6" s="60">
        <v>14405994</v>
      </c>
      <c r="F6" s="60">
        <v>18302136</v>
      </c>
      <c r="G6" s="60">
        <v>2377654</v>
      </c>
      <c r="H6" s="60">
        <v>1792601</v>
      </c>
      <c r="I6" s="60">
        <v>3478253</v>
      </c>
      <c r="J6" s="60">
        <v>7648508</v>
      </c>
      <c r="K6" s="60">
        <v>255396</v>
      </c>
      <c r="L6" s="60">
        <v>1665016</v>
      </c>
      <c r="M6" s="60">
        <v>1871184</v>
      </c>
      <c r="N6" s="60">
        <v>3791596</v>
      </c>
      <c r="O6" s="60">
        <v>50393</v>
      </c>
      <c r="P6" s="60">
        <v>502205</v>
      </c>
      <c r="Q6" s="60">
        <v>149131</v>
      </c>
      <c r="R6" s="60">
        <v>701729</v>
      </c>
      <c r="S6" s="60">
        <v>595571</v>
      </c>
      <c r="T6" s="60"/>
      <c r="U6" s="60">
        <v>1832718</v>
      </c>
      <c r="V6" s="60">
        <v>2428289</v>
      </c>
      <c r="W6" s="60">
        <v>14570122</v>
      </c>
      <c r="X6" s="60">
        <v>18302136</v>
      </c>
      <c r="Y6" s="60">
        <v>-3732014</v>
      </c>
      <c r="Z6" s="140">
        <v>-20.39</v>
      </c>
      <c r="AA6" s="155">
        <v>18302136</v>
      </c>
    </row>
    <row r="7" spans="1:27" ht="13.5">
      <c r="A7" s="291" t="s">
        <v>206</v>
      </c>
      <c r="B7" s="142"/>
      <c r="C7" s="62">
        <v>791311</v>
      </c>
      <c r="D7" s="156"/>
      <c r="E7" s="60">
        <v>3450000</v>
      </c>
      <c r="F7" s="60">
        <v>3360000</v>
      </c>
      <c r="G7" s="60">
        <v>5061</v>
      </c>
      <c r="H7" s="60">
        <v>102851</v>
      </c>
      <c r="I7" s="60">
        <v>392361</v>
      </c>
      <c r="J7" s="60">
        <v>500273</v>
      </c>
      <c r="K7" s="60">
        <v>329252</v>
      </c>
      <c r="L7" s="60">
        <v>42748</v>
      </c>
      <c r="M7" s="60">
        <v>687488</v>
      </c>
      <c r="N7" s="60">
        <v>1059488</v>
      </c>
      <c r="O7" s="60">
        <v>28427</v>
      </c>
      <c r="P7" s="60">
        <v>177122</v>
      </c>
      <c r="Q7" s="60">
        <v>528862</v>
      </c>
      <c r="R7" s="60">
        <v>734411</v>
      </c>
      <c r="S7" s="60">
        <v>45059</v>
      </c>
      <c r="T7" s="60"/>
      <c r="U7" s="60">
        <v>355083</v>
      </c>
      <c r="V7" s="60">
        <v>400142</v>
      </c>
      <c r="W7" s="60">
        <v>2694314</v>
      </c>
      <c r="X7" s="60">
        <v>3360000</v>
      </c>
      <c r="Y7" s="60">
        <v>-665686</v>
      </c>
      <c r="Z7" s="140">
        <v>-19.81</v>
      </c>
      <c r="AA7" s="155">
        <v>3360000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375714</v>
      </c>
      <c r="D10" s="156"/>
      <c r="E10" s="60">
        <v>4552250</v>
      </c>
      <c r="F10" s="60">
        <v>776000</v>
      </c>
      <c r="G10" s="60"/>
      <c r="H10" s="60">
        <v>115500</v>
      </c>
      <c r="I10" s="60"/>
      <c r="J10" s="60">
        <v>115500</v>
      </c>
      <c r="K10" s="60"/>
      <c r="L10" s="60">
        <v>359939</v>
      </c>
      <c r="M10" s="60"/>
      <c r="N10" s="60">
        <v>359939</v>
      </c>
      <c r="O10" s="60"/>
      <c r="P10" s="60"/>
      <c r="Q10" s="60"/>
      <c r="R10" s="60"/>
      <c r="S10" s="60"/>
      <c r="T10" s="60"/>
      <c r="U10" s="60">
        <v>115777</v>
      </c>
      <c r="V10" s="60">
        <v>115777</v>
      </c>
      <c r="W10" s="60">
        <v>591216</v>
      </c>
      <c r="X10" s="60">
        <v>776000</v>
      </c>
      <c r="Y10" s="60">
        <v>-184784</v>
      </c>
      <c r="Z10" s="140">
        <v>-23.81</v>
      </c>
      <c r="AA10" s="155">
        <v>776000</v>
      </c>
    </row>
    <row r="11" spans="1:27" ht="13.5">
      <c r="A11" s="292" t="s">
        <v>210</v>
      </c>
      <c r="B11" s="142"/>
      <c r="C11" s="293">
        <f aca="true" t="shared" si="1" ref="C11:Y11">SUM(C6:C10)</f>
        <v>34169011</v>
      </c>
      <c r="D11" s="294">
        <f t="shared" si="1"/>
        <v>0</v>
      </c>
      <c r="E11" s="295">
        <f t="shared" si="1"/>
        <v>22408244</v>
      </c>
      <c r="F11" s="295">
        <f t="shared" si="1"/>
        <v>22438136</v>
      </c>
      <c r="G11" s="295">
        <f t="shared" si="1"/>
        <v>2382715</v>
      </c>
      <c r="H11" s="295">
        <f t="shared" si="1"/>
        <v>2010952</v>
      </c>
      <c r="I11" s="295">
        <f t="shared" si="1"/>
        <v>3870614</v>
      </c>
      <c r="J11" s="295">
        <f t="shared" si="1"/>
        <v>8264281</v>
      </c>
      <c r="K11" s="295">
        <f t="shared" si="1"/>
        <v>584648</v>
      </c>
      <c r="L11" s="295">
        <f t="shared" si="1"/>
        <v>2067703</v>
      </c>
      <c r="M11" s="295">
        <f t="shared" si="1"/>
        <v>2558672</v>
      </c>
      <c r="N11" s="295">
        <f t="shared" si="1"/>
        <v>5211023</v>
      </c>
      <c r="O11" s="295">
        <f t="shared" si="1"/>
        <v>78820</v>
      </c>
      <c r="P11" s="295">
        <f t="shared" si="1"/>
        <v>679327</v>
      </c>
      <c r="Q11" s="295">
        <f t="shared" si="1"/>
        <v>677993</v>
      </c>
      <c r="R11" s="295">
        <f t="shared" si="1"/>
        <v>1436140</v>
      </c>
      <c r="S11" s="295">
        <f t="shared" si="1"/>
        <v>640630</v>
      </c>
      <c r="T11" s="295">
        <f t="shared" si="1"/>
        <v>0</v>
      </c>
      <c r="U11" s="295">
        <f t="shared" si="1"/>
        <v>2303578</v>
      </c>
      <c r="V11" s="295">
        <f t="shared" si="1"/>
        <v>2944208</v>
      </c>
      <c r="W11" s="295">
        <f t="shared" si="1"/>
        <v>17855652</v>
      </c>
      <c r="X11" s="295">
        <f t="shared" si="1"/>
        <v>22438136</v>
      </c>
      <c r="Y11" s="295">
        <f t="shared" si="1"/>
        <v>-4582484</v>
      </c>
      <c r="Z11" s="296">
        <f>+IF(X11&lt;&gt;0,+(Y11/X11)*100,0)</f>
        <v>-20.422748128454163</v>
      </c>
      <c r="AA11" s="297">
        <f>SUM(AA6:AA10)</f>
        <v>22438136</v>
      </c>
    </row>
    <row r="12" spans="1:27" ht="13.5">
      <c r="A12" s="298" t="s">
        <v>211</v>
      </c>
      <c r="B12" s="136"/>
      <c r="C12" s="62">
        <v>6846019</v>
      </c>
      <c r="D12" s="156"/>
      <c r="E12" s="60">
        <v>15787856</v>
      </c>
      <c r="F12" s="60">
        <v>19301871</v>
      </c>
      <c r="G12" s="60">
        <v>688084</v>
      </c>
      <c r="H12" s="60">
        <v>362888</v>
      </c>
      <c r="I12" s="60">
        <v>3609042</v>
      </c>
      <c r="J12" s="60">
        <v>4660014</v>
      </c>
      <c r="K12" s="60">
        <v>462538</v>
      </c>
      <c r="L12" s="60">
        <v>615448</v>
      </c>
      <c r="M12" s="60">
        <v>1798070</v>
      </c>
      <c r="N12" s="60">
        <v>2876056</v>
      </c>
      <c r="O12" s="60">
        <v>6832</v>
      </c>
      <c r="P12" s="60">
        <v>955031</v>
      </c>
      <c r="Q12" s="60">
        <v>698001</v>
      </c>
      <c r="R12" s="60">
        <v>1659864</v>
      </c>
      <c r="S12" s="60">
        <v>2212129</v>
      </c>
      <c r="T12" s="60"/>
      <c r="U12" s="60">
        <v>1287774</v>
      </c>
      <c r="V12" s="60">
        <v>3499903</v>
      </c>
      <c r="W12" s="60">
        <v>12695837</v>
      </c>
      <c r="X12" s="60">
        <v>19301871</v>
      </c>
      <c r="Y12" s="60">
        <v>-6606034</v>
      </c>
      <c r="Z12" s="140">
        <v>-34.22</v>
      </c>
      <c r="AA12" s="155">
        <v>19301871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11655998</v>
      </c>
      <c r="D15" s="156"/>
      <c r="E15" s="60">
        <v>16210000</v>
      </c>
      <c r="F15" s="60">
        <v>19723293</v>
      </c>
      <c r="G15" s="60">
        <v>358871</v>
      </c>
      <c r="H15" s="60">
        <v>1757522</v>
      </c>
      <c r="I15" s="60">
        <v>493110</v>
      </c>
      <c r="J15" s="60">
        <v>2609503</v>
      </c>
      <c r="K15" s="60">
        <v>3541877</v>
      </c>
      <c r="L15" s="60">
        <v>1578028</v>
      </c>
      <c r="M15" s="60">
        <v>1020063</v>
      </c>
      <c r="N15" s="60">
        <v>6139968</v>
      </c>
      <c r="O15" s="60">
        <v>1923253</v>
      </c>
      <c r="P15" s="60">
        <v>1889524</v>
      </c>
      <c r="Q15" s="60">
        <v>884826</v>
      </c>
      <c r="R15" s="60">
        <v>4697603</v>
      </c>
      <c r="S15" s="60">
        <v>229639</v>
      </c>
      <c r="T15" s="60"/>
      <c r="U15" s="60">
        <v>2086121</v>
      </c>
      <c r="V15" s="60">
        <v>2315760</v>
      </c>
      <c r="W15" s="60">
        <v>15762834</v>
      </c>
      <c r="X15" s="60">
        <v>19723293</v>
      </c>
      <c r="Y15" s="60">
        <v>-3960459</v>
      </c>
      <c r="Z15" s="140">
        <v>-20.08</v>
      </c>
      <c r="AA15" s="155">
        <v>19723293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56352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1800000</v>
      </c>
      <c r="F20" s="100">
        <f t="shared" si="2"/>
        <v>2087000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3456647</v>
      </c>
      <c r="U20" s="100">
        <f t="shared" si="2"/>
        <v>0</v>
      </c>
      <c r="V20" s="100">
        <f t="shared" si="2"/>
        <v>3456647</v>
      </c>
      <c r="W20" s="100">
        <f t="shared" si="2"/>
        <v>3456647</v>
      </c>
      <c r="X20" s="100">
        <f t="shared" si="2"/>
        <v>2087000</v>
      </c>
      <c r="Y20" s="100">
        <f t="shared" si="2"/>
        <v>1369647</v>
      </c>
      <c r="Z20" s="137">
        <f>+IF(X20&lt;&gt;0,+(Y20/X20)*100,0)</f>
        <v>65.62755150934355</v>
      </c>
      <c r="AA20" s="153">
        <f>SUM(AA26:AA33)</f>
        <v>2087000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1062142</v>
      </c>
      <c r="U21" s="60"/>
      <c r="V21" s="60">
        <v>1062142</v>
      </c>
      <c r="W21" s="60">
        <v>1062142</v>
      </c>
      <c r="X21" s="60"/>
      <c r="Y21" s="60">
        <v>1062142</v>
      </c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114428</v>
      </c>
      <c r="U22" s="60"/>
      <c r="V22" s="60">
        <v>114428</v>
      </c>
      <c r="W22" s="60">
        <v>114428</v>
      </c>
      <c r="X22" s="60"/>
      <c r="Y22" s="60">
        <v>114428</v>
      </c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1176570</v>
      </c>
      <c r="U26" s="295">
        <f t="shared" si="3"/>
        <v>0</v>
      </c>
      <c r="V26" s="295">
        <f t="shared" si="3"/>
        <v>1176570</v>
      </c>
      <c r="W26" s="295">
        <f t="shared" si="3"/>
        <v>1176570</v>
      </c>
      <c r="X26" s="295">
        <f t="shared" si="3"/>
        <v>0</v>
      </c>
      <c r="Y26" s="295">
        <f t="shared" si="3"/>
        <v>1176570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>
        <v>1200000</v>
      </c>
      <c r="F27" s="60">
        <v>487000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705488</v>
      </c>
      <c r="U27" s="60"/>
      <c r="V27" s="60">
        <v>705488</v>
      </c>
      <c r="W27" s="60">
        <v>705488</v>
      </c>
      <c r="X27" s="60">
        <v>487000</v>
      </c>
      <c r="Y27" s="60">
        <v>218488</v>
      </c>
      <c r="Z27" s="140">
        <v>44.86</v>
      </c>
      <c r="AA27" s="155">
        <v>487000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600000</v>
      </c>
      <c r="F30" s="60">
        <v>1600000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1574589</v>
      </c>
      <c r="U30" s="60"/>
      <c r="V30" s="60">
        <v>1574589</v>
      </c>
      <c r="W30" s="60">
        <v>1574589</v>
      </c>
      <c r="X30" s="60">
        <v>1600000</v>
      </c>
      <c r="Y30" s="60">
        <v>-25411</v>
      </c>
      <c r="Z30" s="140">
        <v>-1.59</v>
      </c>
      <c r="AA30" s="155">
        <v>1600000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33001986</v>
      </c>
      <c r="D36" s="156">
        <f t="shared" si="4"/>
        <v>0</v>
      </c>
      <c r="E36" s="60">
        <f t="shared" si="4"/>
        <v>14405994</v>
      </c>
      <c r="F36" s="60">
        <f t="shared" si="4"/>
        <v>18302136</v>
      </c>
      <c r="G36" s="60">
        <f t="shared" si="4"/>
        <v>2377654</v>
      </c>
      <c r="H36" s="60">
        <f t="shared" si="4"/>
        <v>1792601</v>
      </c>
      <c r="I36" s="60">
        <f t="shared" si="4"/>
        <v>3478253</v>
      </c>
      <c r="J36" s="60">
        <f t="shared" si="4"/>
        <v>7648508</v>
      </c>
      <c r="K36" s="60">
        <f t="shared" si="4"/>
        <v>255396</v>
      </c>
      <c r="L36" s="60">
        <f t="shared" si="4"/>
        <v>1665016</v>
      </c>
      <c r="M36" s="60">
        <f t="shared" si="4"/>
        <v>1871184</v>
      </c>
      <c r="N36" s="60">
        <f t="shared" si="4"/>
        <v>3791596</v>
      </c>
      <c r="O36" s="60">
        <f t="shared" si="4"/>
        <v>50393</v>
      </c>
      <c r="P36" s="60">
        <f t="shared" si="4"/>
        <v>502205</v>
      </c>
      <c r="Q36" s="60">
        <f t="shared" si="4"/>
        <v>149131</v>
      </c>
      <c r="R36" s="60">
        <f t="shared" si="4"/>
        <v>701729</v>
      </c>
      <c r="S36" s="60">
        <f t="shared" si="4"/>
        <v>595571</v>
      </c>
      <c r="T36" s="60">
        <f t="shared" si="4"/>
        <v>1062142</v>
      </c>
      <c r="U36" s="60">
        <f t="shared" si="4"/>
        <v>1832718</v>
      </c>
      <c r="V36" s="60">
        <f t="shared" si="4"/>
        <v>3490431</v>
      </c>
      <c r="W36" s="60">
        <f t="shared" si="4"/>
        <v>15632264</v>
      </c>
      <c r="X36" s="60">
        <f t="shared" si="4"/>
        <v>18302136</v>
      </c>
      <c r="Y36" s="60">
        <f t="shared" si="4"/>
        <v>-2669872</v>
      </c>
      <c r="Z36" s="140">
        <f aca="true" t="shared" si="5" ref="Z36:Z49">+IF(X36&lt;&gt;0,+(Y36/X36)*100,0)</f>
        <v>-14.587761778188076</v>
      </c>
      <c r="AA36" s="155">
        <f>AA6+AA21</f>
        <v>18302136</v>
      </c>
    </row>
    <row r="37" spans="1:27" ht="13.5">
      <c r="A37" s="291" t="s">
        <v>206</v>
      </c>
      <c r="B37" s="142"/>
      <c r="C37" s="62">
        <f t="shared" si="4"/>
        <v>791311</v>
      </c>
      <c r="D37" s="156">
        <f t="shared" si="4"/>
        <v>0</v>
      </c>
      <c r="E37" s="60">
        <f t="shared" si="4"/>
        <v>3450000</v>
      </c>
      <c r="F37" s="60">
        <f t="shared" si="4"/>
        <v>3360000</v>
      </c>
      <c r="G37" s="60">
        <f t="shared" si="4"/>
        <v>5061</v>
      </c>
      <c r="H37" s="60">
        <f t="shared" si="4"/>
        <v>102851</v>
      </c>
      <c r="I37" s="60">
        <f t="shared" si="4"/>
        <v>392361</v>
      </c>
      <c r="J37" s="60">
        <f t="shared" si="4"/>
        <v>500273</v>
      </c>
      <c r="K37" s="60">
        <f t="shared" si="4"/>
        <v>329252</v>
      </c>
      <c r="L37" s="60">
        <f t="shared" si="4"/>
        <v>42748</v>
      </c>
      <c r="M37" s="60">
        <f t="shared" si="4"/>
        <v>687488</v>
      </c>
      <c r="N37" s="60">
        <f t="shared" si="4"/>
        <v>1059488</v>
      </c>
      <c r="O37" s="60">
        <f t="shared" si="4"/>
        <v>28427</v>
      </c>
      <c r="P37" s="60">
        <f t="shared" si="4"/>
        <v>177122</v>
      </c>
      <c r="Q37" s="60">
        <f t="shared" si="4"/>
        <v>528862</v>
      </c>
      <c r="R37" s="60">
        <f t="shared" si="4"/>
        <v>734411</v>
      </c>
      <c r="S37" s="60">
        <f t="shared" si="4"/>
        <v>45059</v>
      </c>
      <c r="T37" s="60">
        <f t="shared" si="4"/>
        <v>114428</v>
      </c>
      <c r="U37" s="60">
        <f t="shared" si="4"/>
        <v>355083</v>
      </c>
      <c r="V37" s="60">
        <f t="shared" si="4"/>
        <v>514570</v>
      </c>
      <c r="W37" s="60">
        <f t="shared" si="4"/>
        <v>2808742</v>
      </c>
      <c r="X37" s="60">
        <f t="shared" si="4"/>
        <v>3360000</v>
      </c>
      <c r="Y37" s="60">
        <f t="shared" si="4"/>
        <v>-551258</v>
      </c>
      <c r="Z37" s="140">
        <f t="shared" si="5"/>
        <v>-16.406488095238096</v>
      </c>
      <c r="AA37" s="155">
        <f>AA7+AA22</f>
        <v>3360000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375714</v>
      </c>
      <c r="D40" s="156">
        <f t="shared" si="4"/>
        <v>0</v>
      </c>
      <c r="E40" s="60">
        <f t="shared" si="4"/>
        <v>4552250</v>
      </c>
      <c r="F40" s="60">
        <f t="shared" si="4"/>
        <v>776000</v>
      </c>
      <c r="G40" s="60">
        <f t="shared" si="4"/>
        <v>0</v>
      </c>
      <c r="H40" s="60">
        <f t="shared" si="4"/>
        <v>115500</v>
      </c>
      <c r="I40" s="60">
        <f t="shared" si="4"/>
        <v>0</v>
      </c>
      <c r="J40" s="60">
        <f t="shared" si="4"/>
        <v>115500</v>
      </c>
      <c r="K40" s="60">
        <f t="shared" si="4"/>
        <v>0</v>
      </c>
      <c r="L40" s="60">
        <f t="shared" si="4"/>
        <v>359939</v>
      </c>
      <c r="M40" s="60">
        <f t="shared" si="4"/>
        <v>0</v>
      </c>
      <c r="N40" s="60">
        <f t="shared" si="4"/>
        <v>359939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115777</v>
      </c>
      <c r="V40" s="60">
        <f t="shared" si="4"/>
        <v>115777</v>
      </c>
      <c r="W40" s="60">
        <f t="shared" si="4"/>
        <v>591216</v>
      </c>
      <c r="X40" s="60">
        <f t="shared" si="4"/>
        <v>776000</v>
      </c>
      <c r="Y40" s="60">
        <f t="shared" si="4"/>
        <v>-184784</v>
      </c>
      <c r="Z40" s="140">
        <f t="shared" si="5"/>
        <v>-23.81237113402062</v>
      </c>
      <c r="AA40" s="155">
        <f>AA10+AA25</f>
        <v>776000</v>
      </c>
    </row>
    <row r="41" spans="1:27" ht="13.5">
      <c r="A41" s="292" t="s">
        <v>210</v>
      </c>
      <c r="B41" s="142"/>
      <c r="C41" s="293">
        <f aca="true" t="shared" si="6" ref="C41:Y41">SUM(C36:C40)</f>
        <v>34169011</v>
      </c>
      <c r="D41" s="294">
        <f t="shared" si="6"/>
        <v>0</v>
      </c>
      <c r="E41" s="295">
        <f t="shared" si="6"/>
        <v>22408244</v>
      </c>
      <c r="F41" s="295">
        <f t="shared" si="6"/>
        <v>22438136</v>
      </c>
      <c r="G41" s="295">
        <f t="shared" si="6"/>
        <v>2382715</v>
      </c>
      <c r="H41" s="295">
        <f t="shared" si="6"/>
        <v>2010952</v>
      </c>
      <c r="I41" s="295">
        <f t="shared" si="6"/>
        <v>3870614</v>
      </c>
      <c r="J41" s="295">
        <f t="shared" si="6"/>
        <v>8264281</v>
      </c>
      <c r="K41" s="295">
        <f t="shared" si="6"/>
        <v>584648</v>
      </c>
      <c r="L41" s="295">
        <f t="shared" si="6"/>
        <v>2067703</v>
      </c>
      <c r="M41" s="295">
        <f t="shared" si="6"/>
        <v>2558672</v>
      </c>
      <c r="N41" s="295">
        <f t="shared" si="6"/>
        <v>5211023</v>
      </c>
      <c r="O41" s="295">
        <f t="shared" si="6"/>
        <v>78820</v>
      </c>
      <c r="P41" s="295">
        <f t="shared" si="6"/>
        <v>679327</v>
      </c>
      <c r="Q41" s="295">
        <f t="shared" si="6"/>
        <v>677993</v>
      </c>
      <c r="R41" s="295">
        <f t="shared" si="6"/>
        <v>1436140</v>
      </c>
      <c r="S41" s="295">
        <f t="shared" si="6"/>
        <v>640630</v>
      </c>
      <c r="T41" s="295">
        <f t="shared" si="6"/>
        <v>1176570</v>
      </c>
      <c r="U41" s="295">
        <f t="shared" si="6"/>
        <v>2303578</v>
      </c>
      <c r="V41" s="295">
        <f t="shared" si="6"/>
        <v>4120778</v>
      </c>
      <c r="W41" s="295">
        <f t="shared" si="6"/>
        <v>19032222</v>
      </c>
      <c r="X41" s="295">
        <f t="shared" si="6"/>
        <v>22438136</v>
      </c>
      <c r="Y41" s="295">
        <f t="shared" si="6"/>
        <v>-3405914</v>
      </c>
      <c r="Z41" s="296">
        <f t="shared" si="5"/>
        <v>-15.179130744193724</v>
      </c>
      <c r="AA41" s="297">
        <f>SUM(AA36:AA40)</f>
        <v>22438136</v>
      </c>
    </row>
    <row r="42" spans="1:27" ht="13.5">
      <c r="A42" s="298" t="s">
        <v>211</v>
      </c>
      <c r="B42" s="136"/>
      <c r="C42" s="95">
        <f aca="true" t="shared" si="7" ref="C42:Y48">C12+C27</f>
        <v>6846019</v>
      </c>
      <c r="D42" s="129">
        <f t="shared" si="7"/>
        <v>0</v>
      </c>
      <c r="E42" s="54">
        <f t="shared" si="7"/>
        <v>16987856</v>
      </c>
      <c r="F42" s="54">
        <f t="shared" si="7"/>
        <v>19788871</v>
      </c>
      <c r="G42" s="54">
        <f t="shared" si="7"/>
        <v>688084</v>
      </c>
      <c r="H42" s="54">
        <f t="shared" si="7"/>
        <v>362888</v>
      </c>
      <c r="I42" s="54">
        <f t="shared" si="7"/>
        <v>3609042</v>
      </c>
      <c r="J42" s="54">
        <f t="shared" si="7"/>
        <v>4660014</v>
      </c>
      <c r="K42" s="54">
        <f t="shared" si="7"/>
        <v>462538</v>
      </c>
      <c r="L42" s="54">
        <f t="shared" si="7"/>
        <v>615448</v>
      </c>
      <c r="M42" s="54">
        <f t="shared" si="7"/>
        <v>1798070</v>
      </c>
      <c r="N42" s="54">
        <f t="shared" si="7"/>
        <v>2876056</v>
      </c>
      <c r="O42" s="54">
        <f t="shared" si="7"/>
        <v>6832</v>
      </c>
      <c r="P42" s="54">
        <f t="shared" si="7"/>
        <v>955031</v>
      </c>
      <c r="Q42" s="54">
        <f t="shared" si="7"/>
        <v>698001</v>
      </c>
      <c r="R42" s="54">
        <f t="shared" si="7"/>
        <v>1659864</v>
      </c>
      <c r="S42" s="54">
        <f t="shared" si="7"/>
        <v>2212129</v>
      </c>
      <c r="T42" s="54">
        <f t="shared" si="7"/>
        <v>705488</v>
      </c>
      <c r="U42" s="54">
        <f t="shared" si="7"/>
        <v>1287774</v>
      </c>
      <c r="V42" s="54">
        <f t="shared" si="7"/>
        <v>4205391</v>
      </c>
      <c r="W42" s="54">
        <f t="shared" si="7"/>
        <v>13401325</v>
      </c>
      <c r="X42" s="54">
        <f t="shared" si="7"/>
        <v>19788871</v>
      </c>
      <c r="Y42" s="54">
        <f t="shared" si="7"/>
        <v>-6387546</v>
      </c>
      <c r="Z42" s="184">
        <f t="shared" si="5"/>
        <v>-32.278476119228834</v>
      </c>
      <c r="AA42" s="130">
        <f aca="true" t="shared" si="8" ref="AA42:AA48">AA12+AA27</f>
        <v>19788871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11655998</v>
      </c>
      <c r="D45" s="129">
        <f t="shared" si="7"/>
        <v>0</v>
      </c>
      <c r="E45" s="54">
        <f t="shared" si="7"/>
        <v>16810000</v>
      </c>
      <c r="F45" s="54">
        <f t="shared" si="7"/>
        <v>21323293</v>
      </c>
      <c r="G45" s="54">
        <f t="shared" si="7"/>
        <v>358871</v>
      </c>
      <c r="H45" s="54">
        <f t="shared" si="7"/>
        <v>1757522</v>
      </c>
      <c r="I45" s="54">
        <f t="shared" si="7"/>
        <v>493110</v>
      </c>
      <c r="J45" s="54">
        <f t="shared" si="7"/>
        <v>2609503</v>
      </c>
      <c r="K45" s="54">
        <f t="shared" si="7"/>
        <v>3541877</v>
      </c>
      <c r="L45" s="54">
        <f t="shared" si="7"/>
        <v>1578028</v>
      </c>
      <c r="M45" s="54">
        <f t="shared" si="7"/>
        <v>1020063</v>
      </c>
      <c r="N45" s="54">
        <f t="shared" si="7"/>
        <v>6139968</v>
      </c>
      <c r="O45" s="54">
        <f t="shared" si="7"/>
        <v>1923253</v>
      </c>
      <c r="P45" s="54">
        <f t="shared" si="7"/>
        <v>1889524</v>
      </c>
      <c r="Q45" s="54">
        <f t="shared" si="7"/>
        <v>884826</v>
      </c>
      <c r="R45" s="54">
        <f t="shared" si="7"/>
        <v>4697603</v>
      </c>
      <c r="S45" s="54">
        <f t="shared" si="7"/>
        <v>229639</v>
      </c>
      <c r="T45" s="54">
        <f t="shared" si="7"/>
        <v>1574589</v>
      </c>
      <c r="U45" s="54">
        <f t="shared" si="7"/>
        <v>2086121</v>
      </c>
      <c r="V45" s="54">
        <f t="shared" si="7"/>
        <v>3890349</v>
      </c>
      <c r="W45" s="54">
        <f t="shared" si="7"/>
        <v>17337423</v>
      </c>
      <c r="X45" s="54">
        <f t="shared" si="7"/>
        <v>21323293</v>
      </c>
      <c r="Y45" s="54">
        <f t="shared" si="7"/>
        <v>-3985870</v>
      </c>
      <c r="Z45" s="184">
        <f t="shared" si="5"/>
        <v>-18.692563104582394</v>
      </c>
      <c r="AA45" s="130">
        <f t="shared" si="8"/>
        <v>21323293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56352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52727380</v>
      </c>
      <c r="D49" s="218">
        <f t="shared" si="9"/>
        <v>0</v>
      </c>
      <c r="E49" s="220">
        <f t="shared" si="9"/>
        <v>56206100</v>
      </c>
      <c r="F49" s="220">
        <f t="shared" si="9"/>
        <v>63550300</v>
      </c>
      <c r="G49" s="220">
        <f t="shared" si="9"/>
        <v>3429670</v>
      </c>
      <c r="H49" s="220">
        <f t="shared" si="9"/>
        <v>4131362</v>
      </c>
      <c r="I49" s="220">
        <f t="shared" si="9"/>
        <v>7972766</v>
      </c>
      <c r="J49" s="220">
        <f t="shared" si="9"/>
        <v>15533798</v>
      </c>
      <c r="K49" s="220">
        <f t="shared" si="9"/>
        <v>4589063</v>
      </c>
      <c r="L49" s="220">
        <f t="shared" si="9"/>
        <v>4261179</v>
      </c>
      <c r="M49" s="220">
        <f t="shared" si="9"/>
        <v>5376805</v>
      </c>
      <c r="N49" s="220">
        <f t="shared" si="9"/>
        <v>14227047</v>
      </c>
      <c r="O49" s="220">
        <f t="shared" si="9"/>
        <v>2008905</v>
      </c>
      <c r="P49" s="220">
        <f t="shared" si="9"/>
        <v>3523882</v>
      </c>
      <c r="Q49" s="220">
        <f t="shared" si="9"/>
        <v>2260820</v>
      </c>
      <c r="R49" s="220">
        <f t="shared" si="9"/>
        <v>7793607</v>
      </c>
      <c r="S49" s="220">
        <f t="shared" si="9"/>
        <v>3082398</v>
      </c>
      <c r="T49" s="220">
        <f t="shared" si="9"/>
        <v>3456647</v>
      </c>
      <c r="U49" s="220">
        <f t="shared" si="9"/>
        <v>5677473</v>
      </c>
      <c r="V49" s="220">
        <f t="shared" si="9"/>
        <v>12216518</v>
      </c>
      <c r="W49" s="220">
        <f t="shared" si="9"/>
        <v>49770970</v>
      </c>
      <c r="X49" s="220">
        <f t="shared" si="9"/>
        <v>63550300</v>
      </c>
      <c r="Y49" s="220">
        <f t="shared" si="9"/>
        <v>-13779330</v>
      </c>
      <c r="Z49" s="221">
        <f t="shared" si="5"/>
        <v>-21.68255696668623</v>
      </c>
      <c r="AA49" s="222">
        <f>SUM(AA41:AA48)</f>
        <v>63550300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3758247</v>
      </c>
      <c r="D51" s="129">
        <f t="shared" si="10"/>
        <v>0</v>
      </c>
      <c r="E51" s="54">
        <f t="shared" si="10"/>
        <v>8477699</v>
      </c>
      <c r="F51" s="54">
        <f t="shared" si="10"/>
        <v>7182700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7182700</v>
      </c>
      <c r="Y51" s="54">
        <f t="shared" si="10"/>
        <v>-7182700</v>
      </c>
      <c r="Z51" s="184">
        <f>+IF(X51&lt;&gt;0,+(Y51/X51)*100,0)</f>
        <v>-100</v>
      </c>
      <c r="AA51" s="130">
        <f>SUM(AA57:AA61)</f>
        <v>7182700</v>
      </c>
    </row>
    <row r="52" spans="1:27" ht="13.5">
      <c r="A52" s="310" t="s">
        <v>205</v>
      </c>
      <c r="B52" s="142"/>
      <c r="C52" s="62">
        <v>110099</v>
      </c>
      <c r="D52" s="156"/>
      <c r="E52" s="60">
        <v>2256800</v>
      </c>
      <c r="F52" s="60">
        <v>2076800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2076800</v>
      </c>
      <c r="Y52" s="60">
        <v>-2076800</v>
      </c>
      <c r="Z52" s="140">
        <v>-100</v>
      </c>
      <c r="AA52" s="155">
        <v>2076800</v>
      </c>
    </row>
    <row r="53" spans="1:27" ht="13.5">
      <c r="A53" s="310" t="s">
        <v>206</v>
      </c>
      <c r="B53" s="142"/>
      <c r="C53" s="62">
        <v>1191970</v>
      </c>
      <c r="D53" s="156"/>
      <c r="E53" s="60">
        <v>745000</v>
      </c>
      <c r="F53" s="60">
        <v>718000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718000</v>
      </c>
      <c r="Y53" s="60">
        <v>-718000</v>
      </c>
      <c r="Z53" s="140">
        <v>-100</v>
      </c>
      <c r="AA53" s="155">
        <v>718000</v>
      </c>
    </row>
    <row r="54" spans="1:27" ht="13.5">
      <c r="A54" s="310" t="s">
        <v>207</v>
      </c>
      <c r="B54" s="142"/>
      <c r="C54" s="62"/>
      <c r="D54" s="156"/>
      <c r="E54" s="60">
        <v>4312</v>
      </c>
      <c r="F54" s="60">
        <v>4312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4312</v>
      </c>
      <c r="Y54" s="60">
        <v>-4312</v>
      </c>
      <c r="Z54" s="140">
        <v>-100</v>
      </c>
      <c r="AA54" s="155">
        <v>4312</v>
      </c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42800</v>
      </c>
      <c r="F56" s="60">
        <v>42800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42800</v>
      </c>
      <c r="Y56" s="60">
        <v>-42800</v>
      </c>
      <c r="Z56" s="140">
        <v>-100</v>
      </c>
      <c r="AA56" s="155">
        <v>42800</v>
      </c>
    </row>
    <row r="57" spans="1:27" ht="13.5">
      <c r="A57" s="138" t="s">
        <v>210</v>
      </c>
      <c r="B57" s="142"/>
      <c r="C57" s="293">
        <f aca="true" t="shared" si="11" ref="C57:Y57">SUM(C52:C56)</f>
        <v>1302069</v>
      </c>
      <c r="D57" s="294">
        <f t="shared" si="11"/>
        <v>0</v>
      </c>
      <c r="E57" s="295">
        <f t="shared" si="11"/>
        <v>3048912</v>
      </c>
      <c r="F57" s="295">
        <f t="shared" si="11"/>
        <v>2841912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2841912</v>
      </c>
      <c r="Y57" s="295">
        <f t="shared" si="11"/>
        <v>-2841912</v>
      </c>
      <c r="Z57" s="296">
        <f>+IF(X57&lt;&gt;0,+(Y57/X57)*100,0)</f>
        <v>-100</v>
      </c>
      <c r="AA57" s="297">
        <f>SUM(AA52:AA56)</f>
        <v>2841912</v>
      </c>
    </row>
    <row r="58" spans="1:27" ht="13.5">
      <c r="A58" s="311" t="s">
        <v>211</v>
      </c>
      <c r="B58" s="136"/>
      <c r="C58" s="62">
        <v>34889</v>
      </c>
      <c r="D58" s="156"/>
      <c r="E58" s="60">
        <v>2651817</v>
      </c>
      <c r="F58" s="60">
        <v>1401817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1401817</v>
      </c>
      <c r="Y58" s="60">
        <v>-1401817</v>
      </c>
      <c r="Z58" s="140">
        <v>-100</v>
      </c>
      <c r="AA58" s="155">
        <v>1401817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2421289</v>
      </c>
      <c r="D61" s="156"/>
      <c r="E61" s="60">
        <v>2776970</v>
      </c>
      <c r="F61" s="60">
        <v>2938971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2938971</v>
      </c>
      <c r="Y61" s="60">
        <v>-2938971</v>
      </c>
      <c r="Z61" s="140">
        <v>-100</v>
      </c>
      <c r="AA61" s="155">
        <v>2938971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2967194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5510504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146612</v>
      </c>
      <c r="H68" s="60">
        <v>260451</v>
      </c>
      <c r="I68" s="60">
        <v>243967</v>
      </c>
      <c r="J68" s="60">
        <v>651030</v>
      </c>
      <c r="K68" s="60">
        <v>477696</v>
      </c>
      <c r="L68" s="60">
        <v>306708</v>
      </c>
      <c r="M68" s="60">
        <v>289598</v>
      </c>
      <c r="N68" s="60">
        <v>1074002</v>
      </c>
      <c r="O68" s="60">
        <v>218298</v>
      </c>
      <c r="P68" s="60">
        <v>371966</v>
      </c>
      <c r="Q68" s="60">
        <v>496256</v>
      </c>
      <c r="R68" s="60">
        <v>1086520</v>
      </c>
      <c r="S68" s="60">
        <v>328354</v>
      </c>
      <c r="T68" s="60">
        <v>484438</v>
      </c>
      <c r="U68" s="60">
        <v>653762</v>
      </c>
      <c r="V68" s="60">
        <v>1466554</v>
      </c>
      <c r="W68" s="60">
        <v>4278106</v>
      </c>
      <c r="X68" s="60"/>
      <c r="Y68" s="60">
        <v>4278106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8477698</v>
      </c>
      <c r="F69" s="220">
        <f t="shared" si="12"/>
        <v>0</v>
      </c>
      <c r="G69" s="220">
        <f t="shared" si="12"/>
        <v>146612</v>
      </c>
      <c r="H69" s="220">
        <f t="shared" si="12"/>
        <v>260451</v>
      </c>
      <c r="I69" s="220">
        <f t="shared" si="12"/>
        <v>243967</v>
      </c>
      <c r="J69" s="220">
        <f t="shared" si="12"/>
        <v>651030</v>
      </c>
      <c r="K69" s="220">
        <f t="shared" si="12"/>
        <v>477696</v>
      </c>
      <c r="L69" s="220">
        <f t="shared" si="12"/>
        <v>306708</v>
      </c>
      <c r="M69" s="220">
        <f t="shared" si="12"/>
        <v>289598</v>
      </c>
      <c r="N69" s="220">
        <f t="shared" si="12"/>
        <v>1074002</v>
      </c>
      <c r="O69" s="220">
        <f t="shared" si="12"/>
        <v>218298</v>
      </c>
      <c r="P69" s="220">
        <f t="shared" si="12"/>
        <v>371966</v>
      </c>
      <c r="Q69" s="220">
        <f t="shared" si="12"/>
        <v>496256</v>
      </c>
      <c r="R69" s="220">
        <f t="shared" si="12"/>
        <v>1086520</v>
      </c>
      <c r="S69" s="220">
        <f t="shared" si="12"/>
        <v>328354</v>
      </c>
      <c r="T69" s="220">
        <f t="shared" si="12"/>
        <v>484438</v>
      </c>
      <c r="U69" s="220">
        <f t="shared" si="12"/>
        <v>653762</v>
      </c>
      <c r="V69" s="220">
        <f t="shared" si="12"/>
        <v>1466554</v>
      </c>
      <c r="W69" s="220">
        <f t="shared" si="12"/>
        <v>4278106</v>
      </c>
      <c r="X69" s="220">
        <f t="shared" si="12"/>
        <v>0</v>
      </c>
      <c r="Y69" s="220">
        <f t="shared" si="12"/>
        <v>4278106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34169011</v>
      </c>
      <c r="D5" s="344">
        <f t="shared" si="0"/>
        <v>0</v>
      </c>
      <c r="E5" s="343">
        <f t="shared" si="0"/>
        <v>22408244</v>
      </c>
      <c r="F5" s="345">
        <f t="shared" si="0"/>
        <v>22438136</v>
      </c>
      <c r="G5" s="345">
        <f t="shared" si="0"/>
        <v>2382715</v>
      </c>
      <c r="H5" s="343">
        <f t="shared" si="0"/>
        <v>2010952</v>
      </c>
      <c r="I5" s="343">
        <f t="shared" si="0"/>
        <v>3870614</v>
      </c>
      <c r="J5" s="345">
        <f t="shared" si="0"/>
        <v>8264281</v>
      </c>
      <c r="K5" s="345">
        <f t="shared" si="0"/>
        <v>584648</v>
      </c>
      <c r="L5" s="343">
        <f t="shared" si="0"/>
        <v>2067703</v>
      </c>
      <c r="M5" s="343">
        <f t="shared" si="0"/>
        <v>2558672</v>
      </c>
      <c r="N5" s="345">
        <f t="shared" si="0"/>
        <v>5211023</v>
      </c>
      <c r="O5" s="345">
        <f t="shared" si="0"/>
        <v>78820</v>
      </c>
      <c r="P5" s="343">
        <f t="shared" si="0"/>
        <v>679327</v>
      </c>
      <c r="Q5" s="343">
        <f t="shared" si="0"/>
        <v>677993</v>
      </c>
      <c r="R5" s="345">
        <f t="shared" si="0"/>
        <v>1436140</v>
      </c>
      <c r="S5" s="345">
        <f t="shared" si="0"/>
        <v>640630</v>
      </c>
      <c r="T5" s="343">
        <f t="shared" si="0"/>
        <v>0</v>
      </c>
      <c r="U5" s="343">
        <f t="shared" si="0"/>
        <v>2303578</v>
      </c>
      <c r="V5" s="345">
        <f t="shared" si="0"/>
        <v>2944208</v>
      </c>
      <c r="W5" s="345">
        <f t="shared" si="0"/>
        <v>17855652</v>
      </c>
      <c r="X5" s="343">
        <f t="shared" si="0"/>
        <v>22438136</v>
      </c>
      <c r="Y5" s="345">
        <f t="shared" si="0"/>
        <v>-4582484</v>
      </c>
      <c r="Z5" s="346">
        <f>+IF(X5&lt;&gt;0,+(Y5/X5)*100,0)</f>
        <v>-20.422748128454163</v>
      </c>
      <c r="AA5" s="347">
        <f>+AA6+AA8+AA11+AA13+AA15</f>
        <v>22438136</v>
      </c>
    </row>
    <row r="6" spans="1:27" ht="13.5">
      <c r="A6" s="348" t="s">
        <v>205</v>
      </c>
      <c r="B6" s="142"/>
      <c r="C6" s="60">
        <f>+C7</f>
        <v>33001986</v>
      </c>
      <c r="D6" s="327">
        <f aca="true" t="shared" si="1" ref="D6:AA6">+D7</f>
        <v>0</v>
      </c>
      <c r="E6" s="60">
        <f t="shared" si="1"/>
        <v>14405994</v>
      </c>
      <c r="F6" s="59">
        <f t="shared" si="1"/>
        <v>18302136</v>
      </c>
      <c r="G6" s="59">
        <f t="shared" si="1"/>
        <v>2377654</v>
      </c>
      <c r="H6" s="60">
        <f t="shared" si="1"/>
        <v>1792601</v>
      </c>
      <c r="I6" s="60">
        <f t="shared" si="1"/>
        <v>3478253</v>
      </c>
      <c r="J6" s="59">
        <f t="shared" si="1"/>
        <v>7648508</v>
      </c>
      <c r="K6" s="59">
        <f t="shared" si="1"/>
        <v>255396</v>
      </c>
      <c r="L6" s="60">
        <f t="shared" si="1"/>
        <v>1665016</v>
      </c>
      <c r="M6" s="60">
        <f t="shared" si="1"/>
        <v>1871184</v>
      </c>
      <c r="N6" s="59">
        <f t="shared" si="1"/>
        <v>3791596</v>
      </c>
      <c r="O6" s="59">
        <f t="shared" si="1"/>
        <v>50393</v>
      </c>
      <c r="P6" s="60">
        <f t="shared" si="1"/>
        <v>502205</v>
      </c>
      <c r="Q6" s="60">
        <f t="shared" si="1"/>
        <v>149131</v>
      </c>
      <c r="R6" s="59">
        <f t="shared" si="1"/>
        <v>701729</v>
      </c>
      <c r="S6" s="59">
        <f t="shared" si="1"/>
        <v>595571</v>
      </c>
      <c r="T6" s="60">
        <f t="shared" si="1"/>
        <v>0</v>
      </c>
      <c r="U6" s="60">
        <f t="shared" si="1"/>
        <v>1832718</v>
      </c>
      <c r="V6" s="59">
        <f t="shared" si="1"/>
        <v>2428289</v>
      </c>
      <c r="W6" s="59">
        <f t="shared" si="1"/>
        <v>14570122</v>
      </c>
      <c r="X6" s="60">
        <f t="shared" si="1"/>
        <v>18302136</v>
      </c>
      <c r="Y6" s="59">
        <f t="shared" si="1"/>
        <v>-3732014</v>
      </c>
      <c r="Z6" s="61">
        <f>+IF(X6&lt;&gt;0,+(Y6/X6)*100,0)</f>
        <v>-20.391139045191228</v>
      </c>
      <c r="AA6" s="62">
        <f t="shared" si="1"/>
        <v>18302136</v>
      </c>
    </row>
    <row r="7" spans="1:27" ht="13.5">
      <c r="A7" s="291" t="s">
        <v>229</v>
      </c>
      <c r="B7" s="142"/>
      <c r="C7" s="60">
        <v>33001986</v>
      </c>
      <c r="D7" s="327"/>
      <c r="E7" s="60">
        <v>14405994</v>
      </c>
      <c r="F7" s="59">
        <v>18302136</v>
      </c>
      <c r="G7" s="59">
        <v>2377654</v>
      </c>
      <c r="H7" s="60">
        <v>1792601</v>
      </c>
      <c r="I7" s="60">
        <v>3478253</v>
      </c>
      <c r="J7" s="59">
        <v>7648508</v>
      </c>
      <c r="K7" s="59">
        <v>255396</v>
      </c>
      <c r="L7" s="60">
        <v>1665016</v>
      </c>
      <c r="M7" s="60">
        <v>1871184</v>
      </c>
      <c r="N7" s="59">
        <v>3791596</v>
      </c>
      <c r="O7" s="59">
        <v>50393</v>
      </c>
      <c r="P7" s="60">
        <v>502205</v>
      </c>
      <c r="Q7" s="60">
        <v>149131</v>
      </c>
      <c r="R7" s="59">
        <v>701729</v>
      </c>
      <c r="S7" s="59">
        <v>595571</v>
      </c>
      <c r="T7" s="60"/>
      <c r="U7" s="60">
        <v>1832718</v>
      </c>
      <c r="V7" s="59">
        <v>2428289</v>
      </c>
      <c r="W7" s="59">
        <v>14570122</v>
      </c>
      <c r="X7" s="60">
        <v>18302136</v>
      </c>
      <c r="Y7" s="59">
        <v>-3732014</v>
      </c>
      <c r="Z7" s="61">
        <v>-20.39</v>
      </c>
      <c r="AA7" s="62">
        <v>18302136</v>
      </c>
    </row>
    <row r="8" spans="1:27" ht="13.5">
      <c r="A8" s="348" t="s">
        <v>206</v>
      </c>
      <c r="B8" s="142"/>
      <c r="C8" s="60">
        <f aca="true" t="shared" si="2" ref="C8:Y8">SUM(C9:C10)</f>
        <v>791311</v>
      </c>
      <c r="D8" s="327">
        <f t="shared" si="2"/>
        <v>0</v>
      </c>
      <c r="E8" s="60">
        <f t="shared" si="2"/>
        <v>3450000</v>
      </c>
      <c r="F8" s="59">
        <f t="shared" si="2"/>
        <v>3360000</v>
      </c>
      <c r="G8" s="59">
        <f t="shared" si="2"/>
        <v>5061</v>
      </c>
      <c r="H8" s="60">
        <f t="shared" si="2"/>
        <v>102851</v>
      </c>
      <c r="I8" s="60">
        <f t="shared" si="2"/>
        <v>392361</v>
      </c>
      <c r="J8" s="59">
        <f t="shared" si="2"/>
        <v>500273</v>
      </c>
      <c r="K8" s="59">
        <f t="shared" si="2"/>
        <v>329252</v>
      </c>
      <c r="L8" s="60">
        <f t="shared" si="2"/>
        <v>42748</v>
      </c>
      <c r="M8" s="60">
        <f t="shared" si="2"/>
        <v>687488</v>
      </c>
      <c r="N8" s="59">
        <f t="shared" si="2"/>
        <v>1059488</v>
      </c>
      <c r="O8" s="59">
        <f t="shared" si="2"/>
        <v>28427</v>
      </c>
      <c r="P8" s="60">
        <f t="shared" si="2"/>
        <v>177122</v>
      </c>
      <c r="Q8" s="60">
        <f t="shared" si="2"/>
        <v>528862</v>
      </c>
      <c r="R8" s="59">
        <f t="shared" si="2"/>
        <v>734411</v>
      </c>
      <c r="S8" s="59">
        <f t="shared" si="2"/>
        <v>45059</v>
      </c>
      <c r="T8" s="60">
        <f t="shared" si="2"/>
        <v>0</v>
      </c>
      <c r="U8" s="60">
        <f t="shared" si="2"/>
        <v>355083</v>
      </c>
      <c r="V8" s="59">
        <f t="shared" si="2"/>
        <v>400142</v>
      </c>
      <c r="W8" s="59">
        <f t="shared" si="2"/>
        <v>2694314</v>
      </c>
      <c r="X8" s="60">
        <f t="shared" si="2"/>
        <v>3360000</v>
      </c>
      <c r="Y8" s="59">
        <f t="shared" si="2"/>
        <v>-665686</v>
      </c>
      <c r="Z8" s="61">
        <f>+IF(X8&lt;&gt;0,+(Y8/X8)*100,0)</f>
        <v>-19.812083333333334</v>
      </c>
      <c r="AA8" s="62">
        <f>SUM(AA9:AA10)</f>
        <v>3360000</v>
      </c>
    </row>
    <row r="9" spans="1:27" ht="13.5">
      <c r="A9" s="291" t="s">
        <v>230</v>
      </c>
      <c r="B9" s="142"/>
      <c r="C9" s="60">
        <v>791311</v>
      </c>
      <c r="D9" s="327"/>
      <c r="E9" s="60">
        <v>2350000</v>
      </c>
      <c r="F9" s="59">
        <v>2350000</v>
      </c>
      <c r="G9" s="59">
        <v>5061</v>
      </c>
      <c r="H9" s="60">
        <v>102851</v>
      </c>
      <c r="I9" s="60">
        <v>392361</v>
      </c>
      <c r="J9" s="59">
        <v>500273</v>
      </c>
      <c r="K9" s="59">
        <v>329252</v>
      </c>
      <c r="L9" s="60">
        <v>42748</v>
      </c>
      <c r="M9" s="60">
        <v>687488</v>
      </c>
      <c r="N9" s="59">
        <v>1059488</v>
      </c>
      <c r="O9" s="59">
        <v>28427</v>
      </c>
      <c r="P9" s="60">
        <v>177122</v>
      </c>
      <c r="Q9" s="60">
        <v>137312</v>
      </c>
      <c r="R9" s="59">
        <v>342861</v>
      </c>
      <c r="S9" s="59">
        <v>45059</v>
      </c>
      <c r="T9" s="60"/>
      <c r="U9" s="60">
        <v>253645</v>
      </c>
      <c r="V9" s="59">
        <v>298704</v>
      </c>
      <c r="W9" s="59">
        <v>2201326</v>
      </c>
      <c r="X9" s="60">
        <v>2350000</v>
      </c>
      <c r="Y9" s="59">
        <v>-148674</v>
      </c>
      <c r="Z9" s="61">
        <v>-6.33</v>
      </c>
      <c r="AA9" s="62">
        <v>2350000</v>
      </c>
    </row>
    <row r="10" spans="1:27" ht="13.5">
      <c r="A10" s="291" t="s">
        <v>231</v>
      </c>
      <c r="B10" s="142"/>
      <c r="C10" s="60"/>
      <c r="D10" s="327"/>
      <c r="E10" s="60">
        <v>1100000</v>
      </c>
      <c r="F10" s="59">
        <v>1010000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391550</v>
      </c>
      <c r="R10" s="59">
        <v>391550</v>
      </c>
      <c r="S10" s="59"/>
      <c r="T10" s="60"/>
      <c r="U10" s="60">
        <v>101438</v>
      </c>
      <c r="V10" s="59">
        <v>101438</v>
      </c>
      <c r="W10" s="59">
        <v>492988</v>
      </c>
      <c r="X10" s="60">
        <v>1010000</v>
      </c>
      <c r="Y10" s="59">
        <v>-517012</v>
      </c>
      <c r="Z10" s="61">
        <v>-51.19</v>
      </c>
      <c r="AA10" s="62">
        <v>1010000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375714</v>
      </c>
      <c r="D15" s="327">
        <f t="shared" si="5"/>
        <v>0</v>
      </c>
      <c r="E15" s="60">
        <f t="shared" si="5"/>
        <v>4552250</v>
      </c>
      <c r="F15" s="59">
        <f t="shared" si="5"/>
        <v>776000</v>
      </c>
      <c r="G15" s="59">
        <f t="shared" si="5"/>
        <v>0</v>
      </c>
      <c r="H15" s="60">
        <f t="shared" si="5"/>
        <v>115500</v>
      </c>
      <c r="I15" s="60">
        <f t="shared" si="5"/>
        <v>0</v>
      </c>
      <c r="J15" s="59">
        <f t="shared" si="5"/>
        <v>115500</v>
      </c>
      <c r="K15" s="59">
        <f t="shared" si="5"/>
        <v>0</v>
      </c>
      <c r="L15" s="60">
        <f t="shared" si="5"/>
        <v>359939</v>
      </c>
      <c r="M15" s="60">
        <f t="shared" si="5"/>
        <v>0</v>
      </c>
      <c r="N15" s="59">
        <f t="shared" si="5"/>
        <v>359939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115777</v>
      </c>
      <c r="V15" s="59">
        <f t="shared" si="5"/>
        <v>115777</v>
      </c>
      <c r="W15" s="59">
        <f t="shared" si="5"/>
        <v>591216</v>
      </c>
      <c r="X15" s="60">
        <f t="shared" si="5"/>
        <v>776000</v>
      </c>
      <c r="Y15" s="59">
        <f t="shared" si="5"/>
        <v>-184784</v>
      </c>
      <c r="Z15" s="61">
        <f>+IF(X15&lt;&gt;0,+(Y15/X15)*100,0)</f>
        <v>-23.81237113402062</v>
      </c>
      <c r="AA15" s="62">
        <f>SUM(AA16:AA20)</f>
        <v>776000</v>
      </c>
    </row>
    <row r="16" spans="1:27" ht="13.5">
      <c r="A16" s="291" t="s">
        <v>234</v>
      </c>
      <c r="B16" s="300"/>
      <c r="C16" s="60">
        <v>220098</v>
      </c>
      <c r="D16" s="327"/>
      <c r="E16" s="60">
        <v>4552250</v>
      </c>
      <c r="F16" s="59">
        <v>776000</v>
      </c>
      <c r="G16" s="59"/>
      <c r="H16" s="60">
        <v>115500</v>
      </c>
      <c r="I16" s="60"/>
      <c r="J16" s="59">
        <v>115500</v>
      </c>
      <c r="K16" s="59"/>
      <c r="L16" s="60">
        <v>359939</v>
      </c>
      <c r="M16" s="60"/>
      <c r="N16" s="59">
        <v>359939</v>
      </c>
      <c r="O16" s="59"/>
      <c r="P16" s="60"/>
      <c r="Q16" s="60"/>
      <c r="R16" s="59"/>
      <c r="S16" s="59"/>
      <c r="T16" s="60"/>
      <c r="U16" s="60">
        <v>115777</v>
      </c>
      <c r="V16" s="59">
        <v>115777</v>
      </c>
      <c r="W16" s="59">
        <v>591216</v>
      </c>
      <c r="X16" s="60">
        <v>776000</v>
      </c>
      <c r="Y16" s="59">
        <v>-184784</v>
      </c>
      <c r="Z16" s="61">
        <v>-23.81</v>
      </c>
      <c r="AA16" s="62">
        <v>776000</v>
      </c>
    </row>
    <row r="17" spans="1:27" ht="13.5">
      <c r="A17" s="291" t="s">
        <v>235</v>
      </c>
      <c r="B17" s="136"/>
      <c r="C17" s="60">
        <v>155616</v>
      </c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6846019</v>
      </c>
      <c r="D22" s="331">
        <f t="shared" si="6"/>
        <v>0</v>
      </c>
      <c r="E22" s="330">
        <f t="shared" si="6"/>
        <v>15787856</v>
      </c>
      <c r="F22" s="332">
        <f t="shared" si="6"/>
        <v>19301871</v>
      </c>
      <c r="G22" s="332">
        <f t="shared" si="6"/>
        <v>688084</v>
      </c>
      <c r="H22" s="330">
        <f t="shared" si="6"/>
        <v>362888</v>
      </c>
      <c r="I22" s="330">
        <f t="shared" si="6"/>
        <v>3609042</v>
      </c>
      <c r="J22" s="332">
        <f t="shared" si="6"/>
        <v>4660014</v>
      </c>
      <c r="K22" s="332">
        <f t="shared" si="6"/>
        <v>462538</v>
      </c>
      <c r="L22" s="330">
        <f t="shared" si="6"/>
        <v>615448</v>
      </c>
      <c r="M22" s="330">
        <f t="shared" si="6"/>
        <v>1798070</v>
      </c>
      <c r="N22" s="332">
        <f t="shared" si="6"/>
        <v>2876056</v>
      </c>
      <c r="O22" s="332">
        <f t="shared" si="6"/>
        <v>6832</v>
      </c>
      <c r="P22" s="330">
        <f t="shared" si="6"/>
        <v>955031</v>
      </c>
      <c r="Q22" s="330">
        <f t="shared" si="6"/>
        <v>698001</v>
      </c>
      <c r="R22" s="332">
        <f t="shared" si="6"/>
        <v>1659864</v>
      </c>
      <c r="S22" s="332">
        <f t="shared" si="6"/>
        <v>2212129</v>
      </c>
      <c r="T22" s="330">
        <f t="shared" si="6"/>
        <v>0</v>
      </c>
      <c r="U22" s="330">
        <f t="shared" si="6"/>
        <v>1287774</v>
      </c>
      <c r="V22" s="332">
        <f t="shared" si="6"/>
        <v>3499903</v>
      </c>
      <c r="W22" s="332">
        <f t="shared" si="6"/>
        <v>12695837</v>
      </c>
      <c r="X22" s="330">
        <f t="shared" si="6"/>
        <v>19301871</v>
      </c>
      <c r="Y22" s="332">
        <f t="shared" si="6"/>
        <v>-6606034</v>
      </c>
      <c r="Z22" s="323">
        <f>+IF(X22&lt;&gt;0,+(Y22/X22)*100,0)</f>
        <v>-34.224837581807485</v>
      </c>
      <c r="AA22" s="337">
        <f>SUM(AA23:AA32)</f>
        <v>19301871</v>
      </c>
    </row>
    <row r="23" spans="1:27" ht="13.5">
      <c r="A23" s="348" t="s">
        <v>237</v>
      </c>
      <c r="B23" s="142"/>
      <c r="C23" s="60">
        <v>944813</v>
      </c>
      <c r="D23" s="327"/>
      <c r="E23" s="60"/>
      <c r="F23" s="59">
        <v>121000</v>
      </c>
      <c r="G23" s="59">
        <v>87300</v>
      </c>
      <c r="H23" s="60"/>
      <c r="I23" s="60"/>
      <c r="J23" s="59">
        <v>87300</v>
      </c>
      <c r="K23" s="59">
        <v>32945</v>
      </c>
      <c r="L23" s="60"/>
      <c r="M23" s="60"/>
      <c r="N23" s="59">
        <v>32945</v>
      </c>
      <c r="O23" s="59"/>
      <c r="P23" s="60"/>
      <c r="Q23" s="60"/>
      <c r="R23" s="59"/>
      <c r="S23" s="59"/>
      <c r="T23" s="60"/>
      <c r="U23" s="60"/>
      <c r="V23" s="59"/>
      <c r="W23" s="59">
        <v>120245</v>
      </c>
      <c r="X23" s="60">
        <v>121000</v>
      </c>
      <c r="Y23" s="59">
        <v>-755</v>
      </c>
      <c r="Z23" s="61">
        <v>-0.62</v>
      </c>
      <c r="AA23" s="62">
        <v>121000</v>
      </c>
    </row>
    <row r="24" spans="1:27" ht="13.5">
      <c r="A24" s="348" t="s">
        <v>238</v>
      </c>
      <c r="B24" s="142"/>
      <c r="C24" s="60">
        <v>2120192</v>
      </c>
      <c r="D24" s="327"/>
      <c r="E24" s="60">
        <v>8817856</v>
      </c>
      <c r="F24" s="59">
        <v>15490025</v>
      </c>
      <c r="G24" s="59">
        <v>298373</v>
      </c>
      <c r="H24" s="60">
        <v>303940</v>
      </c>
      <c r="I24" s="60">
        <v>3606513</v>
      </c>
      <c r="J24" s="59">
        <v>4208826</v>
      </c>
      <c r="K24" s="59">
        <v>330000</v>
      </c>
      <c r="L24" s="60">
        <v>526947</v>
      </c>
      <c r="M24" s="60">
        <v>1677401</v>
      </c>
      <c r="N24" s="59">
        <v>2534348</v>
      </c>
      <c r="O24" s="59"/>
      <c r="P24" s="60">
        <v>951858</v>
      </c>
      <c r="Q24" s="60">
        <v>691470</v>
      </c>
      <c r="R24" s="59">
        <v>1643328</v>
      </c>
      <c r="S24" s="59">
        <v>1750462</v>
      </c>
      <c r="T24" s="60"/>
      <c r="U24" s="60">
        <v>683584</v>
      </c>
      <c r="V24" s="59">
        <v>2434046</v>
      </c>
      <c r="W24" s="59">
        <v>10820548</v>
      </c>
      <c r="X24" s="60">
        <v>15490025</v>
      </c>
      <c r="Y24" s="59">
        <v>-4669477</v>
      </c>
      <c r="Z24" s="61">
        <v>-30.15</v>
      </c>
      <c r="AA24" s="62">
        <v>15490025</v>
      </c>
    </row>
    <row r="25" spans="1:27" ht="13.5">
      <c r="A25" s="348" t="s">
        <v>239</v>
      </c>
      <c r="B25" s="142"/>
      <c r="C25" s="60">
        <v>2091876</v>
      </c>
      <c r="D25" s="327"/>
      <c r="E25" s="60">
        <v>3170000</v>
      </c>
      <c r="F25" s="59">
        <v>2373846</v>
      </c>
      <c r="G25" s="59">
        <v>109474</v>
      </c>
      <c r="H25" s="60"/>
      <c r="I25" s="60"/>
      <c r="J25" s="59">
        <v>109474</v>
      </c>
      <c r="K25" s="59">
        <v>56831</v>
      </c>
      <c r="L25" s="60">
        <v>72843</v>
      </c>
      <c r="M25" s="60">
        <v>108601</v>
      </c>
      <c r="N25" s="59">
        <v>238275</v>
      </c>
      <c r="O25" s="59"/>
      <c r="P25" s="60"/>
      <c r="Q25" s="60"/>
      <c r="R25" s="59"/>
      <c r="S25" s="59">
        <v>461667</v>
      </c>
      <c r="T25" s="60"/>
      <c r="U25" s="60">
        <v>117798</v>
      </c>
      <c r="V25" s="59">
        <v>579465</v>
      </c>
      <c r="W25" s="59">
        <v>927214</v>
      </c>
      <c r="X25" s="60">
        <v>2373846</v>
      </c>
      <c r="Y25" s="59">
        <v>-1446632</v>
      </c>
      <c r="Z25" s="61">
        <v>-60.94</v>
      </c>
      <c r="AA25" s="62">
        <v>2373846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1689138</v>
      </c>
      <c r="D32" s="327"/>
      <c r="E32" s="60">
        <v>3800000</v>
      </c>
      <c r="F32" s="59">
        <v>1317000</v>
      </c>
      <c r="G32" s="59">
        <v>192937</v>
      </c>
      <c r="H32" s="60">
        <v>58948</v>
      </c>
      <c r="I32" s="60">
        <v>2529</v>
      </c>
      <c r="J32" s="59">
        <v>254414</v>
      </c>
      <c r="K32" s="59">
        <v>42762</v>
      </c>
      <c r="L32" s="60">
        <v>15658</v>
      </c>
      <c r="M32" s="60">
        <v>12068</v>
      </c>
      <c r="N32" s="59">
        <v>70488</v>
      </c>
      <c r="O32" s="59">
        <v>6832</v>
      </c>
      <c r="P32" s="60">
        <v>3173</v>
      </c>
      <c r="Q32" s="60">
        <v>6531</v>
      </c>
      <c r="R32" s="59">
        <v>16536</v>
      </c>
      <c r="S32" s="59"/>
      <c r="T32" s="60"/>
      <c r="U32" s="60">
        <v>486392</v>
      </c>
      <c r="V32" s="59">
        <v>486392</v>
      </c>
      <c r="W32" s="59">
        <v>827830</v>
      </c>
      <c r="X32" s="60">
        <v>1317000</v>
      </c>
      <c r="Y32" s="59">
        <v>-489170</v>
      </c>
      <c r="Z32" s="61">
        <v>-37.14</v>
      </c>
      <c r="AA32" s="62">
        <v>1317000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11655998</v>
      </c>
      <c r="D40" s="331">
        <f t="shared" si="9"/>
        <v>0</v>
      </c>
      <c r="E40" s="330">
        <f t="shared" si="9"/>
        <v>16210000</v>
      </c>
      <c r="F40" s="332">
        <f t="shared" si="9"/>
        <v>19723293</v>
      </c>
      <c r="G40" s="332">
        <f t="shared" si="9"/>
        <v>358871</v>
      </c>
      <c r="H40" s="330">
        <f t="shared" si="9"/>
        <v>1757522</v>
      </c>
      <c r="I40" s="330">
        <f t="shared" si="9"/>
        <v>493110</v>
      </c>
      <c r="J40" s="332">
        <f t="shared" si="9"/>
        <v>2609503</v>
      </c>
      <c r="K40" s="332">
        <f t="shared" si="9"/>
        <v>3541877</v>
      </c>
      <c r="L40" s="330">
        <f t="shared" si="9"/>
        <v>1578028</v>
      </c>
      <c r="M40" s="330">
        <f t="shared" si="9"/>
        <v>1020063</v>
      </c>
      <c r="N40" s="332">
        <f t="shared" si="9"/>
        <v>6139968</v>
      </c>
      <c r="O40" s="332">
        <f t="shared" si="9"/>
        <v>1923253</v>
      </c>
      <c r="P40" s="330">
        <f t="shared" si="9"/>
        <v>1889524</v>
      </c>
      <c r="Q40" s="330">
        <f t="shared" si="9"/>
        <v>884826</v>
      </c>
      <c r="R40" s="332">
        <f t="shared" si="9"/>
        <v>4697603</v>
      </c>
      <c r="S40" s="332">
        <f t="shared" si="9"/>
        <v>229639</v>
      </c>
      <c r="T40" s="330">
        <f t="shared" si="9"/>
        <v>0</v>
      </c>
      <c r="U40" s="330">
        <f t="shared" si="9"/>
        <v>2086121</v>
      </c>
      <c r="V40" s="332">
        <f t="shared" si="9"/>
        <v>2315760</v>
      </c>
      <c r="W40" s="332">
        <f t="shared" si="9"/>
        <v>15762834</v>
      </c>
      <c r="X40" s="330">
        <f t="shared" si="9"/>
        <v>19723293</v>
      </c>
      <c r="Y40" s="332">
        <f t="shared" si="9"/>
        <v>-3960459</v>
      </c>
      <c r="Z40" s="323">
        <f>+IF(X40&lt;&gt;0,+(Y40/X40)*100,0)</f>
        <v>-20.080110354797245</v>
      </c>
      <c r="AA40" s="337">
        <f>SUM(AA41:AA49)</f>
        <v>19723293</v>
      </c>
    </row>
    <row r="41" spans="1:27" ht="13.5">
      <c r="A41" s="348" t="s">
        <v>248</v>
      </c>
      <c r="B41" s="142"/>
      <c r="C41" s="349">
        <v>1381816</v>
      </c>
      <c r="D41" s="350"/>
      <c r="E41" s="349">
        <v>6290000</v>
      </c>
      <c r="F41" s="351">
        <v>4630493</v>
      </c>
      <c r="G41" s="351"/>
      <c r="H41" s="349"/>
      <c r="I41" s="349">
        <v>438423</v>
      </c>
      <c r="J41" s="351">
        <v>438423</v>
      </c>
      <c r="K41" s="351">
        <v>2927647</v>
      </c>
      <c r="L41" s="349">
        <v>827151</v>
      </c>
      <c r="M41" s="349"/>
      <c r="N41" s="351">
        <v>3754798</v>
      </c>
      <c r="O41" s="351">
        <v>193300</v>
      </c>
      <c r="P41" s="349">
        <v>594398</v>
      </c>
      <c r="Q41" s="349">
        <v>71373</v>
      </c>
      <c r="R41" s="351">
        <v>859071</v>
      </c>
      <c r="S41" s="351">
        <v>7982</v>
      </c>
      <c r="T41" s="349"/>
      <c r="U41" s="349">
        <v>987</v>
      </c>
      <c r="V41" s="351">
        <v>8969</v>
      </c>
      <c r="W41" s="351">
        <v>5061261</v>
      </c>
      <c r="X41" s="349">
        <v>4630493</v>
      </c>
      <c r="Y41" s="351">
        <v>430768</v>
      </c>
      <c r="Z41" s="352">
        <v>9.3</v>
      </c>
      <c r="AA41" s="353">
        <v>4630493</v>
      </c>
    </row>
    <row r="42" spans="1:27" ht="13.5">
      <c r="A42" s="348" t="s">
        <v>249</v>
      </c>
      <c r="B42" s="136"/>
      <c r="C42" s="60">
        <f aca="true" t="shared" si="10" ref="C42:Y42">+C62</f>
        <v>1732456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2629374</v>
      </c>
      <c r="D43" s="356"/>
      <c r="E43" s="305">
        <v>1455000</v>
      </c>
      <c r="F43" s="357">
        <v>1494000</v>
      </c>
      <c r="G43" s="357">
        <v>19049</v>
      </c>
      <c r="H43" s="305">
        <v>2745</v>
      </c>
      <c r="I43" s="305">
        <v>7821</v>
      </c>
      <c r="J43" s="357">
        <v>29615</v>
      </c>
      <c r="K43" s="357">
        <v>2437</v>
      </c>
      <c r="L43" s="305"/>
      <c r="M43" s="305"/>
      <c r="N43" s="357">
        <v>2437</v>
      </c>
      <c r="O43" s="357">
        <v>543800</v>
      </c>
      <c r="P43" s="305">
        <v>68689</v>
      </c>
      <c r="Q43" s="305">
        <v>26213</v>
      </c>
      <c r="R43" s="357">
        <v>638702</v>
      </c>
      <c r="S43" s="357">
        <v>895</v>
      </c>
      <c r="T43" s="305"/>
      <c r="U43" s="305">
        <v>1781</v>
      </c>
      <c r="V43" s="357">
        <v>2676</v>
      </c>
      <c r="W43" s="357">
        <v>673430</v>
      </c>
      <c r="X43" s="305">
        <v>1494000</v>
      </c>
      <c r="Y43" s="357">
        <v>-820570</v>
      </c>
      <c r="Z43" s="358">
        <v>-54.92</v>
      </c>
      <c r="AA43" s="303">
        <v>1494000</v>
      </c>
    </row>
    <row r="44" spans="1:27" ht="13.5">
      <c r="A44" s="348" t="s">
        <v>251</v>
      </c>
      <c r="B44" s="136"/>
      <c r="C44" s="60">
        <v>1637836</v>
      </c>
      <c r="D44" s="355"/>
      <c r="E44" s="54">
        <v>1815000</v>
      </c>
      <c r="F44" s="53">
        <v>3994300</v>
      </c>
      <c r="G44" s="53">
        <v>8238</v>
      </c>
      <c r="H44" s="54">
        <v>27276</v>
      </c>
      <c r="I44" s="54">
        <v>46866</v>
      </c>
      <c r="J44" s="53">
        <v>82380</v>
      </c>
      <c r="K44" s="53">
        <v>97548</v>
      </c>
      <c r="L44" s="54">
        <v>26406</v>
      </c>
      <c r="M44" s="54">
        <v>221823</v>
      </c>
      <c r="N44" s="53">
        <v>345777</v>
      </c>
      <c r="O44" s="53">
        <v>183289</v>
      </c>
      <c r="P44" s="54">
        <v>107321</v>
      </c>
      <c r="Q44" s="54">
        <v>163345</v>
      </c>
      <c r="R44" s="53">
        <v>453955</v>
      </c>
      <c r="S44" s="53">
        <v>220762</v>
      </c>
      <c r="T44" s="54"/>
      <c r="U44" s="54">
        <v>1369764</v>
      </c>
      <c r="V44" s="53">
        <v>1590526</v>
      </c>
      <c r="W44" s="53">
        <v>2472638</v>
      </c>
      <c r="X44" s="54">
        <v>3994300</v>
      </c>
      <c r="Y44" s="53">
        <v>-1521662</v>
      </c>
      <c r="Z44" s="94">
        <v>-38.1</v>
      </c>
      <c r="AA44" s="95">
        <v>3994300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4274516</v>
      </c>
      <c r="D48" s="355"/>
      <c r="E48" s="54">
        <v>6650000</v>
      </c>
      <c r="F48" s="53">
        <v>9604500</v>
      </c>
      <c r="G48" s="53">
        <v>331584</v>
      </c>
      <c r="H48" s="54">
        <v>1727501</v>
      </c>
      <c r="I48" s="54"/>
      <c r="J48" s="53">
        <v>2059085</v>
      </c>
      <c r="K48" s="53">
        <v>514245</v>
      </c>
      <c r="L48" s="54">
        <v>724471</v>
      </c>
      <c r="M48" s="54">
        <v>798240</v>
      </c>
      <c r="N48" s="53">
        <v>2036956</v>
      </c>
      <c r="O48" s="53">
        <v>1002864</v>
      </c>
      <c r="P48" s="54">
        <v>1119116</v>
      </c>
      <c r="Q48" s="54">
        <v>623895</v>
      </c>
      <c r="R48" s="53">
        <v>2745875</v>
      </c>
      <c r="S48" s="53"/>
      <c r="T48" s="54"/>
      <c r="U48" s="54">
        <v>713589</v>
      </c>
      <c r="V48" s="53">
        <v>713589</v>
      </c>
      <c r="W48" s="53">
        <v>7555505</v>
      </c>
      <c r="X48" s="54">
        <v>9604500</v>
      </c>
      <c r="Y48" s="53">
        <v>-2048995</v>
      </c>
      <c r="Z48" s="94">
        <v>-21.33</v>
      </c>
      <c r="AA48" s="95">
        <v>9604500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56352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56352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52727380</v>
      </c>
      <c r="D60" s="333">
        <f t="shared" si="14"/>
        <v>0</v>
      </c>
      <c r="E60" s="219">
        <f t="shared" si="14"/>
        <v>54406100</v>
      </c>
      <c r="F60" s="264">
        <f t="shared" si="14"/>
        <v>61463300</v>
      </c>
      <c r="G60" s="264">
        <f t="shared" si="14"/>
        <v>3429670</v>
      </c>
      <c r="H60" s="219">
        <f t="shared" si="14"/>
        <v>4131362</v>
      </c>
      <c r="I60" s="219">
        <f t="shared" si="14"/>
        <v>7972766</v>
      </c>
      <c r="J60" s="264">
        <f t="shared" si="14"/>
        <v>15533798</v>
      </c>
      <c r="K60" s="264">
        <f t="shared" si="14"/>
        <v>4589063</v>
      </c>
      <c r="L60" s="219">
        <f t="shared" si="14"/>
        <v>4261179</v>
      </c>
      <c r="M60" s="219">
        <f t="shared" si="14"/>
        <v>5376805</v>
      </c>
      <c r="N60" s="264">
        <f t="shared" si="14"/>
        <v>14227047</v>
      </c>
      <c r="O60" s="264">
        <f t="shared" si="14"/>
        <v>2008905</v>
      </c>
      <c r="P60" s="219">
        <f t="shared" si="14"/>
        <v>3523882</v>
      </c>
      <c r="Q60" s="219">
        <f t="shared" si="14"/>
        <v>2260820</v>
      </c>
      <c r="R60" s="264">
        <f t="shared" si="14"/>
        <v>7793607</v>
      </c>
      <c r="S60" s="264">
        <f t="shared" si="14"/>
        <v>3082398</v>
      </c>
      <c r="T60" s="219">
        <f t="shared" si="14"/>
        <v>0</v>
      </c>
      <c r="U60" s="219">
        <f t="shared" si="14"/>
        <v>5677473</v>
      </c>
      <c r="V60" s="264">
        <f t="shared" si="14"/>
        <v>8759871</v>
      </c>
      <c r="W60" s="264">
        <f t="shared" si="14"/>
        <v>46314323</v>
      </c>
      <c r="X60" s="219">
        <f t="shared" si="14"/>
        <v>61463300</v>
      </c>
      <c r="Y60" s="264">
        <f t="shared" si="14"/>
        <v>-15148977</v>
      </c>
      <c r="Z60" s="324">
        <f>+IF(X60&lt;&gt;0,+(Y60/X60)*100,0)</f>
        <v>-24.647191088015123</v>
      </c>
      <c r="AA60" s="232">
        <f>+AA57+AA54+AA51+AA40+AA37+AA34+AA22+AA5</f>
        <v>61463300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1732456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>
        <v>1732456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1176570</v>
      </c>
      <c r="U5" s="343">
        <f t="shared" si="0"/>
        <v>0</v>
      </c>
      <c r="V5" s="345">
        <f t="shared" si="0"/>
        <v>1176570</v>
      </c>
      <c r="W5" s="345">
        <f t="shared" si="0"/>
        <v>1176570</v>
      </c>
      <c r="X5" s="343">
        <f t="shared" si="0"/>
        <v>0</v>
      </c>
      <c r="Y5" s="345">
        <f t="shared" si="0"/>
        <v>1176570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1062142</v>
      </c>
      <c r="U6" s="60">
        <f t="shared" si="1"/>
        <v>0</v>
      </c>
      <c r="V6" s="59">
        <f t="shared" si="1"/>
        <v>1062142</v>
      </c>
      <c r="W6" s="59">
        <f t="shared" si="1"/>
        <v>1062142</v>
      </c>
      <c r="X6" s="60">
        <f t="shared" si="1"/>
        <v>0</v>
      </c>
      <c r="Y6" s="59">
        <f t="shared" si="1"/>
        <v>1062142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1062142</v>
      </c>
      <c r="U7" s="60"/>
      <c r="V7" s="59">
        <v>1062142</v>
      </c>
      <c r="W7" s="59">
        <v>1062142</v>
      </c>
      <c r="X7" s="60"/>
      <c r="Y7" s="59">
        <v>1062142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114428</v>
      </c>
      <c r="U8" s="60">
        <f t="shared" si="2"/>
        <v>0</v>
      </c>
      <c r="V8" s="59">
        <f t="shared" si="2"/>
        <v>114428</v>
      </c>
      <c r="W8" s="59">
        <f t="shared" si="2"/>
        <v>114428</v>
      </c>
      <c r="X8" s="60">
        <f t="shared" si="2"/>
        <v>0</v>
      </c>
      <c r="Y8" s="59">
        <f t="shared" si="2"/>
        <v>114428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>
        <v>62028</v>
      </c>
      <c r="U9" s="60"/>
      <c r="V9" s="59">
        <v>62028</v>
      </c>
      <c r="W9" s="59">
        <v>62028</v>
      </c>
      <c r="X9" s="60"/>
      <c r="Y9" s="59">
        <v>62028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>
        <v>52400</v>
      </c>
      <c r="U10" s="60"/>
      <c r="V10" s="59">
        <v>52400</v>
      </c>
      <c r="W10" s="59">
        <v>52400</v>
      </c>
      <c r="X10" s="60"/>
      <c r="Y10" s="59">
        <v>52400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1200000</v>
      </c>
      <c r="F22" s="332">
        <f t="shared" si="6"/>
        <v>487000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705488</v>
      </c>
      <c r="U22" s="330">
        <f t="shared" si="6"/>
        <v>0</v>
      </c>
      <c r="V22" s="332">
        <f t="shared" si="6"/>
        <v>705488</v>
      </c>
      <c r="W22" s="332">
        <f t="shared" si="6"/>
        <v>705488</v>
      </c>
      <c r="X22" s="330">
        <f t="shared" si="6"/>
        <v>487000</v>
      </c>
      <c r="Y22" s="332">
        <f t="shared" si="6"/>
        <v>218488</v>
      </c>
      <c r="Z22" s="323">
        <f>+IF(X22&lt;&gt;0,+(Y22/X22)*100,0)</f>
        <v>44.86406570841889</v>
      </c>
      <c r="AA22" s="337">
        <f>SUM(AA23:AA32)</f>
        <v>487000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544425</v>
      </c>
      <c r="U24" s="60"/>
      <c r="V24" s="59">
        <v>544425</v>
      </c>
      <c r="W24" s="59">
        <v>544425</v>
      </c>
      <c r="X24" s="60"/>
      <c r="Y24" s="59">
        <v>544425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>
        <v>187000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51932</v>
      </c>
      <c r="U25" s="60"/>
      <c r="V25" s="59">
        <v>51932</v>
      </c>
      <c r="W25" s="59">
        <v>51932</v>
      </c>
      <c r="X25" s="60">
        <v>187000</v>
      </c>
      <c r="Y25" s="59">
        <v>-135068</v>
      </c>
      <c r="Z25" s="61">
        <v>-72.23</v>
      </c>
      <c r="AA25" s="62">
        <v>187000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1200000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109131</v>
      </c>
      <c r="U32" s="60"/>
      <c r="V32" s="59">
        <v>109131</v>
      </c>
      <c r="W32" s="59">
        <v>109131</v>
      </c>
      <c r="X32" s="60">
        <v>300000</v>
      </c>
      <c r="Y32" s="59">
        <v>-190869</v>
      </c>
      <c r="Z32" s="61">
        <v>-63.62</v>
      </c>
      <c r="AA32" s="62">
        <v>300000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600000</v>
      </c>
      <c r="F40" s="332">
        <f t="shared" si="9"/>
        <v>1600000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1574589</v>
      </c>
      <c r="U40" s="330">
        <f t="shared" si="9"/>
        <v>0</v>
      </c>
      <c r="V40" s="332">
        <f t="shared" si="9"/>
        <v>1574589</v>
      </c>
      <c r="W40" s="332">
        <f t="shared" si="9"/>
        <v>1574589</v>
      </c>
      <c r="X40" s="330">
        <f t="shared" si="9"/>
        <v>1600000</v>
      </c>
      <c r="Y40" s="332">
        <f t="shared" si="9"/>
        <v>-25411</v>
      </c>
      <c r="Z40" s="323">
        <f>+IF(X40&lt;&gt;0,+(Y40/X40)*100,0)</f>
        <v>-1.5881875</v>
      </c>
      <c r="AA40" s="337">
        <f>SUM(AA41:AA49)</f>
        <v>1600000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>
        <v>406265</v>
      </c>
      <c r="U41" s="349"/>
      <c r="V41" s="351">
        <v>406265</v>
      </c>
      <c r="W41" s="351">
        <v>406265</v>
      </c>
      <c r="X41" s="349"/>
      <c r="Y41" s="351">
        <v>406265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>
        <v>9996</v>
      </c>
      <c r="U43" s="305"/>
      <c r="V43" s="357">
        <v>9996</v>
      </c>
      <c r="W43" s="357">
        <v>9996</v>
      </c>
      <c r="X43" s="305"/>
      <c r="Y43" s="357">
        <v>9996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93759</v>
      </c>
      <c r="U44" s="54"/>
      <c r="V44" s="53">
        <v>93759</v>
      </c>
      <c r="W44" s="53">
        <v>93759</v>
      </c>
      <c r="X44" s="54"/>
      <c r="Y44" s="53">
        <v>93759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600000</v>
      </c>
      <c r="F48" s="53">
        <v>1600000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1064569</v>
      </c>
      <c r="U48" s="54"/>
      <c r="V48" s="53">
        <v>1064569</v>
      </c>
      <c r="W48" s="53">
        <v>1064569</v>
      </c>
      <c r="X48" s="54">
        <v>1600000</v>
      </c>
      <c r="Y48" s="53">
        <v>-535431</v>
      </c>
      <c r="Z48" s="94">
        <v>-33.46</v>
      </c>
      <c r="AA48" s="95">
        <v>1600000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1800000</v>
      </c>
      <c r="F60" s="264">
        <f t="shared" si="14"/>
        <v>2087000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3456647</v>
      </c>
      <c r="U60" s="219">
        <f t="shared" si="14"/>
        <v>0</v>
      </c>
      <c r="V60" s="264">
        <f t="shared" si="14"/>
        <v>3456647</v>
      </c>
      <c r="W60" s="264">
        <f t="shared" si="14"/>
        <v>3456647</v>
      </c>
      <c r="X60" s="219">
        <f t="shared" si="14"/>
        <v>2087000</v>
      </c>
      <c r="Y60" s="264">
        <f t="shared" si="14"/>
        <v>1369647</v>
      </c>
      <c r="Z60" s="324">
        <f>+IF(X60&lt;&gt;0,+(Y60/X60)*100,0)</f>
        <v>65.62755150934355</v>
      </c>
      <c r="AA60" s="232">
        <f>+AA57+AA54+AA51+AA40+AA37+AA34+AA22+AA5</f>
        <v>2087000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2015-08-05T12:27:27Z</dcterms:created>
  <dcterms:modified xsi:type="dcterms:W3CDTF">2015-08-05T12:29:11Z</dcterms:modified>
  <cp:category/>
  <cp:version/>
  <cp:contentType/>
  <cp:contentStatus/>
</cp:coreProperties>
</file>