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<sst xmlns="http://schemas.openxmlformats.org/spreadsheetml/2006/main" count="857" uniqueCount="303">
  <si>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Maletswai(EC143)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</si>
  <si>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</si>
  <si>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</si>
  <si>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</si>
  <si>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</si>
  <si>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</si>
  <si>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</si>
  <si>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</si>
  <si>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</si>
  <si>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</si>
  <si>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</si>
  <si>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</si>
  <si>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</si>
  <si>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</si>
  <si>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</si>
  <si>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</si>
  <si>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</si>
  <si>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</si>
  <si>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</si>
  <si>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</si>
  <si>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</si>
  <si>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</si>
  <si>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</si>
  <si>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</si>
  <si>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</si>
  <si>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</si>
  <si>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</si>
  <si>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</si>
  <si>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</si>
  <si>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</si>
  <si>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</si>
  <si>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</si>
  <si>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</si>
  <si>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</si>
  <si>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</si>
  <si>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</si>
  <si>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</si>
  <si>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</si>
  <si>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</si>
  <si>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</si>
  <si>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</si>
  <si>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</si>
  <si>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</si>
  <si>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</si>
  <si>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</si>
  <si>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</si>
  <si>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</si>
  <si>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</si>
  <si>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</si>
  <si>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</si>
  <si>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</si>
  <si>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</si>
  <si>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</si>
  <si>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</si>
  <si>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</si>
  <si>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</si>
  <si>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</si>
  <si>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</si>
  <si>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</si>
  <si>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</si>
  <si>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</si>
  <si>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</si>
  <si>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</si>
  <si>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</si>
  <si>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</si>
  <si>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</si>
  <si>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</si>
  <si>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</si>
  <si>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</si>
  <si>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</si>
  <si>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Maletswai(EC143)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</si>
  <si>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</si>
  <si>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</si>
  <si>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</si>
  <si>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</si>
  <si>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</si>
  <si>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</si>
  <si>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</si>
  <si>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</si>
  <si>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</si>
  <si>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</si>
  <si>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</si>
  <si>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</si>
  <si>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</si>
  <si>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</si>
  <si>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</si>
  <si>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</si>
  <si>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</si>
  <si>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</si>
  <si>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</si>
  <si>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</si>
  <si>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</si>
  <si>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</si>
  <si>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</si>
  <si>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</si>
  <si>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</si>
  <si>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</si>
  <si>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</si>
  <si>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</si>
  <si>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</si>
  <si>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Maletswai(EC143)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</si>
  <si>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</si>
  <si>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</si>
  <si>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</si>
  <si>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</si>
  <si>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</si>
  <si>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</si>
  <si>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</si>
  <si>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</si>
  <si>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</si>
  <si>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</si>
  <si>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</si>
  <si>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</si>
  <si>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</si>
  <si>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</si>
  <si>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</si>
  <si>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</si>
  <si>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</si>
  <si>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</si>
  <si>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</si>
  <si>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</si>
  <si>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</si>
  <si>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</si>
  <si>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</si>
  <si>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</si>
  <si>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</si>
  <si>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</si>
  <si>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</si>
  <si>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</si>
  <si>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Maletswai(EC143)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</si>
  <si>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</si>
  <si>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</si>
  <si>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</si>
  <si>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</si>
  <si>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</si>
  <si>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</si>
  <si>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</si>
  <si>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</si>
  <si>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</si>
  <si>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</si>
  <si>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Maletswai(EC143)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</si>
  <si>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</si>
  <si>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</si>
  <si>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</si>
  <si>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</si>
  <si>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</si>
  <si>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</si>
  <si>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</si>
  <si>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</si>
  <si>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</si>
  <si>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</si>
  <si>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</si>
  <si>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</si>
  <si>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</si>
  <si>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</si>
  <si>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</si>
  <si>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</si>
  <si>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</si>
  <si>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</si>
  <si>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</si>
  <si>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</si>
  <si>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</si>
  <si>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</si>
  <si>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</si>
  <si>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</si>
  <si>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</si>
  <si>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</si>
  <si>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</si>
  <si>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</si>
  <si>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</si>
  <si>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</si>
  <si>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</si>
  <si>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</si>
  <si>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</si>
  <si>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Maletswai(EC143)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</si>
  <si>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</si>
  <si>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</si>
  <si>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</si>
  <si>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</si>
  <si>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</si>
  <si>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</si>
  <si>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</si>
  <si>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</si>
  <si>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</si>
  <si>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</si>
  <si>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</si>
  <si>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</si>
  <si>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</si>
  <si>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</si>
  <si>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</si>
  <si>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</si>
  <si>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</si>
  <si>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</si>
  <si>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</si>
  <si>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</si>
  <si>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</si>
  <si>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</si>
  <si>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</si>
  <si>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</si>
  <si>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</si>
  <si>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</si>
  <si>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</si>
  <si>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Maletswai(EC143)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</si>
  <si>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</si>
  <si>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</si>
  <si>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</si>
  <si>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</si>
  <si>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</si>
  <si>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</si>
  <si>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</si>
  <si>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</si>
  <si>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</si>
  <si>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</si>
  <si>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</si>
  <si>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</si>
  <si>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</si>
  <si>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</si>
  <si>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</si>
  <si>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</si>
  <si>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</si>
  <si>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</si>
  <si>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</si>
  <si>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</si>
  <si>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</si>
  <si>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</si>
  <si>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</si>
  <si>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</si>
  <si>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Maletswai(EC143)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</si>
  <si>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</si>
  <si>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</si>
  <si>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</si>
  <si>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</si>
  <si>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</si>
  <si>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</si>
  <si>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</si>
  <si>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</si>
  <si>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</si>
  <si>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</si>
  <si>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</si>
  <si>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</si>
  <si>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</si>
  <si>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</si>
  <si>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</si>
  <si>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</si>
  <si>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</si>
  <si>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</si>
  <si>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</si>
  <si>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</si>
  <si>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</si>
  <si>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</si>
  <si>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</si>
  <si>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</si>
  <si>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</si>
  <si>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</si>
  <si>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</si>
  <si>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</si>
  <si>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</si>
  <si>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</si>
  <si>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</si>
  <si>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</si>
  <si>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</si>
  <si>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</si>
  <si>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</si>
  <si>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Maletswai(EC143)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</si>
  <si>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</si>
  <si>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</si>
  <si>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Eastern Cape: Maletswai(EC143)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</si>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</sst>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11455176</v>
      </c>
      <c r="C5" s="19">
        <v>0</v>
      </c>
      <c r="D5" s="59">
        <v>12783120</v>
      </c>
      <c r="E5" s="60">
        <v>12783120</v>
      </c>
      <c r="F5" s="60">
        <v>12244072</v>
      </c>
      <c r="G5" s="60">
        <v>-120690</v>
      </c>
      <c r="H5" s="60">
        <v>23931</v>
      </c>
      <c r="I5" s="60">
        <v>12147313</v>
      </c>
      <c r="J5" s="60">
        <v>-128468</v>
      </c>
      <c r="K5" s="60">
        <v>-432565</v>
      </c>
      <c r="L5" s="60">
        <v>1369</v>
      </c>
      <c r="M5" s="60">
        <v>-559664</v>
      </c>
      <c r="N5" s="60">
        <v>-11324</v>
      </c>
      <c r="O5" s="60">
        <v>538</v>
      </c>
      <c r="P5" s="60">
        <v>44508</v>
      </c>
      <c r="Q5" s="60">
        <v>33722</v>
      </c>
      <c r="R5" s="60">
        <v>-795875</v>
      </c>
      <c r="S5" s="60">
        <v>62853</v>
      </c>
      <c r="T5" s="60">
        <v>310235</v>
      </c>
      <c r="U5" s="60">
        <v>-422787</v>
      </c>
      <c r="V5" s="60">
        <v>11198584</v>
      </c>
      <c r="W5" s="60">
        <v>12783120</v>
      </c>
      <c r="X5" s="60">
        <v>-1584536</v>
      </c>
      <c r="Y5" s="61">
        <v>-12.4</v>
      </c>
      <c r="Z5" s="62">
        <v>12783120</v>
      </c>
    </row>
    <row r="6" spans="1:26" ht="13.5">
      <c r="A6" s="58" t="s">
        <v>32</v>
      </c>
      <c r="B6" s="19">
        <v>55821408</v>
      </c>
      <c r="C6" s="19">
        <v>0</v>
      </c>
      <c r="D6" s="59">
        <v>73239640</v>
      </c>
      <c r="E6" s="60">
        <v>69591340</v>
      </c>
      <c r="F6" s="60">
        <v>5865740</v>
      </c>
      <c r="G6" s="60">
        <v>5273532</v>
      </c>
      <c r="H6" s="60">
        <v>6036639</v>
      </c>
      <c r="I6" s="60">
        <v>17175911</v>
      </c>
      <c r="J6" s="60">
        <v>5524015</v>
      </c>
      <c r="K6" s="60">
        <v>4624480</v>
      </c>
      <c r="L6" s="60">
        <v>5317523</v>
      </c>
      <c r="M6" s="60">
        <v>15466018</v>
      </c>
      <c r="N6" s="60">
        <v>5129405</v>
      </c>
      <c r="O6" s="60">
        <v>5296810</v>
      </c>
      <c r="P6" s="60">
        <v>1662824</v>
      </c>
      <c r="Q6" s="60">
        <v>12089039</v>
      </c>
      <c r="R6" s="60">
        <v>5309526</v>
      </c>
      <c r="S6" s="60">
        <v>4918778</v>
      </c>
      <c r="T6" s="60">
        <v>5993213</v>
      </c>
      <c r="U6" s="60">
        <v>16221517</v>
      </c>
      <c r="V6" s="60">
        <v>60952485</v>
      </c>
      <c r="W6" s="60">
        <v>73239640</v>
      </c>
      <c r="X6" s="60">
        <v>-12287155</v>
      </c>
      <c r="Y6" s="61">
        <v>-16.78</v>
      </c>
      <c r="Z6" s="62">
        <v>69591340</v>
      </c>
    </row>
    <row r="7" spans="1:26" ht="13.5">
      <c r="A7" s="58" t="s">
        <v>33</v>
      </c>
      <c r="B7" s="19">
        <v>478002</v>
      </c>
      <c r="C7" s="19">
        <v>0</v>
      </c>
      <c r="D7" s="59">
        <v>223530</v>
      </c>
      <c r="E7" s="60">
        <v>600000</v>
      </c>
      <c r="F7" s="60">
        <v>11302</v>
      </c>
      <c r="G7" s="60">
        <v>23089</v>
      </c>
      <c r="H7" s="60">
        <v>39690</v>
      </c>
      <c r="I7" s="60">
        <v>74081</v>
      </c>
      <c r="J7" s="60">
        <v>11140</v>
      </c>
      <c r="K7" s="60">
        <v>23169</v>
      </c>
      <c r="L7" s="60">
        <v>143267</v>
      </c>
      <c r="M7" s="60">
        <v>177576</v>
      </c>
      <c r="N7" s="60">
        <v>12673</v>
      </c>
      <c r="O7" s="60">
        <v>12947</v>
      </c>
      <c r="P7" s="60">
        <v>35735</v>
      </c>
      <c r="Q7" s="60">
        <v>61355</v>
      </c>
      <c r="R7" s="60">
        <v>59888</v>
      </c>
      <c r="S7" s="60">
        <v>11311</v>
      </c>
      <c r="T7" s="60">
        <v>50512</v>
      </c>
      <c r="U7" s="60">
        <v>121711</v>
      </c>
      <c r="V7" s="60">
        <v>434723</v>
      </c>
      <c r="W7" s="60">
        <v>223530</v>
      </c>
      <c r="X7" s="60">
        <v>211193</v>
      </c>
      <c r="Y7" s="61">
        <v>94.48</v>
      </c>
      <c r="Z7" s="62">
        <v>600000</v>
      </c>
    </row>
    <row r="8" spans="1:26" ht="13.5">
      <c r="A8" s="58" t="s">
        <v>34</v>
      </c>
      <c r="B8" s="19">
        <v>30499359</v>
      </c>
      <c r="C8" s="19">
        <v>0</v>
      </c>
      <c r="D8" s="59">
        <v>30682100</v>
      </c>
      <c r="E8" s="60">
        <v>30603730</v>
      </c>
      <c r="F8" s="60">
        <v>10111757</v>
      </c>
      <c r="G8" s="60">
        <v>96883</v>
      </c>
      <c r="H8" s="60">
        <v>185493</v>
      </c>
      <c r="I8" s="60">
        <v>10394133</v>
      </c>
      <c r="J8" s="60">
        <v>70708</v>
      </c>
      <c r="K8" s="60">
        <v>8516610</v>
      </c>
      <c r="L8" s="60">
        <v>658405</v>
      </c>
      <c r="M8" s="60">
        <v>9245723</v>
      </c>
      <c r="N8" s="60">
        <v>53976</v>
      </c>
      <c r="O8" s="60">
        <v>42417</v>
      </c>
      <c r="P8" s="60">
        <v>79728</v>
      </c>
      <c r="Q8" s="60">
        <v>176121</v>
      </c>
      <c r="R8" s="60">
        <v>579292</v>
      </c>
      <c r="S8" s="60">
        <v>744307</v>
      </c>
      <c r="T8" s="60">
        <v>6388718</v>
      </c>
      <c r="U8" s="60">
        <v>7712317</v>
      </c>
      <c r="V8" s="60">
        <v>27528294</v>
      </c>
      <c r="W8" s="60">
        <v>30682100</v>
      </c>
      <c r="X8" s="60">
        <v>-3153806</v>
      </c>
      <c r="Y8" s="61">
        <v>-10.28</v>
      </c>
      <c r="Z8" s="62">
        <v>30603730</v>
      </c>
    </row>
    <row r="9" spans="1:26" ht="13.5">
      <c r="A9" s="58" t="s">
        <v>35</v>
      </c>
      <c r="B9" s="19">
        <v>16947284</v>
      </c>
      <c r="C9" s="19">
        <v>0</v>
      </c>
      <c r="D9" s="59">
        <v>13106230</v>
      </c>
      <c r="E9" s="60">
        <v>11244340</v>
      </c>
      <c r="F9" s="60">
        <v>732079</v>
      </c>
      <c r="G9" s="60">
        <v>555384</v>
      </c>
      <c r="H9" s="60">
        <v>552204</v>
      </c>
      <c r="I9" s="60">
        <v>1839667</v>
      </c>
      <c r="J9" s="60">
        <v>725654</v>
      </c>
      <c r="K9" s="60">
        <v>525103</v>
      </c>
      <c r="L9" s="60">
        <v>1106523</v>
      </c>
      <c r="M9" s="60">
        <v>2357280</v>
      </c>
      <c r="N9" s="60">
        <v>594937</v>
      </c>
      <c r="O9" s="60">
        <v>803606</v>
      </c>
      <c r="P9" s="60">
        <v>841997</v>
      </c>
      <c r="Q9" s="60">
        <v>2240540</v>
      </c>
      <c r="R9" s="60">
        <v>811128</v>
      </c>
      <c r="S9" s="60">
        <v>668767</v>
      </c>
      <c r="T9" s="60">
        <v>801088</v>
      </c>
      <c r="U9" s="60">
        <v>2280983</v>
      </c>
      <c r="V9" s="60">
        <v>8718470</v>
      </c>
      <c r="W9" s="60">
        <v>13106230</v>
      </c>
      <c r="X9" s="60">
        <v>-4387760</v>
      </c>
      <c r="Y9" s="61">
        <v>-33.48</v>
      </c>
      <c r="Z9" s="62">
        <v>11244340</v>
      </c>
    </row>
    <row r="10" spans="1:26" ht="25.5">
      <c r="A10" s="63" t="s">
        <v>278</v>
      </c>
      <c r="B10" s="64">
        <f>SUM(B5:B9)</f>
        <v>115201229</v>
      </c>
      <c r="C10" s="64">
        <f>SUM(C5:C9)</f>
        <v>0</v>
      </c>
      <c r="D10" s="65">
        <f aca="true" t="shared" si="0" ref="D10:Z10">SUM(D5:D9)</f>
        <v>130034620</v>
      </c>
      <c r="E10" s="66">
        <f t="shared" si="0"/>
        <v>124822530</v>
      </c>
      <c r="F10" s="66">
        <f t="shared" si="0"/>
        <v>28964950</v>
      </c>
      <c r="G10" s="66">
        <f t="shared" si="0"/>
        <v>5828198</v>
      </c>
      <c r="H10" s="66">
        <f t="shared" si="0"/>
        <v>6837957</v>
      </c>
      <c r="I10" s="66">
        <f t="shared" si="0"/>
        <v>41631105</v>
      </c>
      <c r="J10" s="66">
        <f t="shared" si="0"/>
        <v>6203049</v>
      </c>
      <c r="K10" s="66">
        <f t="shared" si="0"/>
        <v>13256797</v>
      </c>
      <c r="L10" s="66">
        <f t="shared" si="0"/>
        <v>7227087</v>
      </c>
      <c r="M10" s="66">
        <f t="shared" si="0"/>
        <v>26686933</v>
      </c>
      <c r="N10" s="66">
        <f t="shared" si="0"/>
        <v>5779667</v>
      </c>
      <c r="O10" s="66">
        <f t="shared" si="0"/>
        <v>6156318</v>
      </c>
      <c r="P10" s="66">
        <f t="shared" si="0"/>
        <v>2664792</v>
      </c>
      <c r="Q10" s="66">
        <f t="shared" si="0"/>
        <v>14600777</v>
      </c>
      <c r="R10" s="66">
        <f t="shared" si="0"/>
        <v>5963959</v>
      </c>
      <c r="S10" s="66">
        <f t="shared" si="0"/>
        <v>6406016</v>
      </c>
      <c r="T10" s="66">
        <f t="shared" si="0"/>
        <v>13543766</v>
      </c>
      <c r="U10" s="66">
        <f t="shared" si="0"/>
        <v>25913741</v>
      </c>
      <c r="V10" s="66">
        <f t="shared" si="0"/>
        <v>108832556</v>
      </c>
      <c r="W10" s="66">
        <f t="shared" si="0"/>
        <v>130034620</v>
      </c>
      <c r="X10" s="66">
        <f t="shared" si="0"/>
        <v>-21202064</v>
      </c>
      <c r="Y10" s="67">
        <f>+IF(W10&lt;&gt;0,(X10/W10)*100,0)</f>
        <v>-16.30493786962272</v>
      </c>
      <c r="Z10" s="68">
        <f t="shared" si="0"/>
        <v>124822530</v>
      </c>
    </row>
    <row r="11" spans="1:26" ht="13.5">
      <c r="A11" s="58" t="s">
        <v>37</v>
      </c>
      <c r="B11" s="19">
        <v>41059963</v>
      </c>
      <c r="C11" s="19">
        <v>0</v>
      </c>
      <c r="D11" s="59">
        <v>50927100</v>
      </c>
      <c r="E11" s="60">
        <v>45314610</v>
      </c>
      <c r="F11" s="60">
        <v>3196265</v>
      </c>
      <c r="G11" s="60">
        <v>3181120</v>
      </c>
      <c r="H11" s="60">
        <v>3263611</v>
      </c>
      <c r="I11" s="60">
        <v>9640996</v>
      </c>
      <c r="J11" s="60">
        <v>3245779</v>
      </c>
      <c r="K11" s="60">
        <v>3303025</v>
      </c>
      <c r="L11" s="60">
        <v>3351948</v>
      </c>
      <c r="M11" s="60">
        <v>9900752</v>
      </c>
      <c r="N11" s="60">
        <v>3334120</v>
      </c>
      <c r="O11" s="60">
        <v>3419208</v>
      </c>
      <c r="P11" s="60">
        <v>3505669</v>
      </c>
      <c r="Q11" s="60">
        <v>10258997</v>
      </c>
      <c r="R11" s="60">
        <v>3372123</v>
      </c>
      <c r="S11" s="60">
        <v>3336045</v>
      </c>
      <c r="T11" s="60">
        <v>3377376</v>
      </c>
      <c r="U11" s="60">
        <v>10085544</v>
      </c>
      <c r="V11" s="60">
        <v>39886289</v>
      </c>
      <c r="W11" s="60">
        <v>50927100</v>
      </c>
      <c r="X11" s="60">
        <v>-11040811</v>
      </c>
      <c r="Y11" s="61">
        <v>-21.68</v>
      </c>
      <c r="Z11" s="62">
        <v>45314610</v>
      </c>
    </row>
    <row r="12" spans="1:26" ht="13.5">
      <c r="A12" s="58" t="s">
        <v>38</v>
      </c>
      <c r="B12" s="19">
        <v>3269323</v>
      </c>
      <c r="C12" s="19">
        <v>0</v>
      </c>
      <c r="D12" s="59">
        <v>3608490</v>
      </c>
      <c r="E12" s="60">
        <v>3608490</v>
      </c>
      <c r="F12" s="60">
        <v>286941</v>
      </c>
      <c r="G12" s="60">
        <v>263681</v>
      </c>
      <c r="H12" s="60">
        <v>273088</v>
      </c>
      <c r="I12" s="60">
        <v>823710</v>
      </c>
      <c r="J12" s="60">
        <v>268712</v>
      </c>
      <c r="K12" s="60">
        <v>269287</v>
      </c>
      <c r="L12" s="60">
        <v>264042</v>
      </c>
      <c r="M12" s="60">
        <v>802041</v>
      </c>
      <c r="N12" s="60">
        <v>264788</v>
      </c>
      <c r="O12" s="60">
        <v>270713</v>
      </c>
      <c r="P12" s="60">
        <v>276755</v>
      </c>
      <c r="Q12" s="60">
        <v>812256</v>
      </c>
      <c r="R12" s="60">
        <v>423822</v>
      </c>
      <c r="S12" s="60">
        <v>328406</v>
      </c>
      <c r="T12" s="60">
        <v>269397</v>
      </c>
      <c r="U12" s="60">
        <v>1021625</v>
      </c>
      <c r="V12" s="60">
        <v>3459632</v>
      </c>
      <c r="W12" s="60">
        <v>3608490</v>
      </c>
      <c r="X12" s="60">
        <v>-148858</v>
      </c>
      <c r="Y12" s="61">
        <v>-4.13</v>
      </c>
      <c r="Z12" s="62">
        <v>3608490</v>
      </c>
    </row>
    <row r="13" spans="1:26" ht="13.5">
      <c r="A13" s="58" t="s">
        <v>279</v>
      </c>
      <c r="B13" s="19">
        <v>12142498</v>
      </c>
      <c r="C13" s="19">
        <v>0</v>
      </c>
      <c r="D13" s="59">
        <v>2160690</v>
      </c>
      <c r="E13" s="60">
        <v>2160690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2160690</v>
      </c>
      <c r="X13" s="60">
        <v>-2160690</v>
      </c>
      <c r="Y13" s="61">
        <v>-100</v>
      </c>
      <c r="Z13" s="62">
        <v>2160690</v>
      </c>
    </row>
    <row r="14" spans="1:26" ht="13.5">
      <c r="A14" s="58" t="s">
        <v>40</v>
      </c>
      <c r="B14" s="19">
        <v>4952037</v>
      </c>
      <c r="C14" s="19">
        <v>0</v>
      </c>
      <c r="D14" s="59">
        <v>443620</v>
      </c>
      <c r="E14" s="60">
        <v>627140</v>
      </c>
      <c r="F14" s="60">
        <v>22579</v>
      </c>
      <c r="G14" s="60">
        <v>23007</v>
      </c>
      <c r="H14" s="60">
        <v>121811</v>
      </c>
      <c r="I14" s="60">
        <v>167397</v>
      </c>
      <c r="J14" s="60">
        <v>21157</v>
      </c>
      <c r="K14" s="60">
        <v>21161</v>
      </c>
      <c r="L14" s="60">
        <v>13084</v>
      </c>
      <c r="M14" s="60">
        <v>55402</v>
      </c>
      <c r="N14" s="60">
        <v>19865</v>
      </c>
      <c r="O14" s="60">
        <v>19268</v>
      </c>
      <c r="P14" s="60">
        <v>112643</v>
      </c>
      <c r="Q14" s="60">
        <v>151776</v>
      </c>
      <c r="R14" s="60">
        <v>18042</v>
      </c>
      <c r="S14" s="60">
        <v>16867</v>
      </c>
      <c r="T14" s="60">
        <v>16806</v>
      </c>
      <c r="U14" s="60">
        <v>51715</v>
      </c>
      <c r="V14" s="60">
        <v>426290</v>
      </c>
      <c r="W14" s="60">
        <v>443620</v>
      </c>
      <c r="X14" s="60">
        <v>-17330</v>
      </c>
      <c r="Y14" s="61">
        <v>-3.91</v>
      </c>
      <c r="Z14" s="62">
        <v>627140</v>
      </c>
    </row>
    <row r="15" spans="1:26" ht="13.5">
      <c r="A15" s="58" t="s">
        <v>41</v>
      </c>
      <c r="B15" s="19">
        <v>45015920</v>
      </c>
      <c r="C15" s="19">
        <v>0</v>
      </c>
      <c r="D15" s="59">
        <v>45600000</v>
      </c>
      <c r="E15" s="60">
        <v>46417320</v>
      </c>
      <c r="F15" s="60">
        <v>1425452</v>
      </c>
      <c r="G15" s="60">
        <v>6534087</v>
      </c>
      <c r="H15" s="60">
        <v>5327994</v>
      </c>
      <c r="I15" s="60">
        <v>13287533</v>
      </c>
      <c r="J15" s="60">
        <v>3276562</v>
      </c>
      <c r="K15" s="60">
        <v>3368700</v>
      </c>
      <c r="L15" s="60">
        <v>3183032</v>
      </c>
      <c r="M15" s="60">
        <v>9828294</v>
      </c>
      <c r="N15" s="60">
        <v>3125900</v>
      </c>
      <c r="O15" s="60">
        <v>3329824</v>
      </c>
      <c r="P15" s="60">
        <v>3011067</v>
      </c>
      <c r="Q15" s="60">
        <v>9466791</v>
      </c>
      <c r="R15" s="60">
        <v>3186758</v>
      </c>
      <c r="S15" s="60">
        <v>3231704</v>
      </c>
      <c r="T15" s="60">
        <v>3987481</v>
      </c>
      <c r="U15" s="60">
        <v>10405943</v>
      </c>
      <c r="V15" s="60">
        <v>42988561</v>
      </c>
      <c r="W15" s="60">
        <v>45600000</v>
      </c>
      <c r="X15" s="60">
        <v>-2611439</v>
      </c>
      <c r="Y15" s="61">
        <v>-5.73</v>
      </c>
      <c r="Z15" s="62">
        <v>46417320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29888</v>
      </c>
      <c r="G16" s="60">
        <v>31027</v>
      </c>
      <c r="H16" s="60">
        <v>30619</v>
      </c>
      <c r="I16" s="60">
        <v>91534</v>
      </c>
      <c r="J16" s="60">
        <v>0</v>
      </c>
      <c r="K16" s="60">
        <v>0</v>
      </c>
      <c r="L16" s="60">
        <v>66778</v>
      </c>
      <c r="M16" s="60">
        <v>66778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158312</v>
      </c>
      <c r="W16" s="60"/>
      <c r="X16" s="60">
        <v>158312</v>
      </c>
      <c r="Y16" s="61">
        <v>0</v>
      </c>
      <c r="Z16" s="62">
        <v>0</v>
      </c>
    </row>
    <row r="17" spans="1:26" ht="13.5">
      <c r="A17" s="58" t="s">
        <v>43</v>
      </c>
      <c r="B17" s="19">
        <v>30145120</v>
      </c>
      <c r="C17" s="19">
        <v>0</v>
      </c>
      <c r="D17" s="59">
        <v>26989720</v>
      </c>
      <c r="E17" s="60">
        <v>34033700</v>
      </c>
      <c r="F17" s="60">
        <v>2054536</v>
      </c>
      <c r="G17" s="60">
        <v>1871624</v>
      </c>
      <c r="H17" s="60">
        <v>2361633</v>
      </c>
      <c r="I17" s="60">
        <v>6287793</v>
      </c>
      <c r="J17" s="60">
        <v>2340387</v>
      </c>
      <c r="K17" s="60">
        <v>1975710</v>
      </c>
      <c r="L17" s="60">
        <v>2298397</v>
      </c>
      <c r="M17" s="60">
        <v>6614494</v>
      </c>
      <c r="N17" s="60">
        <v>2124835</v>
      </c>
      <c r="O17" s="60">
        <v>2364996</v>
      </c>
      <c r="P17" s="60">
        <v>2138287</v>
      </c>
      <c r="Q17" s="60">
        <v>6628118</v>
      </c>
      <c r="R17" s="60">
        <v>2262538</v>
      </c>
      <c r="S17" s="60">
        <v>2656204</v>
      </c>
      <c r="T17" s="60">
        <v>2383377</v>
      </c>
      <c r="U17" s="60">
        <v>7302119</v>
      </c>
      <c r="V17" s="60">
        <v>26832524</v>
      </c>
      <c r="W17" s="60">
        <v>26989720</v>
      </c>
      <c r="X17" s="60">
        <v>-157196</v>
      </c>
      <c r="Y17" s="61">
        <v>-0.58</v>
      </c>
      <c r="Z17" s="62">
        <v>34033700</v>
      </c>
    </row>
    <row r="18" spans="1:26" ht="13.5">
      <c r="A18" s="70" t="s">
        <v>44</v>
      </c>
      <c r="B18" s="71">
        <f>SUM(B11:B17)</f>
        <v>136584861</v>
      </c>
      <c r="C18" s="71">
        <f>SUM(C11:C17)</f>
        <v>0</v>
      </c>
      <c r="D18" s="72">
        <f aca="true" t="shared" si="1" ref="D18:Z18">SUM(D11:D17)</f>
        <v>129729620</v>
      </c>
      <c r="E18" s="73">
        <f t="shared" si="1"/>
        <v>132161950</v>
      </c>
      <c r="F18" s="73">
        <f t="shared" si="1"/>
        <v>7015661</v>
      </c>
      <c r="G18" s="73">
        <f t="shared" si="1"/>
        <v>11904546</v>
      </c>
      <c r="H18" s="73">
        <f t="shared" si="1"/>
        <v>11378756</v>
      </c>
      <c r="I18" s="73">
        <f t="shared" si="1"/>
        <v>30298963</v>
      </c>
      <c r="J18" s="73">
        <f t="shared" si="1"/>
        <v>9152597</v>
      </c>
      <c r="K18" s="73">
        <f t="shared" si="1"/>
        <v>8937883</v>
      </c>
      <c r="L18" s="73">
        <f t="shared" si="1"/>
        <v>9177281</v>
      </c>
      <c r="M18" s="73">
        <f t="shared" si="1"/>
        <v>27267761</v>
      </c>
      <c r="N18" s="73">
        <f t="shared" si="1"/>
        <v>8869508</v>
      </c>
      <c r="O18" s="73">
        <f t="shared" si="1"/>
        <v>9404009</v>
      </c>
      <c r="P18" s="73">
        <f t="shared" si="1"/>
        <v>9044421</v>
      </c>
      <c r="Q18" s="73">
        <f t="shared" si="1"/>
        <v>27317938</v>
      </c>
      <c r="R18" s="73">
        <f t="shared" si="1"/>
        <v>9263283</v>
      </c>
      <c r="S18" s="73">
        <f t="shared" si="1"/>
        <v>9569226</v>
      </c>
      <c r="T18" s="73">
        <f t="shared" si="1"/>
        <v>10034437</v>
      </c>
      <c r="U18" s="73">
        <f t="shared" si="1"/>
        <v>28866946</v>
      </c>
      <c r="V18" s="73">
        <f t="shared" si="1"/>
        <v>113751608</v>
      </c>
      <c r="W18" s="73">
        <f t="shared" si="1"/>
        <v>129729620</v>
      </c>
      <c r="X18" s="73">
        <f t="shared" si="1"/>
        <v>-15978012</v>
      </c>
      <c r="Y18" s="67">
        <f>+IF(W18&lt;&gt;0,(X18/W18)*100,0)</f>
        <v>-12.316394667617155</v>
      </c>
      <c r="Z18" s="74">
        <f t="shared" si="1"/>
        <v>132161950</v>
      </c>
    </row>
    <row r="19" spans="1:26" ht="13.5">
      <c r="A19" s="70" t="s">
        <v>45</v>
      </c>
      <c r="B19" s="75">
        <f>+B10-B18</f>
        <v>-21383632</v>
      </c>
      <c r="C19" s="75">
        <f>+C10-C18</f>
        <v>0</v>
      </c>
      <c r="D19" s="76">
        <f aca="true" t="shared" si="2" ref="D19:Z19">+D10-D18</f>
        <v>305000</v>
      </c>
      <c r="E19" s="77">
        <f t="shared" si="2"/>
        <v>-7339420</v>
      </c>
      <c r="F19" s="77">
        <f t="shared" si="2"/>
        <v>21949289</v>
      </c>
      <c r="G19" s="77">
        <f t="shared" si="2"/>
        <v>-6076348</v>
      </c>
      <c r="H19" s="77">
        <f t="shared" si="2"/>
        <v>-4540799</v>
      </c>
      <c r="I19" s="77">
        <f t="shared" si="2"/>
        <v>11332142</v>
      </c>
      <c r="J19" s="77">
        <f t="shared" si="2"/>
        <v>-2949548</v>
      </c>
      <c r="K19" s="77">
        <f t="shared" si="2"/>
        <v>4318914</v>
      </c>
      <c r="L19" s="77">
        <f t="shared" si="2"/>
        <v>-1950194</v>
      </c>
      <c r="M19" s="77">
        <f t="shared" si="2"/>
        <v>-580828</v>
      </c>
      <c r="N19" s="77">
        <f t="shared" si="2"/>
        <v>-3089841</v>
      </c>
      <c r="O19" s="77">
        <f t="shared" si="2"/>
        <v>-3247691</v>
      </c>
      <c r="P19" s="77">
        <f t="shared" si="2"/>
        <v>-6379629</v>
      </c>
      <c r="Q19" s="77">
        <f t="shared" si="2"/>
        <v>-12717161</v>
      </c>
      <c r="R19" s="77">
        <f t="shared" si="2"/>
        <v>-3299324</v>
      </c>
      <c r="S19" s="77">
        <f t="shared" si="2"/>
        <v>-3163210</v>
      </c>
      <c r="T19" s="77">
        <f t="shared" si="2"/>
        <v>3509329</v>
      </c>
      <c r="U19" s="77">
        <f t="shared" si="2"/>
        <v>-2953205</v>
      </c>
      <c r="V19" s="77">
        <f t="shared" si="2"/>
        <v>-4919052</v>
      </c>
      <c r="W19" s="77">
        <f>IF(E10=E18,0,W10-W18)</f>
        <v>305000</v>
      </c>
      <c r="X19" s="77">
        <f t="shared" si="2"/>
        <v>-5224052</v>
      </c>
      <c r="Y19" s="78">
        <f>+IF(W19&lt;&gt;0,(X19/W19)*100,0)</f>
        <v>-1712.8039344262295</v>
      </c>
      <c r="Z19" s="79">
        <f t="shared" si="2"/>
        <v>-7339420</v>
      </c>
    </row>
    <row r="20" spans="1:26" ht="13.5">
      <c r="A20" s="58" t="s">
        <v>46</v>
      </c>
      <c r="B20" s="19">
        <v>10529115</v>
      </c>
      <c r="C20" s="19">
        <v>0</v>
      </c>
      <c r="D20" s="59">
        <v>10399290</v>
      </c>
      <c r="E20" s="60">
        <v>15995970</v>
      </c>
      <c r="F20" s="60">
        <v>0</v>
      </c>
      <c r="G20" s="60">
        <v>0</v>
      </c>
      <c r="H20" s="60">
        <v>603120</v>
      </c>
      <c r="I20" s="60">
        <v>603120</v>
      </c>
      <c r="J20" s="60">
        <v>0</v>
      </c>
      <c r="K20" s="60">
        <v>0</v>
      </c>
      <c r="L20" s="60">
        <v>2015158</v>
      </c>
      <c r="M20" s="60">
        <v>2015158</v>
      </c>
      <c r="N20" s="60">
        <v>0</v>
      </c>
      <c r="O20" s="60">
        <v>0</v>
      </c>
      <c r="P20" s="60">
        <v>215688</v>
      </c>
      <c r="Q20" s="60">
        <v>215688</v>
      </c>
      <c r="R20" s="60">
        <v>839777</v>
      </c>
      <c r="S20" s="60">
        <v>0</v>
      </c>
      <c r="T20" s="60">
        <v>482585</v>
      </c>
      <c r="U20" s="60">
        <v>1322362</v>
      </c>
      <c r="V20" s="60">
        <v>4156328</v>
      </c>
      <c r="W20" s="60">
        <v>10399290</v>
      </c>
      <c r="X20" s="60">
        <v>-6242962</v>
      </c>
      <c r="Y20" s="61">
        <v>-60.03</v>
      </c>
      <c r="Z20" s="62">
        <v>15995970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-10854517</v>
      </c>
      <c r="C22" s="86">
        <f>SUM(C19:C21)</f>
        <v>0</v>
      </c>
      <c r="D22" s="87">
        <f aca="true" t="shared" si="3" ref="D22:Z22">SUM(D19:D21)</f>
        <v>10704290</v>
      </c>
      <c r="E22" s="88">
        <f t="shared" si="3"/>
        <v>8656550</v>
      </c>
      <c r="F22" s="88">
        <f t="shared" si="3"/>
        <v>21949289</v>
      </c>
      <c r="G22" s="88">
        <f t="shared" si="3"/>
        <v>-6076348</v>
      </c>
      <c r="H22" s="88">
        <f t="shared" si="3"/>
        <v>-3937679</v>
      </c>
      <c r="I22" s="88">
        <f t="shared" si="3"/>
        <v>11935262</v>
      </c>
      <c r="J22" s="88">
        <f t="shared" si="3"/>
        <v>-2949548</v>
      </c>
      <c r="K22" s="88">
        <f t="shared" si="3"/>
        <v>4318914</v>
      </c>
      <c r="L22" s="88">
        <f t="shared" si="3"/>
        <v>64964</v>
      </c>
      <c r="M22" s="88">
        <f t="shared" si="3"/>
        <v>1434330</v>
      </c>
      <c r="N22" s="88">
        <f t="shared" si="3"/>
        <v>-3089841</v>
      </c>
      <c r="O22" s="88">
        <f t="shared" si="3"/>
        <v>-3247691</v>
      </c>
      <c r="P22" s="88">
        <f t="shared" si="3"/>
        <v>-6163941</v>
      </c>
      <c r="Q22" s="88">
        <f t="shared" si="3"/>
        <v>-12501473</v>
      </c>
      <c r="R22" s="88">
        <f t="shared" si="3"/>
        <v>-2459547</v>
      </c>
      <c r="S22" s="88">
        <f t="shared" si="3"/>
        <v>-3163210</v>
      </c>
      <c r="T22" s="88">
        <f t="shared" si="3"/>
        <v>3991914</v>
      </c>
      <c r="U22" s="88">
        <f t="shared" si="3"/>
        <v>-1630843</v>
      </c>
      <c r="V22" s="88">
        <f t="shared" si="3"/>
        <v>-762724</v>
      </c>
      <c r="W22" s="88">
        <f t="shared" si="3"/>
        <v>10704290</v>
      </c>
      <c r="X22" s="88">
        <f t="shared" si="3"/>
        <v>-11467014</v>
      </c>
      <c r="Y22" s="89">
        <f>+IF(W22&lt;&gt;0,(X22/W22)*100,0)</f>
        <v>-107.1254048610417</v>
      </c>
      <c r="Z22" s="90">
        <f t="shared" si="3"/>
        <v>8656550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-10854517</v>
      </c>
      <c r="C24" s="75">
        <f>SUM(C22:C23)</f>
        <v>0</v>
      </c>
      <c r="D24" s="76">
        <f aca="true" t="shared" si="4" ref="D24:Z24">SUM(D22:D23)</f>
        <v>10704290</v>
      </c>
      <c r="E24" s="77">
        <f t="shared" si="4"/>
        <v>8656550</v>
      </c>
      <c r="F24" s="77">
        <f t="shared" si="4"/>
        <v>21949289</v>
      </c>
      <c r="G24" s="77">
        <f t="shared" si="4"/>
        <v>-6076348</v>
      </c>
      <c r="H24" s="77">
        <f t="shared" si="4"/>
        <v>-3937679</v>
      </c>
      <c r="I24" s="77">
        <f t="shared" si="4"/>
        <v>11935262</v>
      </c>
      <c r="J24" s="77">
        <f t="shared" si="4"/>
        <v>-2949548</v>
      </c>
      <c r="K24" s="77">
        <f t="shared" si="4"/>
        <v>4318914</v>
      </c>
      <c r="L24" s="77">
        <f t="shared" si="4"/>
        <v>64964</v>
      </c>
      <c r="M24" s="77">
        <f t="shared" si="4"/>
        <v>1434330</v>
      </c>
      <c r="N24" s="77">
        <f t="shared" si="4"/>
        <v>-3089841</v>
      </c>
      <c r="O24" s="77">
        <f t="shared" si="4"/>
        <v>-3247691</v>
      </c>
      <c r="P24" s="77">
        <f t="shared" si="4"/>
        <v>-6163941</v>
      </c>
      <c r="Q24" s="77">
        <f t="shared" si="4"/>
        <v>-12501473</v>
      </c>
      <c r="R24" s="77">
        <f t="shared" si="4"/>
        <v>-2459547</v>
      </c>
      <c r="S24" s="77">
        <f t="shared" si="4"/>
        <v>-3163210</v>
      </c>
      <c r="T24" s="77">
        <f t="shared" si="4"/>
        <v>3991914</v>
      </c>
      <c r="U24" s="77">
        <f t="shared" si="4"/>
        <v>-1630843</v>
      </c>
      <c r="V24" s="77">
        <f t="shared" si="4"/>
        <v>-762724</v>
      </c>
      <c r="W24" s="77">
        <f t="shared" si="4"/>
        <v>10704290</v>
      </c>
      <c r="X24" s="77">
        <f t="shared" si="4"/>
        <v>-11467014</v>
      </c>
      <c r="Y24" s="78">
        <f>+IF(W24&lt;&gt;0,(X24/W24)*100,0)</f>
        <v>-107.1254048610417</v>
      </c>
      <c r="Z24" s="79">
        <f t="shared" si="4"/>
        <v>8656550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11228117</v>
      </c>
      <c r="C27" s="22">
        <v>0</v>
      </c>
      <c r="D27" s="99">
        <v>10704290</v>
      </c>
      <c r="E27" s="100">
        <v>17320970</v>
      </c>
      <c r="F27" s="100">
        <v>1936853</v>
      </c>
      <c r="G27" s="100">
        <v>4644</v>
      </c>
      <c r="H27" s="100">
        <v>608322</v>
      </c>
      <c r="I27" s="100">
        <v>2549819</v>
      </c>
      <c r="J27" s="100">
        <v>10854</v>
      </c>
      <c r="K27" s="100">
        <v>1156826</v>
      </c>
      <c r="L27" s="100">
        <v>2520413</v>
      </c>
      <c r="M27" s="100">
        <v>3688093</v>
      </c>
      <c r="N27" s="100">
        <v>21794</v>
      </c>
      <c r="O27" s="100">
        <v>446471</v>
      </c>
      <c r="P27" s="100">
        <v>236987</v>
      </c>
      <c r="Q27" s="100">
        <v>705252</v>
      </c>
      <c r="R27" s="100">
        <v>885815</v>
      </c>
      <c r="S27" s="100">
        <v>714115</v>
      </c>
      <c r="T27" s="100">
        <v>503488</v>
      </c>
      <c r="U27" s="100">
        <v>2103418</v>
      </c>
      <c r="V27" s="100">
        <v>9046582</v>
      </c>
      <c r="W27" s="100">
        <v>17320970</v>
      </c>
      <c r="X27" s="100">
        <v>-8274388</v>
      </c>
      <c r="Y27" s="101">
        <v>-47.77</v>
      </c>
      <c r="Z27" s="102">
        <v>17320970</v>
      </c>
    </row>
    <row r="28" spans="1:26" ht="13.5">
      <c r="A28" s="103" t="s">
        <v>46</v>
      </c>
      <c r="B28" s="19">
        <v>10737019</v>
      </c>
      <c r="C28" s="19">
        <v>0</v>
      </c>
      <c r="D28" s="59">
        <v>10399290</v>
      </c>
      <c r="E28" s="60">
        <v>15995970</v>
      </c>
      <c r="F28" s="60">
        <v>1910477</v>
      </c>
      <c r="G28" s="60">
        <v>0</v>
      </c>
      <c r="H28" s="60">
        <v>603120</v>
      </c>
      <c r="I28" s="60">
        <v>2513597</v>
      </c>
      <c r="J28" s="60">
        <v>0</v>
      </c>
      <c r="K28" s="60">
        <v>1144503</v>
      </c>
      <c r="L28" s="60">
        <v>2502788</v>
      </c>
      <c r="M28" s="60">
        <v>3647291</v>
      </c>
      <c r="N28" s="60">
        <v>0</v>
      </c>
      <c r="O28" s="60">
        <v>401847</v>
      </c>
      <c r="P28" s="60">
        <v>215688</v>
      </c>
      <c r="Q28" s="60">
        <v>617535</v>
      </c>
      <c r="R28" s="60">
        <v>839777</v>
      </c>
      <c r="S28" s="60">
        <v>646306</v>
      </c>
      <c r="T28" s="60">
        <v>453638</v>
      </c>
      <c r="U28" s="60">
        <v>1939721</v>
      </c>
      <c r="V28" s="60">
        <v>8718144</v>
      </c>
      <c r="W28" s="60">
        <v>15995970</v>
      </c>
      <c r="X28" s="60">
        <v>-7277826</v>
      </c>
      <c r="Y28" s="61">
        <v>-45.5</v>
      </c>
      <c r="Z28" s="62">
        <v>15995970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104431</v>
      </c>
      <c r="C30" s="19">
        <v>0</v>
      </c>
      <c r="D30" s="59">
        <v>0</v>
      </c>
      <c r="E30" s="60">
        <v>940000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940000</v>
      </c>
      <c r="X30" s="60">
        <v>-940000</v>
      </c>
      <c r="Y30" s="61">
        <v>-100</v>
      </c>
      <c r="Z30" s="62">
        <v>940000</v>
      </c>
    </row>
    <row r="31" spans="1:26" ht="13.5">
      <c r="A31" s="58" t="s">
        <v>53</v>
      </c>
      <c r="B31" s="19">
        <v>386668</v>
      </c>
      <c r="C31" s="19">
        <v>0</v>
      </c>
      <c r="D31" s="59">
        <v>305000</v>
      </c>
      <c r="E31" s="60">
        <v>385000</v>
      </c>
      <c r="F31" s="60">
        <v>26376</v>
      </c>
      <c r="G31" s="60">
        <v>4644</v>
      </c>
      <c r="H31" s="60">
        <v>5202</v>
      </c>
      <c r="I31" s="60">
        <v>36222</v>
      </c>
      <c r="J31" s="60">
        <v>10854</v>
      </c>
      <c r="K31" s="60">
        <v>12323</v>
      </c>
      <c r="L31" s="60">
        <v>17625</v>
      </c>
      <c r="M31" s="60">
        <v>40802</v>
      </c>
      <c r="N31" s="60">
        <v>21794</v>
      </c>
      <c r="O31" s="60">
        <v>44624</v>
      </c>
      <c r="P31" s="60">
        <v>21299</v>
      </c>
      <c r="Q31" s="60">
        <v>87717</v>
      </c>
      <c r="R31" s="60">
        <v>46038</v>
      </c>
      <c r="S31" s="60">
        <v>67809</v>
      </c>
      <c r="T31" s="60">
        <v>49850</v>
      </c>
      <c r="U31" s="60">
        <v>163697</v>
      </c>
      <c r="V31" s="60">
        <v>328438</v>
      </c>
      <c r="W31" s="60">
        <v>385000</v>
      </c>
      <c r="X31" s="60">
        <v>-56562</v>
      </c>
      <c r="Y31" s="61">
        <v>-14.69</v>
      </c>
      <c r="Z31" s="62">
        <v>385000</v>
      </c>
    </row>
    <row r="32" spans="1:26" ht="13.5">
      <c r="A32" s="70" t="s">
        <v>54</v>
      </c>
      <c r="B32" s="22">
        <f>SUM(B28:B31)</f>
        <v>11228118</v>
      </c>
      <c r="C32" s="22">
        <f>SUM(C28:C31)</f>
        <v>0</v>
      </c>
      <c r="D32" s="99">
        <f aca="true" t="shared" si="5" ref="D32:Z32">SUM(D28:D31)</f>
        <v>10704290</v>
      </c>
      <c r="E32" s="100">
        <f t="shared" si="5"/>
        <v>17320970</v>
      </c>
      <c r="F32" s="100">
        <f t="shared" si="5"/>
        <v>1936853</v>
      </c>
      <c r="G32" s="100">
        <f t="shared" si="5"/>
        <v>4644</v>
      </c>
      <c r="H32" s="100">
        <f t="shared" si="5"/>
        <v>608322</v>
      </c>
      <c r="I32" s="100">
        <f t="shared" si="5"/>
        <v>2549819</v>
      </c>
      <c r="J32" s="100">
        <f t="shared" si="5"/>
        <v>10854</v>
      </c>
      <c r="K32" s="100">
        <f t="shared" si="5"/>
        <v>1156826</v>
      </c>
      <c r="L32" s="100">
        <f t="shared" si="5"/>
        <v>2520413</v>
      </c>
      <c r="M32" s="100">
        <f t="shared" si="5"/>
        <v>3688093</v>
      </c>
      <c r="N32" s="100">
        <f t="shared" si="5"/>
        <v>21794</v>
      </c>
      <c r="O32" s="100">
        <f t="shared" si="5"/>
        <v>446471</v>
      </c>
      <c r="P32" s="100">
        <f t="shared" si="5"/>
        <v>236987</v>
      </c>
      <c r="Q32" s="100">
        <f t="shared" si="5"/>
        <v>705252</v>
      </c>
      <c r="R32" s="100">
        <f t="shared" si="5"/>
        <v>885815</v>
      </c>
      <c r="S32" s="100">
        <f t="shared" si="5"/>
        <v>714115</v>
      </c>
      <c r="T32" s="100">
        <f t="shared" si="5"/>
        <v>503488</v>
      </c>
      <c r="U32" s="100">
        <f t="shared" si="5"/>
        <v>2103418</v>
      </c>
      <c r="V32" s="100">
        <f t="shared" si="5"/>
        <v>9046582</v>
      </c>
      <c r="W32" s="100">
        <f t="shared" si="5"/>
        <v>17320970</v>
      </c>
      <c r="X32" s="100">
        <f t="shared" si="5"/>
        <v>-8274388</v>
      </c>
      <c r="Y32" s="101">
        <f>+IF(W32&lt;&gt;0,(X32/W32)*100,0)</f>
        <v>-47.77092737877844</v>
      </c>
      <c r="Z32" s="102">
        <f t="shared" si="5"/>
        <v>17320970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25749019</v>
      </c>
      <c r="C35" s="19">
        <v>0</v>
      </c>
      <c r="D35" s="59">
        <v>17035654</v>
      </c>
      <c r="E35" s="60">
        <v>17035654</v>
      </c>
      <c r="F35" s="60">
        <v>19019023</v>
      </c>
      <c r="G35" s="60">
        <v>32731801</v>
      </c>
      <c r="H35" s="60">
        <v>39719960</v>
      </c>
      <c r="I35" s="60">
        <v>39719960</v>
      </c>
      <c r="J35" s="60">
        <v>37398008</v>
      </c>
      <c r="K35" s="60">
        <v>14219737</v>
      </c>
      <c r="L35" s="60">
        <v>18765937</v>
      </c>
      <c r="M35" s="60">
        <v>18765937</v>
      </c>
      <c r="N35" s="60">
        <v>29617959</v>
      </c>
      <c r="O35" s="60">
        <v>28356949</v>
      </c>
      <c r="P35" s="60">
        <v>37048979</v>
      </c>
      <c r="Q35" s="60">
        <v>37048979</v>
      </c>
      <c r="R35" s="60">
        <v>39429355</v>
      </c>
      <c r="S35" s="60">
        <v>34956408</v>
      </c>
      <c r="T35" s="60">
        <v>37388213</v>
      </c>
      <c r="U35" s="60">
        <v>37388213</v>
      </c>
      <c r="V35" s="60">
        <v>37388213</v>
      </c>
      <c r="W35" s="60">
        <v>17035654</v>
      </c>
      <c r="X35" s="60">
        <v>20352559</v>
      </c>
      <c r="Y35" s="61">
        <v>119.47</v>
      </c>
      <c r="Z35" s="62">
        <v>17035654</v>
      </c>
    </row>
    <row r="36" spans="1:26" ht="13.5">
      <c r="A36" s="58" t="s">
        <v>57</v>
      </c>
      <c r="B36" s="19">
        <v>260978123</v>
      </c>
      <c r="C36" s="19">
        <v>0</v>
      </c>
      <c r="D36" s="59">
        <v>256789318</v>
      </c>
      <c r="E36" s="60">
        <v>256789318</v>
      </c>
      <c r="F36" s="60">
        <v>268765453</v>
      </c>
      <c r="G36" s="60">
        <v>268765453</v>
      </c>
      <c r="H36" s="60">
        <v>268765453</v>
      </c>
      <c r="I36" s="60">
        <v>268765453</v>
      </c>
      <c r="J36" s="60">
        <v>268765453</v>
      </c>
      <c r="K36" s="60">
        <v>261020878</v>
      </c>
      <c r="L36" s="60">
        <v>261025439</v>
      </c>
      <c r="M36" s="60">
        <v>261025439</v>
      </c>
      <c r="N36" s="60">
        <v>261030000</v>
      </c>
      <c r="O36" s="60">
        <v>261031747</v>
      </c>
      <c r="P36" s="60">
        <v>261031747</v>
      </c>
      <c r="Q36" s="60">
        <v>261031747</v>
      </c>
      <c r="R36" s="60">
        <v>261031747</v>
      </c>
      <c r="S36" s="60">
        <v>261031747</v>
      </c>
      <c r="T36" s="60">
        <v>262581080</v>
      </c>
      <c r="U36" s="60">
        <v>262581080</v>
      </c>
      <c r="V36" s="60">
        <v>262581080</v>
      </c>
      <c r="W36" s="60">
        <v>256789318</v>
      </c>
      <c r="X36" s="60">
        <v>5791762</v>
      </c>
      <c r="Y36" s="61">
        <v>2.26</v>
      </c>
      <c r="Z36" s="62">
        <v>256789318</v>
      </c>
    </row>
    <row r="37" spans="1:26" ht="13.5">
      <c r="A37" s="58" t="s">
        <v>58</v>
      </c>
      <c r="B37" s="19">
        <v>70933514</v>
      </c>
      <c r="C37" s="19">
        <v>0</v>
      </c>
      <c r="D37" s="59">
        <v>50953918</v>
      </c>
      <c r="E37" s="60">
        <v>50953918</v>
      </c>
      <c r="F37" s="60">
        <v>44441946</v>
      </c>
      <c r="G37" s="60">
        <v>54366181</v>
      </c>
      <c r="H37" s="60">
        <v>49024061</v>
      </c>
      <c r="I37" s="60">
        <v>49024061</v>
      </c>
      <c r="J37" s="60">
        <v>74864756</v>
      </c>
      <c r="K37" s="60">
        <v>71201138</v>
      </c>
      <c r="L37" s="60">
        <v>61044797</v>
      </c>
      <c r="M37" s="60">
        <v>61044797</v>
      </c>
      <c r="N37" s="60">
        <v>63298788</v>
      </c>
      <c r="O37" s="60">
        <v>73628217</v>
      </c>
      <c r="P37" s="60">
        <v>85514560</v>
      </c>
      <c r="Q37" s="60">
        <v>85514560</v>
      </c>
      <c r="R37" s="60">
        <v>82777901</v>
      </c>
      <c r="S37" s="60">
        <v>86399136</v>
      </c>
      <c r="T37" s="60">
        <v>79455575</v>
      </c>
      <c r="U37" s="60">
        <v>79455575</v>
      </c>
      <c r="V37" s="60">
        <v>79455575</v>
      </c>
      <c r="W37" s="60">
        <v>50953918</v>
      </c>
      <c r="X37" s="60">
        <v>28501657</v>
      </c>
      <c r="Y37" s="61">
        <v>55.94</v>
      </c>
      <c r="Z37" s="62">
        <v>50953918</v>
      </c>
    </row>
    <row r="38" spans="1:26" ht="13.5">
      <c r="A38" s="58" t="s">
        <v>59</v>
      </c>
      <c r="B38" s="19">
        <v>21100078</v>
      </c>
      <c r="C38" s="19">
        <v>0</v>
      </c>
      <c r="D38" s="59">
        <v>21267326</v>
      </c>
      <c r="E38" s="60">
        <v>21267326</v>
      </c>
      <c r="F38" s="60">
        <v>21636673</v>
      </c>
      <c r="G38" s="60">
        <v>21390861</v>
      </c>
      <c r="H38" s="60">
        <v>21257183</v>
      </c>
      <c r="I38" s="60">
        <v>21257183</v>
      </c>
      <c r="J38" s="60">
        <v>21123534</v>
      </c>
      <c r="K38" s="60">
        <v>22700881</v>
      </c>
      <c r="L38" s="60">
        <v>22601245</v>
      </c>
      <c r="M38" s="60">
        <v>22601245</v>
      </c>
      <c r="N38" s="60">
        <v>22499158</v>
      </c>
      <c r="O38" s="60">
        <v>22395432</v>
      </c>
      <c r="P38" s="60">
        <v>22186161</v>
      </c>
      <c r="Q38" s="60">
        <v>22186161</v>
      </c>
      <c r="R38" s="60">
        <v>22087697</v>
      </c>
      <c r="S38" s="60">
        <v>21973808</v>
      </c>
      <c r="T38" s="60">
        <v>21871481</v>
      </c>
      <c r="U38" s="60">
        <v>21871481</v>
      </c>
      <c r="V38" s="60">
        <v>21871481</v>
      </c>
      <c r="W38" s="60">
        <v>21267326</v>
      </c>
      <c r="X38" s="60">
        <v>604155</v>
      </c>
      <c r="Y38" s="61">
        <v>2.84</v>
      </c>
      <c r="Z38" s="62">
        <v>21267326</v>
      </c>
    </row>
    <row r="39" spans="1:26" ht="13.5">
      <c r="A39" s="58" t="s">
        <v>60</v>
      </c>
      <c r="B39" s="19">
        <v>194693551</v>
      </c>
      <c r="C39" s="19">
        <v>0</v>
      </c>
      <c r="D39" s="59">
        <v>201603730</v>
      </c>
      <c r="E39" s="60">
        <v>201603730</v>
      </c>
      <c r="F39" s="60">
        <v>221705858</v>
      </c>
      <c r="G39" s="60">
        <v>225740213</v>
      </c>
      <c r="H39" s="60">
        <v>238204169</v>
      </c>
      <c r="I39" s="60">
        <v>238204169</v>
      </c>
      <c r="J39" s="60">
        <v>210175170</v>
      </c>
      <c r="K39" s="60">
        <v>181338597</v>
      </c>
      <c r="L39" s="60">
        <v>196145334</v>
      </c>
      <c r="M39" s="60">
        <v>196145334</v>
      </c>
      <c r="N39" s="60">
        <v>204850014</v>
      </c>
      <c r="O39" s="60">
        <v>193365048</v>
      </c>
      <c r="P39" s="60">
        <v>190380006</v>
      </c>
      <c r="Q39" s="60">
        <v>190380006</v>
      </c>
      <c r="R39" s="60">
        <v>195595504</v>
      </c>
      <c r="S39" s="60">
        <v>187615212</v>
      </c>
      <c r="T39" s="60">
        <v>198642236</v>
      </c>
      <c r="U39" s="60">
        <v>198642236</v>
      </c>
      <c r="V39" s="60">
        <v>198642236</v>
      </c>
      <c r="W39" s="60">
        <v>201603730</v>
      </c>
      <c r="X39" s="60">
        <v>-2961494</v>
      </c>
      <c r="Y39" s="61">
        <v>-1.47</v>
      </c>
      <c r="Z39" s="62">
        <v>201603730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20062650</v>
      </c>
      <c r="C42" s="19">
        <v>0</v>
      </c>
      <c r="D42" s="59">
        <v>9250083</v>
      </c>
      <c r="E42" s="60">
        <v>8823925</v>
      </c>
      <c r="F42" s="60">
        <v>6133829</v>
      </c>
      <c r="G42" s="60">
        <v>3182846</v>
      </c>
      <c r="H42" s="60">
        <v>-5680366</v>
      </c>
      <c r="I42" s="60">
        <v>3636309</v>
      </c>
      <c r="J42" s="60">
        <v>-1398246</v>
      </c>
      <c r="K42" s="60">
        <v>6465130</v>
      </c>
      <c r="L42" s="60">
        <v>-1187362</v>
      </c>
      <c r="M42" s="60">
        <v>3879522</v>
      </c>
      <c r="N42" s="60">
        <v>1669083</v>
      </c>
      <c r="O42" s="60">
        <v>-1800289</v>
      </c>
      <c r="P42" s="60">
        <v>4400400</v>
      </c>
      <c r="Q42" s="60">
        <v>4269194</v>
      </c>
      <c r="R42" s="60">
        <v>1502192</v>
      </c>
      <c r="S42" s="60">
        <v>-2207829</v>
      </c>
      <c r="T42" s="60">
        <v>2704165</v>
      </c>
      <c r="U42" s="60">
        <v>1998528</v>
      </c>
      <c r="V42" s="60">
        <v>13783553</v>
      </c>
      <c r="W42" s="60">
        <v>8823925</v>
      </c>
      <c r="X42" s="60">
        <v>4959628</v>
      </c>
      <c r="Y42" s="61">
        <v>56.21</v>
      </c>
      <c r="Z42" s="62">
        <v>8823925</v>
      </c>
    </row>
    <row r="43" spans="1:26" ht="13.5">
      <c r="A43" s="58" t="s">
        <v>63</v>
      </c>
      <c r="B43" s="19">
        <v>-10900702</v>
      </c>
      <c r="C43" s="19">
        <v>0</v>
      </c>
      <c r="D43" s="59">
        <v>-10259890</v>
      </c>
      <c r="E43" s="60">
        <v>-16824170</v>
      </c>
      <c r="F43" s="60">
        <v>-1934146</v>
      </c>
      <c r="G43" s="60">
        <v>22250</v>
      </c>
      <c r="H43" s="60">
        <v>-608322</v>
      </c>
      <c r="I43" s="60">
        <v>-2520218</v>
      </c>
      <c r="J43" s="60">
        <v>-10854</v>
      </c>
      <c r="K43" s="60">
        <v>-1156826</v>
      </c>
      <c r="L43" s="60">
        <v>-2520238</v>
      </c>
      <c r="M43" s="60">
        <v>-3687918</v>
      </c>
      <c r="N43" s="60">
        <v>-21065</v>
      </c>
      <c r="O43" s="60">
        <v>-444657</v>
      </c>
      <c r="P43" s="60">
        <v>169010</v>
      </c>
      <c r="Q43" s="60">
        <v>-296712</v>
      </c>
      <c r="R43" s="60">
        <v>-851544</v>
      </c>
      <c r="S43" s="60">
        <v>-712488</v>
      </c>
      <c r="T43" s="60">
        <v>-469173</v>
      </c>
      <c r="U43" s="60">
        <v>-2033205</v>
      </c>
      <c r="V43" s="60">
        <v>-8538053</v>
      </c>
      <c r="W43" s="60">
        <v>-16824170</v>
      </c>
      <c r="X43" s="60">
        <v>8286117</v>
      </c>
      <c r="Y43" s="61">
        <v>-49.25</v>
      </c>
      <c r="Z43" s="62">
        <v>-16824170</v>
      </c>
    </row>
    <row r="44" spans="1:26" ht="13.5">
      <c r="A44" s="58" t="s">
        <v>64</v>
      </c>
      <c r="B44" s="19">
        <v>-1380459</v>
      </c>
      <c r="C44" s="19">
        <v>0</v>
      </c>
      <c r="D44" s="59">
        <v>-1005220</v>
      </c>
      <c r="E44" s="60">
        <v>-1091762</v>
      </c>
      <c r="F44" s="60">
        <v>-70124</v>
      </c>
      <c r="G44" s="60">
        <v>-70063</v>
      </c>
      <c r="H44" s="60">
        <v>-161379</v>
      </c>
      <c r="I44" s="60">
        <v>-301566</v>
      </c>
      <c r="J44" s="60">
        <v>-78850</v>
      </c>
      <c r="K44" s="60">
        <v>-75777</v>
      </c>
      <c r="L44" s="60">
        <v>-63605</v>
      </c>
      <c r="M44" s="60">
        <v>-218232</v>
      </c>
      <c r="N44" s="60">
        <v>-80915</v>
      </c>
      <c r="O44" s="60">
        <v>-84355</v>
      </c>
      <c r="P44" s="60">
        <v>-178588</v>
      </c>
      <c r="Q44" s="60">
        <v>-343858</v>
      </c>
      <c r="R44" s="60">
        <v>-53491</v>
      </c>
      <c r="S44" s="60">
        <v>-59873</v>
      </c>
      <c r="T44" s="60">
        <v>-95396</v>
      </c>
      <c r="U44" s="60">
        <v>-208760</v>
      </c>
      <c r="V44" s="60">
        <v>-1072416</v>
      </c>
      <c r="W44" s="60">
        <v>-1091762</v>
      </c>
      <c r="X44" s="60">
        <v>19346</v>
      </c>
      <c r="Y44" s="61">
        <v>-1.77</v>
      </c>
      <c r="Z44" s="62">
        <v>-1091762</v>
      </c>
    </row>
    <row r="45" spans="1:26" ht="13.5">
      <c r="A45" s="70" t="s">
        <v>65</v>
      </c>
      <c r="B45" s="22">
        <v>8895481</v>
      </c>
      <c r="C45" s="22">
        <v>0</v>
      </c>
      <c r="D45" s="99">
        <v>-8677760</v>
      </c>
      <c r="E45" s="100">
        <v>-16908833</v>
      </c>
      <c r="F45" s="100">
        <v>13025040</v>
      </c>
      <c r="G45" s="100">
        <v>16160073</v>
      </c>
      <c r="H45" s="100">
        <v>9710006</v>
      </c>
      <c r="I45" s="100">
        <v>9710006</v>
      </c>
      <c r="J45" s="100">
        <v>8222056</v>
      </c>
      <c r="K45" s="100">
        <v>13454583</v>
      </c>
      <c r="L45" s="100">
        <v>9683378</v>
      </c>
      <c r="M45" s="100">
        <v>9683378</v>
      </c>
      <c r="N45" s="100">
        <v>11250481</v>
      </c>
      <c r="O45" s="100">
        <v>8921180</v>
      </c>
      <c r="P45" s="100">
        <v>13312002</v>
      </c>
      <c r="Q45" s="100">
        <v>11250481</v>
      </c>
      <c r="R45" s="100">
        <v>13909159</v>
      </c>
      <c r="S45" s="100">
        <v>10928969</v>
      </c>
      <c r="T45" s="100">
        <v>13068565</v>
      </c>
      <c r="U45" s="100">
        <v>13068565</v>
      </c>
      <c r="V45" s="100">
        <v>13068565</v>
      </c>
      <c r="W45" s="100">
        <v>-16908833</v>
      </c>
      <c r="X45" s="100">
        <v>29977398</v>
      </c>
      <c r="Y45" s="101">
        <v>-177.29</v>
      </c>
      <c r="Z45" s="102">
        <v>-16908833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5439062</v>
      </c>
      <c r="C49" s="52">
        <v>0</v>
      </c>
      <c r="D49" s="129">
        <v>1248891</v>
      </c>
      <c r="E49" s="54">
        <v>2304663</v>
      </c>
      <c r="F49" s="54">
        <v>0</v>
      </c>
      <c r="G49" s="54">
        <v>0</v>
      </c>
      <c r="H49" s="54">
        <v>0</v>
      </c>
      <c r="I49" s="54">
        <v>2082506</v>
      </c>
      <c r="J49" s="54">
        <v>0</v>
      </c>
      <c r="K49" s="54">
        <v>0</v>
      </c>
      <c r="L49" s="54">
        <v>0</v>
      </c>
      <c r="M49" s="54">
        <v>1315740</v>
      </c>
      <c r="N49" s="54">
        <v>0</v>
      </c>
      <c r="O49" s="54">
        <v>0</v>
      </c>
      <c r="P49" s="54">
        <v>0</v>
      </c>
      <c r="Q49" s="54">
        <v>1839735</v>
      </c>
      <c r="R49" s="54">
        <v>0</v>
      </c>
      <c r="S49" s="54">
        <v>0</v>
      </c>
      <c r="T49" s="54">
        <v>0</v>
      </c>
      <c r="U49" s="54">
        <v>5040003</v>
      </c>
      <c r="V49" s="54">
        <v>4252790</v>
      </c>
      <c r="W49" s="54">
        <v>23523390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9035882</v>
      </c>
      <c r="C51" s="52">
        <v>0</v>
      </c>
      <c r="D51" s="129">
        <v>5100688</v>
      </c>
      <c r="E51" s="54">
        <v>4596881</v>
      </c>
      <c r="F51" s="54">
        <v>0</v>
      </c>
      <c r="G51" s="54">
        <v>0</v>
      </c>
      <c r="H51" s="54">
        <v>0</v>
      </c>
      <c r="I51" s="54">
        <v>4459688</v>
      </c>
      <c r="J51" s="54">
        <v>0</v>
      </c>
      <c r="K51" s="54">
        <v>0</v>
      </c>
      <c r="L51" s="54">
        <v>0</v>
      </c>
      <c r="M51" s="54">
        <v>4309849</v>
      </c>
      <c r="N51" s="54">
        <v>0</v>
      </c>
      <c r="O51" s="54">
        <v>0</v>
      </c>
      <c r="P51" s="54">
        <v>0</v>
      </c>
      <c r="Q51" s="54">
        <v>4024142</v>
      </c>
      <c r="R51" s="54">
        <v>0</v>
      </c>
      <c r="S51" s="54">
        <v>0</v>
      </c>
      <c r="T51" s="54">
        <v>0</v>
      </c>
      <c r="U51" s="54">
        <v>4497931</v>
      </c>
      <c r="V51" s="54">
        <v>24474483</v>
      </c>
      <c r="W51" s="54">
        <v>60499544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91.12735059258144</v>
      </c>
      <c r="C58" s="5">
        <f>IF(C67=0,0,+(C76/C67)*100)</f>
        <v>0</v>
      </c>
      <c r="D58" s="6">
        <f aca="true" t="shared" si="6" ref="D58:Z58">IF(D67=0,0,+(D76/D67)*100)</f>
        <v>95.21813298620341</v>
      </c>
      <c r="E58" s="7">
        <f t="shared" si="6"/>
        <v>97.29255995728386</v>
      </c>
      <c r="F58" s="7">
        <f t="shared" si="6"/>
        <v>18.307146707102078</v>
      </c>
      <c r="G58" s="7">
        <f t="shared" si="6"/>
        <v>71.25625332956986</v>
      </c>
      <c r="H58" s="7">
        <f t="shared" si="6"/>
        <v>93.53967001300656</v>
      </c>
      <c r="I58" s="7">
        <f t="shared" si="6"/>
        <v>43.237522937640776</v>
      </c>
      <c r="J58" s="7">
        <f t="shared" si="6"/>
        <v>89.67125229733568</v>
      </c>
      <c r="K58" s="7">
        <f t="shared" si="6"/>
        <v>123.12485893148546</v>
      </c>
      <c r="L58" s="7">
        <f t="shared" si="6"/>
        <v>78.36073976505367</v>
      </c>
      <c r="M58" s="7">
        <f t="shared" si="6"/>
        <v>95.06190512077117</v>
      </c>
      <c r="N58" s="7">
        <f t="shared" si="6"/>
        <v>86.57880000889756</v>
      </c>
      <c r="O58" s="7">
        <f t="shared" si="6"/>
        <v>84.03171348767235</v>
      </c>
      <c r="P58" s="7">
        <f t="shared" si="6"/>
        <v>238.9058003020748</v>
      </c>
      <c r="Q58" s="7">
        <f t="shared" si="6"/>
        <v>107.29305288108361</v>
      </c>
      <c r="R58" s="7">
        <f t="shared" si="6"/>
        <v>78.51719784605994</v>
      </c>
      <c r="S58" s="7">
        <f t="shared" si="6"/>
        <v>89.49745573107155</v>
      </c>
      <c r="T58" s="7">
        <f t="shared" si="6"/>
        <v>57.935613493389546</v>
      </c>
      <c r="U58" s="7">
        <f t="shared" si="6"/>
        <v>73.78391058631884</v>
      </c>
      <c r="V58" s="7">
        <f t="shared" si="6"/>
        <v>71.48173461665085</v>
      </c>
      <c r="W58" s="7">
        <f t="shared" si="6"/>
        <v>93.24902517266709</v>
      </c>
      <c r="X58" s="7">
        <f t="shared" si="6"/>
        <v>0</v>
      </c>
      <c r="Y58" s="7">
        <f t="shared" si="6"/>
        <v>0</v>
      </c>
      <c r="Z58" s="8">
        <f t="shared" si="6"/>
        <v>97.29255995728386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90.99996714417138</v>
      </c>
      <c r="E59" s="10">
        <f t="shared" si="7"/>
        <v>90.909097309577</v>
      </c>
      <c r="F59" s="10">
        <f t="shared" si="7"/>
        <v>1.122265533884479</v>
      </c>
      <c r="G59" s="10">
        <f t="shared" si="7"/>
        <v>-778.709917971663</v>
      </c>
      <c r="H59" s="10">
        <f t="shared" si="7"/>
        <v>648.7860933517195</v>
      </c>
      <c r="I59" s="10">
        <f t="shared" si="7"/>
        <v>10.146252097068711</v>
      </c>
      <c r="J59" s="10">
        <f t="shared" si="7"/>
        <v>-984.5735903104276</v>
      </c>
      <c r="K59" s="10">
        <f t="shared" si="7"/>
        <v>-267.54036965542747</v>
      </c>
      <c r="L59" s="10">
        <f t="shared" si="7"/>
        <v>47456.97589481373</v>
      </c>
      <c r="M59" s="10">
        <f t="shared" si="7"/>
        <v>-548.8711083793132</v>
      </c>
      <c r="N59" s="10">
        <f t="shared" si="7"/>
        <v>-6113.979159307665</v>
      </c>
      <c r="O59" s="10">
        <f t="shared" si="7"/>
        <v>106660.40892193309</v>
      </c>
      <c r="P59" s="10">
        <f t="shared" si="7"/>
        <v>1868.9898445223332</v>
      </c>
      <c r="Q59" s="10">
        <f t="shared" si="7"/>
        <v>6221.546764723326</v>
      </c>
      <c r="R59" s="10">
        <f t="shared" si="7"/>
        <v>-71.55357311135543</v>
      </c>
      <c r="S59" s="10">
        <f t="shared" si="7"/>
        <v>886.8502696768651</v>
      </c>
      <c r="T59" s="10">
        <f t="shared" si="7"/>
        <v>236.59741808628945</v>
      </c>
      <c r="U59" s="10">
        <f t="shared" si="7"/>
        <v>-440.1500046122516</v>
      </c>
      <c r="V59" s="10">
        <f t="shared" si="7"/>
        <v>73.78841825002162</v>
      </c>
      <c r="W59" s="10">
        <f t="shared" si="7"/>
        <v>90.909097309577</v>
      </c>
      <c r="X59" s="10">
        <f t="shared" si="7"/>
        <v>0</v>
      </c>
      <c r="Y59" s="10">
        <f t="shared" si="7"/>
        <v>0</v>
      </c>
      <c r="Z59" s="11">
        <f t="shared" si="7"/>
        <v>90.909097309577</v>
      </c>
    </row>
    <row r="60" spans="1:26" ht="13.5">
      <c r="A60" s="38" t="s">
        <v>32</v>
      </c>
      <c r="B60" s="12">
        <f t="shared" si="7"/>
        <v>89.25143736969157</v>
      </c>
      <c r="C60" s="12">
        <f t="shared" si="7"/>
        <v>0</v>
      </c>
      <c r="D60" s="3">
        <f t="shared" si="7"/>
        <v>95.92923722727201</v>
      </c>
      <c r="E60" s="13">
        <f t="shared" si="7"/>
        <v>98.4479318834786</v>
      </c>
      <c r="F60" s="13">
        <f t="shared" si="7"/>
        <v>53.74159100130589</v>
      </c>
      <c r="G60" s="13">
        <f t="shared" si="7"/>
        <v>51.60012302949901</v>
      </c>
      <c r="H60" s="13">
        <f t="shared" si="7"/>
        <v>91.29631571475451</v>
      </c>
      <c r="I60" s="13">
        <f t="shared" si="7"/>
        <v>66.28306353008001</v>
      </c>
      <c r="J60" s="13">
        <f t="shared" si="7"/>
        <v>64.60826047720725</v>
      </c>
      <c r="K60" s="13">
        <f t="shared" si="7"/>
        <v>86.82303740096184</v>
      </c>
      <c r="L60" s="13">
        <f t="shared" si="7"/>
        <v>65.95894366606406</v>
      </c>
      <c r="M60" s="13">
        <f t="shared" si="7"/>
        <v>71.71507236057788</v>
      </c>
      <c r="N60" s="13">
        <f t="shared" si="7"/>
        <v>72.75432530673636</v>
      </c>
      <c r="O60" s="13">
        <f t="shared" si="7"/>
        <v>73.04940143218278</v>
      </c>
      <c r="P60" s="13">
        <f t="shared" si="7"/>
        <v>199.60422750694</v>
      </c>
      <c r="Q60" s="13">
        <f t="shared" si="7"/>
        <v>90.33157226145106</v>
      </c>
      <c r="R60" s="13">
        <f t="shared" si="7"/>
        <v>55.805339309008</v>
      </c>
      <c r="S60" s="13">
        <f t="shared" si="7"/>
        <v>79.19763811255561</v>
      </c>
      <c r="T60" s="13">
        <f t="shared" si="7"/>
        <v>48.32593134934467</v>
      </c>
      <c r="U60" s="13">
        <f t="shared" si="7"/>
        <v>60.13513409380886</v>
      </c>
      <c r="V60" s="13">
        <f t="shared" si="7"/>
        <v>70.7948757134348</v>
      </c>
      <c r="W60" s="13">
        <f t="shared" si="7"/>
        <v>93.54392648571184</v>
      </c>
      <c r="X60" s="13">
        <f t="shared" si="7"/>
        <v>0</v>
      </c>
      <c r="Y60" s="13">
        <f t="shared" si="7"/>
        <v>0</v>
      </c>
      <c r="Z60" s="14">
        <f t="shared" si="7"/>
        <v>98.4479318834786</v>
      </c>
    </row>
    <row r="61" spans="1:26" ht="13.5">
      <c r="A61" s="39" t="s">
        <v>103</v>
      </c>
      <c r="B61" s="12">
        <f t="shared" si="7"/>
        <v>87.68923773268921</v>
      </c>
      <c r="C61" s="12">
        <f t="shared" si="7"/>
        <v>0</v>
      </c>
      <c r="D61" s="3">
        <f t="shared" si="7"/>
        <v>97.00000189275522</v>
      </c>
      <c r="E61" s="13">
        <f t="shared" si="7"/>
        <v>99.38571701229215</v>
      </c>
      <c r="F61" s="13">
        <f t="shared" si="7"/>
        <v>54.842215471122145</v>
      </c>
      <c r="G61" s="13">
        <f t="shared" si="7"/>
        <v>51.061016614799684</v>
      </c>
      <c r="H61" s="13">
        <f t="shared" si="7"/>
        <v>93.88543311337284</v>
      </c>
      <c r="I61" s="13">
        <f t="shared" si="7"/>
        <v>67.55539219271243</v>
      </c>
      <c r="J61" s="13">
        <f t="shared" si="7"/>
        <v>64.82959536166281</v>
      </c>
      <c r="K61" s="13">
        <f t="shared" si="7"/>
        <v>89.08901985948695</v>
      </c>
      <c r="L61" s="13">
        <f t="shared" si="7"/>
        <v>66.47351087090534</v>
      </c>
      <c r="M61" s="13">
        <f t="shared" si="7"/>
        <v>72.59452222953809</v>
      </c>
      <c r="N61" s="13">
        <f t="shared" si="7"/>
        <v>73.43559667196261</v>
      </c>
      <c r="O61" s="13">
        <f t="shared" si="7"/>
        <v>73.8178496381974</v>
      </c>
      <c r="P61" s="13">
        <f t="shared" si="7"/>
        <v>240.41384011837656</v>
      </c>
      <c r="Q61" s="13">
        <f t="shared" si="7"/>
        <v>92.95557130035674</v>
      </c>
      <c r="R61" s="13">
        <f t="shared" si="7"/>
        <v>54.616542094261874</v>
      </c>
      <c r="S61" s="13">
        <f t="shared" si="7"/>
        <v>78.84656353120361</v>
      </c>
      <c r="T61" s="13">
        <f t="shared" si="7"/>
        <v>46.203323763662745</v>
      </c>
      <c r="U61" s="13">
        <f t="shared" si="7"/>
        <v>58.77194790453544</v>
      </c>
      <c r="V61" s="13">
        <f t="shared" si="7"/>
        <v>71.39639333584721</v>
      </c>
      <c r="W61" s="13">
        <f t="shared" si="7"/>
        <v>96.9998662452973</v>
      </c>
      <c r="X61" s="13">
        <f t="shared" si="7"/>
        <v>0</v>
      </c>
      <c r="Y61" s="13">
        <f t="shared" si="7"/>
        <v>0</v>
      </c>
      <c r="Z61" s="14">
        <f t="shared" si="7"/>
        <v>99.38571701229215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89.03024390243903</v>
      </c>
      <c r="E64" s="13">
        <f t="shared" si="7"/>
        <v>90.92518865857627</v>
      </c>
      <c r="F64" s="13">
        <f t="shared" si="7"/>
        <v>42.92716957592177</v>
      </c>
      <c r="G64" s="13">
        <f t="shared" si="7"/>
        <v>57.875498263418656</v>
      </c>
      <c r="H64" s="13">
        <f t="shared" si="7"/>
        <v>57.00698185284547</v>
      </c>
      <c r="I64" s="13">
        <f t="shared" si="7"/>
        <v>51.752183540321916</v>
      </c>
      <c r="J64" s="13">
        <f t="shared" si="7"/>
        <v>62.1654130095615</v>
      </c>
      <c r="K64" s="13">
        <f t="shared" si="7"/>
        <v>65.11572575387031</v>
      </c>
      <c r="L64" s="13">
        <f t="shared" si="7"/>
        <v>60.5134873751895</v>
      </c>
      <c r="M64" s="13">
        <f t="shared" si="7"/>
        <v>62.55742064789308</v>
      </c>
      <c r="N64" s="13">
        <f t="shared" si="7"/>
        <v>65.30083011699854</v>
      </c>
      <c r="O64" s="13">
        <f t="shared" si="7"/>
        <v>64.02298601635876</v>
      </c>
      <c r="P64" s="13">
        <f t="shared" si="7"/>
        <v>73.75322346931257</v>
      </c>
      <c r="Q64" s="13">
        <f t="shared" si="7"/>
        <v>67.62497953773241</v>
      </c>
      <c r="R64" s="13">
        <f t="shared" si="7"/>
        <v>70.48939161136356</v>
      </c>
      <c r="S64" s="13">
        <f t="shared" si="7"/>
        <v>83.23250179058533</v>
      </c>
      <c r="T64" s="13">
        <f t="shared" si="7"/>
        <v>78.84314399634634</v>
      </c>
      <c r="U64" s="13">
        <f t="shared" si="7"/>
        <v>77.49382158934375</v>
      </c>
      <c r="V64" s="13">
        <f t="shared" si="7"/>
        <v>64.30664667728014</v>
      </c>
      <c r="W64" s="13">
        <f t="shared" si="7"/>
        <v>71.27712398373984</v>
      </c>
      <c r="X64" s="13">
        <f t="shared" si="7"/>
        <v>0</v>
      </c>
      <c r="Y64" s="13">
        <f t="shared" si="7"/>
        <v>0</v>
      </c>
      <c r="Z64" s="14">
        <f t="shared" si="7"/>
        <v>90.92518865857627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114.84994153566323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286</v>
      </c>
      <c r="B67" s="24">
        <v>67623533</v>
      </c>
      <c r="C67" s="24"/>
      <c r="D67" s="25">
        <v>86407610</v>
      </c>
      <c r="E67" s="26">
        <v>82816460</v>
      </c>
      <c r="F67" s="26">
        <v>18141194</v>
      </c>
      <c r="G67" s="26">
        <v>5190235</v>
      </c>
      <c r="H67" s="26">
        <v>6099998</v>
      </c>
      <c r="I67" s="26">
        <v>29431427</v>
      </c>
      <c r="J67" s="26">
        <v>5438365</v>
      </c>
      <c r="K67" s="26">
        <v>4239961</v>
      </c>
      <c r="L67" s="26">
        <v>5369056</v>
      </c>
      <c r="M67" s="26">
        <v>15047382</v>
      </c>
      <c r="N67" s="26">
        <v>5169955</v>
      </c>
      <c r="O67" s="26">
        <v>5349522</v>
      </c>
      <c r="P67" s="26">
        <v>1759167</v>
      </c>
      <c r="Q67" s="26">
        <v>12278644</v>
      </c>
      <c r="R67" s="26">
        <v>4567258</v>
      </c>
      <c r="S67" s="26">
        <v>5033666</v>
      </c>
      <c r="T67" s="26">
        <v>6354934</v>
      </c>
      <c r="U67" s="26">
        <v>15955858</v>
      </c>
      <c r="V67" s="26">
        <v>72713311</v>
      </c>
      <c r="W67" s="26">
        <v>86407610</v>
      </c>
      <c r="X67" s="26"/>
      <c r="Y67" s="25"/>
      <c r="Z67" s="27">
        <v>82816460</v>
      </c>
    </row>
    <row r="68" spans="1:26" ht="13.5" hidden="1">
      <c r="A68" s="37" t="s">
        <v>31</v>
      </c>
      <c r="B68" s="19">
        <v>11455176</v>
      </c>
      <c r="C68" s="19"/>
      <c r="D68" s="20">
        <v>12783120</v>
      </c>
      <c r="E68" s="21">
        <v>12783120</v>
      </c>
      <c r="F68" s="21">
        <v>12244072</v>
      </c>
      <c r="G68" s="21">
        <v>-120690</v>
      </c>
      <c r="H68" s="21">
        <v>23931</v>
      </c>
      <c r="I68" s="21">
        <v>12147313</v>
      </c>
      <c r="J68" s="21">
        <v>-128468</v>
      </c>
      <c r="K68" s="21">
        <v>-432565</v>
      </c>
      <c r="L68" s="21">
        <v>1369</v>
      </c>
      <c r="M68" s="21">
        <v>-559664</v>
      </c>
      <c r="N68" s="21">
        <v>-11324</v>
      </c>
      <c r="O68" s="21">
        <v>538</v>
      </c>
      <c r="P68" s="21">
        <v>44508</v>
      </c>
      <c r="Q68" s="21">
        <v>33722</v>
      </c>
      <c r="R68" s="21">
        <v>-795875</v>
      </c>
      <c r="S68" s="21">
        <v>62853</v>
      </c>
      <c r="T68" s="21">
        <v>310235</v>
      </c>
      <c r="U68" s="21">
        <v>-422787</v>
      </c>
      <c r="V68" s="21">
        <v>11198584</v>
      </c>
      <c r="W68" s="21">
        <v>12783120</v>
      </c>
      <c r="X68" s="21"/>
      <c r="Y68" s="20"/>
      <c r="Z68" s="23">
        <v>12783120</v>
      </c>
    </row>
    <row r="69" spans="1:26" ht="13.5" hidden="1">
      <c r="A69" s="38" t="s">
        <v>32</v>
      </c>
      <c r="B69" s="19">
        <v>55821408</v>
      </c>
      <c r="C69" s="19"/>
      <c r="D69" s="20">
        <v>73239640</v>
      </c>
      <c r="E69" s="21">
        <v>69591340</v>
      </c>
      <c r="F69" s="21">
        <v>5865740</v>
      </c>
      <c r="G69" s="21">
        <v>5273532</v>
      </c>
      <c r="H69" s="21">
        <v>6036639</v>
      </c>
      <c r="I69" s="21">
        <v>17175911</v>
      </c>
      <c r="J69" s="21">
        <v>5524015</v>
      </c>
      <c r="K69" s="21">
        <v>4624480</v>
      </c>
      <c r="L69" s="21">
        <v>5317523</v>
      </c>
      <c r="M69" s="21">
        <v>15466018</v>
      </c>
      <c r="N69" s="21">
        <v>5129405</v>
      </c>
      <c r="O69" s="21">
        <v>5296810</v>
      </c>
      <c r="P69" s="21">
        <v>1662824</v>
      </c>
      <c r="Q69" s="21">
        <v>12089039</v>
      </c>
      <c r="R69" s="21">
        <v>5309526</v>
      </c>
      <c r="S69" s="21">
        <v>4918778</v>
      </c>
      <c r="T69" s="21">
        <v>5993213</v>
      </c>
      <c r="U69" s="21">
        <v>16221517</v>
      </c>
      <c r="V69" s="21">
        <v>60952485</v>
      </c>
      <c r="W69" s="21">
        <v>73239640</v>
      </c>
      <c r="X69" s="21"/>
      <c r="Y69" s="20"/>
      <c r="Z69" s="23">
        <v>69591340</v>
      </c>
    </row>
    <row r="70" spans="1:26" ht="13.5" hidden="1">
      <c r="A70" s="39" t="s">
        <v>103</v>
      </c>
      <c r="B70" s="19">
        <v>51877405</v>
      </c>
      <c r="C70" s="19"/>
      <c r="D70" s="20">
        <v>63399640</v>
      </c>
      <c r="E70" s="21">
        <v>61877670</v>
      </c>
      <c r="F70" s="21">
        <v>5323906</v>
      </c>
      <c r="G70" s="21">
        <v>4856333</v>
      </c>
      <c r="H70" s="21">
        <v>5612826</v>
      </c>
      <c r="I70" s="21">
        <v>15793065</v>
      </c>
      <c r="J70" s="21">
        <v>5065091</v>
      </c>
      <c r="K70" s="21">
        <v>4187369</v>
      </c>
      <c r="L70" s="21">
        <v>4858427</v>
      </c>
      <c r="M70" s="21">
        <v>14110887</v>
      </c>
      <c r="N70" s="21">
        <v>4699827</v>
      </c>
      <c r="O70" s="21">
        <v>4881253</v>
      </c>
      <c r="P70" s="21">
        <v>1255654</v>
      </c>
      <c r="Q70" s="21">
        <v>10836734</v>
      </c>
      <c r="R70" s="21">
        <v>4911869</v>
      </c>
      <c r="S70" s="21">
        <v>4525052</v>
      </c>
      <c r="T70" s="21">
        <v>5603467</v>
      </c>
      <c r="U70" s="21">
        <v>15040388</v>
      </c>
      <c r="V70" s="21">
        <v>55781074</v>
      </c>
      <c r="W70" s="21">
        <v>63399640</v>
      </c>
      <c r="X70" s="21"/>
      <c r="Y70" s="20"/>
      <c r="Z70" s="23">
        <v>61877670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4330508</v>
      </c>
      <c r="C73" s="19"/>
      <c r="D73" s="20">
        <v>9840000</v>
      </c>
      <c r="E73" s="21">
        <v>7713670</v>
      </c>
      <c r="F73" s="21">
        <v>541834</v>
      </c>
      <c r="G73" s="21">
        <v>417199</v>
      </c>
      <c r="H73" s="21">
        <v>423813</v>
      </c>
      <c r="I73" s="21">
        <v>1382846</v>
      </c>
      <c r="J73" s="21">
        <v>458924</v>
      </c>
      <c r="K73" s="21">
        <v>437111</v>
      </c>
      <c r="L73" s="21">
        <v>459096</v>
      </c>
      <c r="M73" s="21">
        <v>1355131</v>
      </c>
      <c r="N73" s="21">
        <v>429578</v>
      </c>
      <c r="O73" s="21">
        <v>415557</v>
      </c>
      <c r="P73" s="21">
        <v>407170</v>
      </c>
      <c r="Q73" s="21">
        <v>1252305</v>
      </c>
      <c r="R73" s="21">
        <v>397657</v>
      </c>
      <c r="S73" s="21">
        <v>393726</v>
      </c>
      <c r="T73" s="21">
        <v>389746</v>
      </c>
      <c r="U73" s="21">
        <v>1181129</v>
      </c>
      <c r="V73" s="21">
        <v>5171411</v>
      </c>
      <c r="W73" s="21">
        <v>9840000</v>
      </c>
      <c r="X73" s="21"/>
      <c r="Y73" s="20"/>
      <c r="Z73" s="23">
        <v>7713670</v>
      </c>
    </row>
    <row r="74" spans="1:26" ht="13.5" hidden="1">
      <c r="A74" s="39" t="s">
        <v>107</v>
      </c>
      <c r="B74" s="19">
        <v>-386505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346949</v>
      </c>
      <c r="C75" s="28"/>
      <c r="D75" s="29">
        <v>384850</v>
      </c>
      <c r="E75" s="30">
        <v>442000</v>
      </c>
      <c r="F75" s="30">
        <v>31382</v>
      </c>
      <c r="G75" s="30">
        <v>37393</v>
      </c>
      <c r="H75" s="30">
        <v>39428</v>
      </c>
      <c r="I75" s="30">
        <v>108203</v>
      </c>
      <c r="J75" s="30">
        <v>42818</v>
      </c>
      <c r="K75" s="30">
        <v>48046</v>
      </c>
      <c r="L75" s="30">
        <v>50164</v>
      </c>
      <c r="M75" s="30">
        <v>141028</v>
      </c>
      <c r="N75" s="30">
        <v>51874</v>
      </c>
      <c r="O75" s="30">
        <v>52174</v>
      </c>
      <c r="P75" s="30">
        <v>51835</v>
      </c>
      <c r="Q75" s="30">
        <v>155883</v>
      </c>
      <c r="R75" s="30">
        <v>53607</v>
      </c>
      <c r="S75" s="30">
        <v>52035</v>
      </c>
      <c r="T75" s="30">
        <v>51486</v>
      </c>
      <c r="U75" s="30">
        <v>157128</v>
      </c>
      <c r="V75" s="30">
        <v>562242</v>
      </c>
      <c r="W75" s="30">
        <v>384850</v>
      </c>
      <c r="X75" s="30"/>
      <c r="Y75" s="29"/>
      <c r="Z75" s="31">
        <v>442000</v>
      </c>
    </row>
    <row r="76" spans="1:26" ht="13.5" hidden="1">
      <c r="A76" s="42" t="s">
        <v>287</v>
      </c>
      <c r="B76" s="32">
        <v>61623534</v>
      </c>
      <c r="C76" s="32"/>
      <c r="D76" s="33">
        <v>82275713</v>
      </c>
      <c r="E76" s="34">
        <v>80574254</v>
      </c>
      <c r="F76" s="34">
        <v>3321135</v>
      </c>
      <c r="G76" s="34">
        <v>3698367</v>
      </c>
      <c r="H76" s="34">
        <v>5705918</v>
      </c>
      <c r="I76" s="34">
        <v>12725420</v>
      </c>
      <c r="J76" s="34">
        <v>4876650</v>
      </c>
      <c r="K76" s="34">
        <v>5220446</v>
      </c>
      <c r="L76" s="34">
        <v>4207232</v>
      </c>
      <c r="M76" s="34">
        <v>14304328</v>
      </c>
      <c r="N76" s="34">
        <v>4476085</v>
      </c>
      <c r="O76" s="34">
        <v>4495295</v>
      </c>
      <c r="P76" s="34">
        <v>4202752</v>
      </c>
      <c r="Q76" s="34">
        <v>13174132</v>
      </c>
      <c r="R76" s="34">
        <v>3586083</v>
      </c>
      <c r="S76" s="34">
        <v>4505003</v>
      </c>
      <c r="T76" s="34">
        <v>3681770</v>
      </c>
      <c r="U76" s="34">
        <v>11772856</v>
      </c>
      <c r="V76" s="34">
        <v>51976736</v>
      </c>
      <c r="W76" s="34">
        <v>80574254</v>
      </c>
      <c r="X76" s="34"/>
      <c r="Y76" s="33"/>
      <c r="Z76" s="35">
        <v>80574254</v>
      </c>
    </row>
    <row r="77" spans="1:26" ht="13.5" hidden="1">
      <c r="A77" s="37" t="s">
        <v>31</v>
      </c>
      <c r="B77" s="19">
        <v>11455176</v>
      </c>
      <c r="C77" s="19"/>
      <c r="D77" s="20">
        <v>11632635</v>
      </c>
      <c r="E77" s="21">
        <v>11621019</v>
      </c>
      <c r="F77" s="21">
        <v>137411</v>
      </c>
      <c r="G77" s="21">
        <v>939825</v>
      </c>
      <c r="H77" s="21">
        <v>155261</v>
      </c>
      <c r="I77" s="21">
        <v>1232497</v>
      </c>
      <c r="J77" s="21">
        <v>1264862</v>
      </c>
      <c r="K77" s="21">
        <v>1157286</v>
      </c>
      <c r="L77" s="21">
        <v>649686</v>
      </c>
      <c r="M77" s="21">
        <v>3071834</v>
      </c>
      <c r="N77" s="21">
        <v>692347</v>
      </c>
      <c r="O77" s="21">
        <v>573833</v>
      </c>
      <c r="P77" s="21">
        <v>831850</v>
      </c>
      <c r="Q77" s="21">
        <v>2098030</v>
      </c>
      <c r="R77" s="21">
        <v>569477</v>
      </c>
      <c r="S77" s="21">
        <v>557412</v>
      </c>
      <c r="T77" s="21">
        <v>734008</v>
      </c>
      <c r="U77" s="21">
        <v>1860897</v>
      </c>
      <c r="V77" s="21">
        <v>8263258</v>
      </c>
      <c r="W77" s="21">
        <v>11621019</v>
      </c>
      <c r="X77" s="21"/>
      <c r="Y77" s="20"/>
      <c r="Z77" s="23">
        <v>11621019</v>
      </c>
    </row>
    <row r="78" spans="1:26" ht="13.5" hidden="1">
      <c r="A78" s="38" t="s">
        <v>32</v>
      </c>
      <c r="B78" s="19">
        <v>49821409</v>
      </c>
      <c r="C78" s="19"/>
      <c r="D78" s="20">
        <v>70258228</v>
      </c>
      <c r="E78" s="21">
        <v>68511235</v>
      </c>
      <c r="F78" s="21">
        <v>3152342</v>
      </c>
      <c r="G78" s="21">
        <v>2721149</v>
      </c>
      <c r="H78" s="21">
        <v>5511229</v>
      </c>
      <c r="I78" s="21">
        <v>11384720</v>
      </c>
      <c r="J78" s="21">
        <v>3568970</v>
      </c>
      <c r="K78" s="21">
        <v>4015114</v>
      </c>
      <c r="L78" s="21">
        <v>3507382</v>
      </c>
      <c r="M78" s="21">
        <v>11091466</v>
      </c>
      <c r="N78" s="21">
        <v>3731864</v>
      </c>
      <c r="O78" s="21">
        <v>3869288</v>
      </c>
      <c r="P78" s="21">
        <v>3319067</v>
      </c>
      <c r="Q78" s="21">
        <v>10920219</v>
      </c>
      <c r="R78" s="21">
        <v>2962999</v>
      </c>
      <c r="S78" s="21">
        <v>3895556</v>
      </c>
      <c r="T78" s="21">
        <v>2896276</v>
      </c>
      <c r="U78" s="21">
        <v>9754831</v>
      </c>
      <c r="V78" s="21">
        <v>43151236</v>
      </c>
      <c r="W78" s="21">
        <v>68511235</v>
      </c>
      <c r="X78" s="21"/>
      <c r="Y78" s="20"/>
      <c r="Z78" s="23">
        <v>68511235</v>
      </c>
    </row>
    <row r="79" spans="1:26" ht="13.5" hidden="1">
      <c r="A79" s="39" t="s">
        <v>103</v>
      </c>
      <c r="B79" s="19">
        <v>45490901</v>
      </c>
      <c r="C79" s="19"/>
      <c r="D79" s="20">
        <v>61497652</v>
      </c>
      <c r="E79" s="21">
        <v>61497566</v>
      </c>
      <c r="F79" s="21">
        <v>2919748</v>
      </c>
      <c r="G79" s="21">
        <v>2479693</v>
      </c>
      <c r="H79" s="21">
        <v>5269626</v>
      </c>
      <c r="I79" s="21">
        <v>10669067</v>
      </c>
      <c r="J79" s="21">
        <v>3283678</v>
      </c>
      <c r="K79" s="21">
        <v>3730486</v>
      </c>
      <c r="L79" s="21">
        <v>3229567</v>
      </c>
      <c r="M79" s="21">
        <v>10243731</v>
      </c>
      <c r="N79" s="21">
        <v>3451346</v>
      </c>
      <c r="O79" s="21">
        <v>3603236</v>
      </c>
      <c r="P79" s="21">
        <v>3018766</v>
      </c>
      <c r="Q79" s="21">
        <v>10073348</v>
      </c>
      <c r="R79" s="21">
        <v>2682693</v>
      </c>
      <c r="S79" s="21">
        <v>3567848</v>
      </c>
      <c r="T79" s="21">
        <v>2588988</v>
      </c>
      <c r="U79" s="21">
        <v>8839529</v>
      </c>
      <c r="V79" s="21">
        <v>39825675</v>
      </c>
      <c r="W79" s="21">
        <v>61497566</v>
      </c>
      <c r="X79" s="21"/>
      <c r="Y79" s="20"/>
      <c r="Z79" s="23">
        <v>61497566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4330508</v>
      </c>
      <c r="C82" s="19"/>
      <c r="D82" s="20">
        <v>8760576</v>
      </c>
      <c r="E82" s="21">
        <v>7013669</v>
      </c>
      <c r="F82" s="21">
        <v>232594</v>
      </c>
      <c r="G82" s="21">
        <v>241456</v>
      </c>
      <c r="H82" s="21">
        <v>241603</v>
      </c>
      <c r="I82" s="21">
        <v>715653</v>
      </c>
      <c r="J82" s="21">
        <v>285292</v>
      </c>
      <c r="K82" s="21">
        <v>284628</v>
      </c>
      <c r="L82" s="21">
        <v>277815</v>
      </c>
      <c r="M82" s="21">
        <v>847735</v>
      </c>
      <c r="N82" s="21">
        <v>280518</v>
      </c>
      <c r="O82" s="21">
        <v>266052</v>
      </c>
      <c r="P82" s="21">
        <v>300301</v>
      </c>
      <c r="Q82" s="21">
        <v>846871</v>
      </c>
      <c r="R82" s="21">
        <v>280306</v>
      </c>
      <c r="S82" s="21">
        <v>327708</v>
      </c>
      <c r="T82" s="21">
        <v>307288</v>
      </c>
      <c r="U82" s="21">
        <v>915302</v>
      </c>
      <c r="V82" s="21">
        <v>3325561</v>
      </c>
      <c r="W82" s="21">
        <v>7013669</v>
      </c>
      <c r="X82" s="21"/>
      <c r="Y82" s="20"/>
      <c r="Z82" s="23">
        <v>7013669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346949</v>
      </c>
      <c r="C84" s="28"/>
      <c r="D84" s="29">
        <v>384850</v>
      </c>
      <c r="E84" s="30">
        <v>442000</v>
      </c>
      <c r="F84" s="30">
        <v>31382</v>
      </c>
      <c r="G84" s="30">
        <v>37393</v>
      </c>
      <c r="H84" s="30">
        <v>39428</v>
      </c>
      <c r="I84" s="30">
        <v>108203</v>
      </c>
      <c r="J84" s="30">
        <v>42818</v>
      </c>
      <c r="K84" s="30">
        <v>48046</v>
      </c>
      <c r="L84" s="30">
        <v>50164</v>
      </c>
      <c r="M84" s="30">
        <v>141028</v>
      </c>
      <c r="N84" s="30">
        <v>51874</v>
      </c>
      <c r="O84" s="30">
        <v>52174</v>
      </c>
      <c r="P84" s="30">
        <v>51835</v>
      </c>
      <c r="Q84" s="30">
        <v>155883</v>
      </c>
      <c r="R84" s="30">
        <v>53607</v>
      </c>
      <c r="S84" s="30">
        <v>52035</v>
      </c>
      <c r="T84" s="30">
        <v>51486</v>
      </c>
      <c r="U84" s="30">
        <v>157128</v>
      </c>
      <c r="V84" s="30">
        <v>562242</v>
      </c>
      <c r="W84" s="30">
        <v>442000</v>
      </c>
      <c r="X84" s="30"/>
      <c r="Y84" s="29"/>
      <c r="Z84" s="31">
        <v>442000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4328840</v>
      </c>
      <c r="F5" s="345">
        <f t="shared" si="0"/>
        <v>0</v>
      </c>
      <c r="G5" s="345">
        <f t="shared" si="0"/>
        <v>71711</v>
      </c>
      <c r="H5" s="343">
        <f t="shared" si="0"/>
        <v>140715</v>
      </c>
      <c r="I5" s="343">
        <f t="shared" si="0"/>
        <v>164394</v>
      </c>
      <c r="J5" s="345">
        <f t="shared" si="0"/>
        <v>376820</v>
      </c>
      <c r="K5" s="345">
        <f t="shared" si="0"/>
        <v>90164</v>
      </c>
      <c r="L5" s="343">
        <f t="shared" si="0"/>
        <v>241104</v>
      </c>
      <c r="M5" s="343">
        <f t="shared" si="0"/>
        <v>203199</v>
      </c>
      <c r="N5" s="345">
        <f t="shared" si="0"/>
        <v>534467</v>
      </c>
      <c r="O5" s="345">
        <f t="shared" si="0"/>
        <v>244086</v>
      </c>
      <c r="P5" s="343">
        <f t="shared" si="0"/>
        <v>343793</v>
      </c>
      <c r="Q5" s="343">
        <f t="shared" si="0"/>
        <v>337867</v>
      </c>
      <c r="R5" s="345">
        <f t="shared" si="0"/>
        <v>925746</v>
      </c>
      <c r="S5" s="345">
        <f t="shared" si="0"/>
        <v>523110</v>
      </c>
      <c r="T5" s="343">
        <f t="shared" si="0"/>
        <v>146460</v>
      </c>
      <c r="U5" s="343">
        <f t="shared" si="0"/>
        <v>268605</v>
      </c>
      <c r="V5" s="345">
        <f t="shared" si="0"/>
        <v>938175</v>
      </c>
      <c r="W5" s="345">
        <f t="shared" si="0"/>
        <v>2775208</v>
      </c>
      <c r="X5" s="343">
        <f t="shared" si="0"/>
        <v>0</v>
      </c>
      <c r="Y5" s="345">
        <f t="shared" si="0"/>
        <v>2775208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2920140</v>
      </c>
      <c r="F6" s="59">
        <f t="shared" si="1"/>
        <v>0</v>
      </c>
      <c r="G6" s="59">
        <f t="shared" si="1"/>
        <v>71025</v>
      </c>
      <c r="H6" s="60">
        <f t="shared" si="1"/>
        <v>111059</v>
      </c>
      <c r="I6" s="60">
        <f t="shared" si="1"/>
        <v>99776</v>
      </c>
      <c r="J6" s="59">
        <f t="shared" si="1"/>
        <v>281860</v>
      </c>
      <c r="K6" s="59">
        <f t="shared" si="1"/>
        <v>66201</v>
      </c>
      <c r="L6" s="60">
        <f t="shared" si="1"/>
        <v>87715</v>
      </c>
      <c r="M6" s="60">
        <f t="shared" si="1"/>
        <v>27368</v>
      </c>
      <c r="N6" s="59">
        <f t="shared" si="1"/>
        <v>181284</v>
      </c>
      <c r="O6" s="59">
        <f t="shared" si="1"/>
        <v>82849</v>
      </c>
      <c r="P6" s="60">
        <f t="shared" si="1"/>
        <v>280207</v>
      </c>
      <c r="Q6" s="60">
        <f t="shared" si="1"/>
        <v>258974</v>
      </c>
      <c r="R6" s="59">
        <f t="shared" si="1"/>
        <v>622030</v>
      </c>
      <c r="S6" s="59">
        <f t="shared" si="1"/>
        <v>523110</v>
      </c>
      <c r="T6" s="60">
        <f t="shared" si="1"/>
        <v>111410</v>
      </c>
      <c r="U6" s="60">
        <f t="shared" si="1"/>
        <v>115840</v>
      </c>
      <c r="V6" s="59">
        <f t="shared" si="1"/>
        <v>750360</v>
      </c>
      <c r="W6" s="59">
        <f t="shared" si="1"/>
        <v>1835534</v>
      </c>
      <c r="X6" s="60">
        <f t="shared" si="1"/>
        <v>0</v>
      </c>
      <c r="Y6" s="59">
        <f t="shared" si="1"/>
        <v>1835534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>
        <v>2920140</v>
      </c>
      <c r="F7" s="59"/>
      <c r="G7" s="59">
        <v>71025</v>
      </c>
      <c r="H7" s="60">
        <v>111059</v>
      </c>
      <c r="I7" s="60">
        <v>99776</v>
      </c>
      <c r="J7" s="59">
        <v>281860</v>
      </c>
      <c r="K7" s="59">
        <v>66201</v>
      </c>
      <c r="L7" s="60">
        <v>87715</v>
      </c>
      <c r="M7" s="60">
        <v>27368</v>
      </c>
      <c r="N7" s="59">
        <v>181284</v>
      </c>
      <c r="O7" s="59">
        <v>82849</v>
      </c>
      <c r="P7" s="60">
        <v>280207</v>
      </c>
      <c r="Q7" s="60">
        <v>258974</v>
      </c>
      <c r="R7" s="59">
        <v>622030</v>
      </c>
      <c r="S7" s="59">
        <v>523110</v>
      </c>
      <c r="T7" s="60">
        <v>111410</v>
      </c>
      <c r="U7" s="60">
        <v>115840</v>
      </c>
      <c r="V7" s="59">
        <v>750360</v>
      </c>
      <c r="W7" s="59">
        <v>1835534</v>
      </c>
      <c r="X7" s="60"/>
      <c r="Y7" s="59">
        <v>1835534</v>
      </c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1261000</v>
      </c>
      <c r="F8" s="59">
        <f t="shared" si="2"/>
        <v>0</v>
      </c>
      <c r="G8" s="59">
        <f t="shared" si="2"/>
        <v>0</v>
      </c>
      <c r="H8" s="60">
        <f t="shared" si="2"/>
        <v>29656</v>
      </c>
      <c r="I8" s="60">
        <f t="shared" si="2"/>
        <v>64618</v>
      </c>
      <c r="J8" s="59">
        <f t="shared" si="2"/>
        <v>94274</v>
      </c>
      <c r="K8" s="59">
        <f t="shared" si="2"/>
        <v>156</v>
      </c>
      <c r="L8" s="60">
        <f t="shared" si="2"/>
        <v>152014</v>
      </c>
      <c r="M8" s="60">
        <f t="shared" si="2"/>
        <v>130131</v>
      </c>
      <c r="N8" s="59">
        <f t="shared" si="2"/>
        <v>282301</v>
      </c>
      <c r="O8" s="59">
        <f t="shared" si="2"/>
        <v>161237</v>
      </c>
      <c r="P8" s="60">
        <f t="shared" si="2"/>
        <v>61707</v>
      </c>
      <c r="Q8" s="60">
        <f t="shared" si="2"/>
        <v>71024</v>
      </c>
      <c r="R8" s="59">
        <f t="shared" si="2"/>
        <v>293968</v>
      </c>
      <c r="S8" s="59">
        <f t="shared" si="2"/>
        <v>0</v>
      </c>
      <c r="T8" s="60">
        <f t="shared" si="2"/>
        <v>-2510</v>
      </c>
      <c r="U8" s="60">
        <f t="shared" si="2"/>
        <v>152765</v>
      </c>
      <c r="V8" s="59">
        <f t="shared" si="2"/>
        <v>150255</v>
      </c>
      <c r="W8" s="59">
        <f t="shared" si="2"/>
        <v>820798</v>
      </c>
      <c r="X8" s="60">
        <f t="shared" si="2"/>
        <v>0</v>
      </c>
      <c r="Y8" s="59">
        <f t="shared" si="2"/>
        <v>820798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>
        <v>1118570</v>
      </c>
      <c r="F9" s="59"/>
      <c r="G9" s="59"/>
      <c r="H9" s="60">
        <v>29595</v>
      </c>
      <c r="I9" s="60">
        <v>45780</v>
      </c>
      <c r="J9" s="59">
        <v>75375</v>
      </c>
      <c r="K9" s="59">
        <v>156</v>
      </c>
      <c r="L9" s="60">
        <v>152014</v>
      </c>
      <c r="M9" s="60">
        <v>43986</v>
      </c>
      <c r="N9" s="59">
        <v>196156</v>
      </c>
      <c r="O9" s="59">
        <v>79097</v>
      </c>
      <c r="P9" s="60">
        <v>61707</v>
      </c>
      <c r="Q9" s="60">
        <v>71024</v>
      </c>
      <c r="R9" s="59">
        <v>211828</v>
      </c>
      <c r="S9" s="59"/>
      <c r="T9" s="60">
        <v>-2510</v>
      </c>
      <c r="U9" s="60">
        <v>116574</v>
      </c>
      <c r="V9" s="59">
        <v>114064</v>
      </c>
      <c r="W9" s="59">
        <v>597423</v>
      </c>
      <c r="X9" s="60"/>
      <c r="Y9" s="59">
        <v>597423</v>
      </c>
      <c r="Z9" s="61"/>
      <c r="AA9" s="62"/>
    </row>
    <row r="10" spans="1:27" ht="13.5">
      <c r="A10" s="291" t="s">
        <v>231</v>
      </c>
      <c r="B10" s="142"/>
      <c r="C10" s="60"/>
      <c r="D10" s="327"/>
      <c r="E10" s="60">
        <v>142430</v>
      </c>
      <c r="F10" s="59"/>
      <c r="G10" s="59"/>
      <c r="H10" s="60">
        <v>61</v>
      </c>
      <c r="I10" s="60">
        <v>18838</v>
      </c>
      <c r="J10" s="59">
        <v>18899</v>
      </c>
      <c r="K10" s="59"/>
      <c r="L10" s="60"/>
      <c r="M10" s="60">
        <v>86145</v>
      </c>
      <c r="N10" s="59">
        <v>86145</v>
      </c>
      <c r="O10" s="59">
        <v>82140</v>
      </c>
      <c r="P10" s="60"/>
      <c r="Q10" s="60"/>
      <c r="R10" s="59">
        <v>82140</v>
      </c>
      <c r="S10" s="59"/>
      <c r="T10" s="60"/>
      <c r="U10" s="60">
        <v>36191</v>
      </c>
      <c r="V10" s="59">
        <v>36191</v>
      </c>
      <c r="W10" s="59">
        <v>223375</v>
      </c>
      <c r="X10" s="60"/>
      <c r="Y10" s="59">
        <v>223375</v>
      </c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23807</v>
      </c>
      <c r="L11" s="349">
        <f t="shared" si="3"/>
        <v>0</v>
      </c>
      <c r="M11" s="349">
        <f t="shared" si="3"/>
        <v>0</v>
      </c>
      <c r="N11" s="351">
        <f t="shared" si="3"/>
        <v>23807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23807</v>
      </c>
      <c r="X11" s="349">
        <f t="shared" si="3"/>
        <v>0</v>
      </c>
      <c r="Y11" s="351">
        <f t="shared" si="3"/>
        <v>23807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>
        <v>23807</v>
      </c>
      <c r="L12" s="60"/>
      <c r="M12" s="60"/>
      <c r="N12" s="59">
        <v>23807</v>
      </c>
      <c r="O12" s="59"/>
      <c r="P12" s="60"/>
      <c r="Q12" s="60"/>
      <c r="R12" s="59"/>
      <c r="S12" s="59"/>
      <c r="T12" s="60"/>
      <c r="U12" s="60"/>
      <c r="V12" s="59"/>
      <c r="W12" s="59">
        <v>23807</v>
      </c>
      <c r="X12" s="60"/>
      <c r="Y12" s="59">
        <v>23807</v>
      </c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147700</v>
      </c>
      <c r="F15" s="59">
        <f t="shared" si="5"/>
        <v>0</v>
      </c>
      <c r="G15" s="59">
        <f t="shared" si="5"/>
        <v>686</v>
      </c>
      <c r="H15" s="60">
        <f t="shared" si="5"/>
        <v>0</v>
      </c>
      <c r="I15" s="60">
        <f t="shared" si="5"/>
        <v>0</v>
      </c>
      <c r="J15" s="59">
        <f t="shared" si="5"/>
        <v>686</v>
      </c>
      <c r="K15" s="59">
        <f t="shared" si="5"/>
        <v>0</v>
      </c>
      <c r="L15" s="60">
        <f t="shared" si="5"/>
        <v>1375</v>
      </c>
      <c r="M15" s="60">
        <f t="shared" si="5"/>
        <v>45700</v>
      </c>
      <c r="N15" s="59">
        <f t="shared" si="5"/>
        <v>47075</v>
      </c>
      <c r="O15" s="59">
        <f t="shared" si="5"/>
        <v>0</v>
      </c>
      <c r="P15" s="60">
        <f t="shared" si="5"/>
        <v>1879</v>
      </c>
      <c r="Q15" s="60">
        <f t="shared" si="5"/>
        <v>7869</v>
      </c>
      <c r="R15" s="59">
        <f t="shared" si="5"/>
        <v>9748</v>
      </c>
      <c r="S15" s="59">
        <f t="shared" si="5"/>
        <v>0</v>
      </c>
      <c r="T15" s="60">
        <f t="shared" si="5"/>
        <v>37560</v>
      </c>
      <c r="U15" s="60">
        <f t="shared" si="5"/>
        <v>0</v>
      </c>
      <c r="V15" s="59">
        <f t="shared" si="5"/>
        <v>37560</v>
      </c>
      <c r="W15" s="59">
        <f t="shared" si="5"/>
        <v>95069</v>
      </c>
      <c r="X15" s="60">
        <f t="shared" si="5"/>
        <v>0</v>
      </c>
      <c r="Y15" s="59">
        <f t="shared" si="5"/>
        <v>95069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>
        <v>147700</v>
      </c>
      <c r="F16" s="59"/>
      <c r="G16" s="59">
        <v>686</v>
      </c>
      <c r="H16" s="60"/>
      <c r="I16" s="60"/>
      <c r="J16" s="59">
        <v>686</v>
      </c>
      <c r="K16" s="59"/>
      <c r="L16" s="60">
        <v>1375</v>
      </c>
      <c r="M16" s="60">
        <v>45700</v>
      </c>
      <c r="N16" s="59">
        <v>47075</v>
      </c>
      <c r="O16" s="59"/>
      <c r="P16" s="60">
        <v>1879</v>
      </c>
      <c r="Q16" s="60">
        <v>7869</v>
      </c>
      <c r="R16" s="59">
        <v>9748</v>
      </c>
      <c r="S16" s="59"/>
      <c r="T16" s="60">
        <v>37560</v>
      </c>
      <c r="U16" s="60"/>
      <c r="V16" s="59">
        <v>37560</v>
      </c>
      <c r="W16" s="59">
        <v>95069</v>
      </c>
      <c r="X16" s="60"/>
      <c r="Y16" s="59">
        <v>95069</v>
      </c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26600</v>
      </c>
      <c r="F22" s="332">
        <f t="shared" si="6"/>
        <v>0</v>
      </c>
      <c r="G22" s="332">
        <f t="shared" si="6"/>
        <v>736</v>
      </c>
      <c r="H22" s="330">
        <f t="shared" si="6"/>
        <v>1555</v>
      </c>
      <c r="I22" s="330">
        <f t="shared" si="6"/>
        <v>1803</v>
      </c>
      <c r="J22" s="332">
        <f t="shared" si="6"/>
        <v>4094</v>
      </c>
      <c r="K22" s="332">
        <f t="shared" si="6"/>
        <v>-3100</v>
      </c>
      <c r="L22" s="330">
        <f t="shared" si="6"/>
        <v>17710</v>
      </c>
      <c r="M22" s="330">
        <f t="shared" si="6"/>
        <v>783</v>
      </c>
      <c r="N22" s="332">
        <f t="shared" si="6"/>
        <v>15393</v>
      </c>
      <c r="O22" s="332">
        <f t="shared" si="6"/>
        <v>701</v>
      </c>
      <c r="P22" s="330">
        <f t="shared" si="6"/>
        <v>3987</v>
      </c>
      <c r="Q22" s="330">
        <f t="shared" si="6"/>
        <v>806</v>
      </c>
      <c r="R22" s="332">
        <f t="shared" si="6"/>
        <v>5494</v>
      </c>
      <c r="S22" s="332">
        <f t="shared" si="6"/>
        <v>0</v>
      </c>
      <c r="T22" s="330">
        <f t="shared" si="6"/>
        <v>-701</v>
      </c>
      <c r="U22" s="330">
        <f t="shared" si="6"/>
        <v>0</v>
      </c>
      <c r="V22" s="332">
        <f t="shared" si="6"/>
        <v>-701</v>
      </c>
      <c r="W22" s="332">
        <f t="shared" si="6"/>
        <v>24280</v>
      </c>
      <c r="X22" s="330">
        <f t="shared" si="6"/>
        <v>0</v>
      </c>
      <c r="Y22" s="332">
        <f t="shared" si="6"/>
        <v>24280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>
        <v>736</v>
      </c>
      <c r="H23" s="60">
        <v>1555</v>
      </c>
      <c r="I23" s="60">
        <v>959</v>
      </c>
      <c r="J23" s="59">
        <v>3250</v>
      </c>
      <c r="K23" s="59"/>
      <c r="L23" s="60">
        <v>1129</v>
      </c>
      <c r="M23" s="60"/>
      <c r="N23" s="59">
        <v>1129</v>
      </c>
      <c r="O23" s="59">
        <v>701</v>
      </c>
      <c r="P23" s="60">
        <v>3000</v>
      </c>
      <c r="Q23" s="60"/>
      <c r="R23" s="59">
        <v>3701</v>
      </c>
      <c r="S23" s="59"/>
      <c r="T23" s="60">
        <v>-701</v>
      </c>
      <c r="U23" s="60"/>
      <c r="V23" s="59">
        <v>-701</v>
      </c>
      <c r="W23" s="59">
        <v>7379</v>
      </c>
      <c r="X23" s="60"/>
      <c r="Y23" s="59">
        <v>7379</v>
      </c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>
        <v>231</v>
      </c>
      <c r="Q24" s="60"/>
      <c r="R24" s="59">
        <v>231</v>
      </c>
      <c r="S24" s="59"/>
      <c r="T24" s="60"/>
      <c r="U24" s="60"/>
      <c r="V24" s="59"/>
      <c r="W24" s="59">
        <v>231</v>
      </c>
      <c r="X24" s="60"/>
      <c r="Y24" s="59">
        <v>231</v>
      </c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>
        <v>831</v>
      </c>
      <c r="J27" s="59">
        <v>831</v>
      </c>
      <c r="K27" s="59"/>
      <c r="L27" s="60">
        <v>7020</v>
      </c>
      <c r="M27" s="60">
        <v>783</v>
      </c>
      <c r="N27" s="59">
        <v>7803</v>
      </c>
      <c r="O27" s="59"/>
      <c r="P27" s="60">
        <v>756</v>
      </c>
      <c r="Q27" s="60">
        <v>806</v>
      </c>
      <c r="R27" s="59">
        <v>1562</v>
      </c>
      <c r="S27" s="59"/>
      <c r="T27" s="60"/>
      <c r="U27" s="60"/>
      <c r="V27" s="59"/>
      <c r="W27" s="59">
        <v>10196</v>
      </c>
      <c r="X27" s="60"/>
      <c r="Y27" s="59">
        <v>10196</v>
      </c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26600</v>
      </c>
      <c r="F32" s="59"/>
      <c r="G32" s="59"/>
      <c r="H32" s="60"/>
      <c r="I32" s="60">
        <v>13</v>
      </c>
      <c r="J32" s="59">
        <v>13</v>
      </c>
      <c r="K32" s="59">
        <v>-3100</v>
      </c>
      <c r="L32" s="60">
        <v>9561</v>
      </c>
      <c r="M32" s="60"/>
      <c r="N32" s="59">
        <v>6461</v>
      </c>
      <c r="O32" s="59"/>
      <c r="P32" s="60"/>
      <c r="Q32" s="60"/>
      <c r="R32" s="59"/>
      <c r="S32" s="59"/>
      <c r="T32" s="60"/>
      <c r="U32" s="60"/>
      <c r="V32" s="59"/>
      <c r="W32" s="59">
        <v>6474</v>
      </c>
      <c r="X32" s="60"/>
      <c r="Y32" s="59">
        <v>6474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737</v>
      </c>
      <c r="L37" s="330">
        <f t="shared" si="8"/>
        <v>8956</v>
      </c>
      <c r="M37" s="330">
        <f t="shared" si="8"/>
        <v>11821</v>
      </c>
      <c r="N37" s="332">
        <f t="shared" si="8"/>
        <v>21514</v>
      </c>
      <c r="O37" s="332">
        <f t="shared" si="8"/>
        <v>7983</v>
      </c>
      <c r="P37" s="330">
        <f t="shared" si="8"/>
        <v>5399</v>
      </c>
      <c r="Q37" s="330">
        <f t="shared" si="8"/>
        <v>6646</v>
      </c>
      <c r="R37" s="332">
        <f t="shared" si="8"/>
        <v>20028</v>
      </c>
      <c r="S37" s="332">
        <f t="shared" si="8"/>
        <v>542</v>
      </c>
      <c r="T37" s="330">
        <f t="shared" si="8"/>
        <v>8594</v>
      </c>
      <c r="U37" s="330">
        <f t="shared" si="8"/>
        <v>8838</v>
      </c>
      <c r="V37" s="332">
        <f t="shared" si="8"/>
        <v>17974</v>
      </c>
      <c r="W37" s="332">
        <f t="shared" si="8"/>
        <v>59516</v>
      </c>
      <c r="X37" s="330">
        <f t="shared" si="8"/>
        <v>0</v>
      </c>
      <c r="Y37" s="332">
        <f t="shared" si="8"/>
        <v>59516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>
        <v>737</v>
      </c>
      <c r="L38" s="60">
        <v>8956</v>
      </c>
      <c r="M38" s="60">
        <v>11821</v>
      </c>
      <c r="N38" s="59">
        <v>21514</v>
      </c>
      <c r="O38" s="59">
        <v>7983</v>
      </c>
      <c r="P38" s="60">
        <v>5399</v>
      </c>
      <c r="Q38" s="60">
        <v>6646</v>
      </c>
      <c r="R38" s="59">
        <v>20028</v>
      </c>
      <c r="S38" s="59">
        <v>542</v>
      </c>
      <c r="T38" s="60">
        <v>8594</v>
      </c>
      <c r="U38" s="60">
        <v>8838</v>
      </c>
      <c r="V38" s="59">
        <v>17974</v>
      </c>
      <c r="W38" s="59">
        <v>59516</v>
      </c>
      <c r="X38" s="60"/>
      <c r="Y38" s="59">
        <v>59516</v>
      </c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2944910</v>
      </c>
      <c r="F40" s="332">
        <f t="shared" si="9"/>
        <v>0</v>
      </c>
      <c r="G40" s="332">
        <f t="shared" si="9"/>
        <v>93977</v>
      </c>
      <c r="H40" s="330">
        <f t="shared" si="9"/>
        <v>86083</v>
      </c>
      <c r="I40" s="330">
        <f t="shared" si="9"/>
        <v>90429</v>
      </c>
      <c r="J40" s="332">
        <f t="shared" si="9"/>
        <v>270489</v>
      </c>
      <c r="K40" s="332">
        <f t="shared" si="9"/>
        <v>114731</v>
      </c>
      <c r="L40" s="330">
        <f t="shared" si="9"/>
        <v>112942</v>
      </c>
      <c r="M40" s="330">
        <f t="shared" si="9"/>
        <v>154225</v>
      </c>
      <c r="N40" s="332">
        <f t="shared" si="9"/>
        <v>381898</v>
      </c>
      <c r="O40" s="332">
        <f t="shared" si="9"/>
        <v>118733</v>
      </c>
      <c r="P40" s="330">
        <f t="shared" si="9"/>
        <v>114751</v>
      </c>
      <c r="Q40" s="330">
        <f t="shared" si="9"/>
        <v>97994</v>
      </c>
      <c r="R40" s="332">
        <f t="shared" si="9"/>
        <v>331478</v>
      </c>
      <c r="S40" s="332">
        <f t="shared" si="9"/>
        <v>57942</v>
      </c>
      <c r="T40" s="330">
        <f t="shared" si="9"/>
        <v>91999</v>
      </c>
      <c r="U40" s="330">
        <f t="shared" si="9"/>
        <v>147427</v>
      </c>
      <c r="V40" s="332">
        <f t="shared" si="9"/>
        <v>297368</v>
      </c>
      <c r="W40" s="332">
        <f t="shared" si="9"/>
        <v>1281233</v>
      </c>
      <c r="X40" s="330">
        <f t="shared" si="9"/>
        <v>0</v>
      </c>
      <c r="Y40" s="332">
        <f t="shared" si="9"/>
        <v>1281233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>
        <v>617410</v>
      </c>
      <c r="F41" s="351"/>
      <c r="G41" s="351">
        <v>33655</v>
      </c>
      <c r="H41" s="349">
        <v>41095</v>
      </c>
      <c r="I41" s="349">
        <v>34180</v>
      </c>
      <c r="J41" s="351">
        <v>108930</v>
      </c>
      <c r="K41" s="351">
        <v>57885</v>
      </c>
      <c r="L41" s="349">
        <v>65870</v>
      </c>
      <c r="M41" s="349">
        <v>17725</v>
      </c>
      <c r="N41" s="351">
        <v>141480</v>
      </c>
      <c r="O41" s="351">
        <v>83796</v>
      </c>
      <c r="P41" s="349">
        <v>75100</v>
      </c>
      <c r="Q41" s="349">
        <v>52820</v>
      </c>
      <c r="R41" s="351">
        <v>211716</v>
      </c>
      <c r="S41" s="351">
        <v>29609</v>
      </c>
      <c r="T41" s="349">
        <v>52785</v>
      </c>
      <c r="U41" s="349">
        <v>94433</v>
      </c>
      <c r="V41" s="351">
        <v>176827</v>
      </c>
      <c r="W41" s="351">
        <v>638953</v>
      </c>
      <c r="X41" s="349"/>
      <c r="Y41" s="351">
        <v>638953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88530</v>
      </c>
      <c r="F43" s="357"/>
      <c r="G43" s="357">
        <v>20330</v>
      </c>
      <c r="H43" s="305">
        <v>1127</v>
      </c>
      <c r="I43" s="305">
        <v>17581</v>
      </c>
      <c r="J43" s="357">
        <v>39038</v>
      </c>
      <c r="K43" s="357">
        <v>3084</v>
      </c>
      <c r="L43" s="305">
        <v>10157</v>
      </c>
      <c r="M43" s="305">
        <v>6257</v>
      </c>
      <c r="N43" s="357">
        <v>19498</v>
      </c>
      <c r="O43" s="357">
        <v>7856</v>
      </c>
      <c r="P43" s="305">
        <v>19470</v>
      </c>
      <c r="Q43" s="305">
        <v>7328</v>
      </c>
      <c r="R43" s="357">
        <v>34654</v>
      </c>
      <c r="S43" s="357">
        <v>2974</v>
      </c>
      <c r="T43" s="305">
        <v>7666</v>
      </c>
      <c r="U43" s="305">
        <v>1144</v>
      </c>
      <c r="V43" s="357">
        <v>11784</v>
      </c>
      <c r="W43" s="357">
        <v>104974</v>
      </c>
      <c r="X43" s="305"/>
      <c r="Y43" s="357">
        <v>104974</v>
      </c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93150</v>
      </c>
      <c r="F44" s="53"/>
      <c r="G44" s="53">
        <v>11157</v>
      </c>
      <c r="H44" s="54">
        <v>5826</v>
      </c>
      <c r="I44" s="54">
        <v>4708</v>
      </c>
      <c r="J44" s="53">
        <v>21691</v>
      </c>
      <c r="K44" s="53">
        <v>28147</v>
      </c>
      <c r="L44" s="54">
        <v>13037</v>
      </c>
      <c r="M44" s="54">
        <v>6595</v>
      </c>
      <c r="N44" s="53">
        <v>47779</v>
      </c>
      <c r="O44" s="53">
        <v>11660</v>
      </c>
      <c r="P44" s="54"/>
      <c r="Q44" s="54">
        <v>10662</v>
      </c>
      <c r="R44" s="53">
        <v>22322</v>
      </c>
      <c r="S44" s="53">
        <v>9473</v>
      </c>
      <c r="T44" s="54">
        <v>7775</v>
      </c>
      <c r="U44" s="54">
        <v>16442</v>
      </c>
      <c r="V44" s="53">
        <v>33690</v>
      </c>
      <c r="W44" s="53">
        <v>125482</v>
      </c>
      <c r="X44" s="54"/>
      <c r="Y44" s="53">
        <v>125482</v>
      </c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>
        <v>2145820</v>
      </c>
      <c r="F47" s="53"/>
      <c r="G47" s="53">
        <v>19038</v>
      </c>
      <c r="H47" s="54">
        <v>27596</v>
      </c>
      <c r="I47" s="54">
        <v>33873</v>
      </c>
      <c r="J47" s="53">
        <v>80507</v>
      </c>
      <c r="K47" s="53">
        <v>25615</v>
      </c>
      <c r="L47" s="54">
        <v>23878</v>
      </c>
      <c r="M47" s="54">
        <v>123648</v>
      </c>
      <c r="N47" s="53">
        <v>173141</v>
      </c>
      <c r="O47" s="53">
        <v>15421</v>
      </c>
      <c r="P47" s="54">
        <v>20181</v>
      </c>
      <c r="Q47" s="54">
        <v>25142</v>
      </c>
      <c r="R47" s="53">
        <v>60744</v>
      </c>
      <c r="S47" s="53">
        <v>10954</v>
      </c>
      <c r="T47" s="54">
        <v>23773</v>
      </c>
      <c r="U47" s="54">
        <v>22989</v>
      </c>
      <c r="V47" s="53">
        <v>57716</v>
      </c>
      <c r="W47" s="53">
        <v>372108</v>
      </c>
      <c r="X47" s="54"/>
      <c r="Y47" s="53">
        <v>372108</v>
      </c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>
        <v>2432</v>
      </c>
      <c r="T48" s="54"/>
      <c r="U48" s="54"/>
      <c r="V48" s="53">
        <v>2432</v>
      </c>
      <c r="W48" s="53">
        <v>2432</v>
      </c>
      <c r="X48" s="54"/>
      <c r="Y48" s="53">
        <v>2432</v>
      </c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>
        <v>9797</v>
      </c>
      <c r="H49" s="54">
        <v>10439</v>
      </c>
      <c r="I49" s="54">
        <v>87</v>
      </c>
      <c r="J49" s="53">
        <v>20323</v>
      </c>
      <c r="K49" s="53"/>
      <c r="L49" s="54"/>
      <c r="M49" s="54"/>
      <c r="N49" s="53"/>
      <c r="O49" s="53"/>
      <c r="P49" s="54"/>
      <c r="Q49" s="54">
        <v>2042</v>
      </c>
      <c r="R49" s="53">
        <v>2042</v>
      </c>
      <c r="S49" s="53">
        <v>2500</v>
      </c>
      <c r="T49" s="54"/>
      <c r="U49" s="54">
        <v>12419</v>
      </c>
      <c r="V49" s="53">
        <v>14919</v>
      </c>
      <c r="W49" s="53">
        <v>37284</v>
      </c>
      <c r="X49" s="54"/>
      <c r="Y49" s="53">
        <v>37284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7300350</v>
      </c>
      <c r="F60" s="264">
        <f t="shared" si="14"/>
        <v>0</v>
      </c>
      <c r="G60" s="264">
        <f t="shared" si="14"/>
        <v>166424</v>
      </c>
      <c r="H60" s="219">
        <f t="shared" si="14"/>
        <v>228353</v>
      </c>
      <c r="I60" s="219">
        <f t="shared" si="14"/>
        <v>256626</v>
      </c>
      <c r="J60" s="264">
        <f t="shared" si="14"/>
        <v>651403</v>
      </c>
      <c r="K60" s="264">
        <f t="shared" si="14"/>
        <v>202532</v>
      </c>
      <c r="L60" s="219">
        <f t="shared" si="14"/>
        <v>380712</v>
      </c>
      <c r="M60" s="219">
        <f t="shared" si="14"/>
        <v>370028</v>
      </c>
      <c r="N60" s="264">
        <f t="shared" si="14"/>
        <v>953272</v>
      </c>
      <c r="O60" s="264">
        <f t="shared" si="14"/>
        <v>371503</v>
      </c>
      <c r="P60" s="219">
        <f t="shared" si="14"/>
        <v>467930</v>
      </c>
      <c r="Q60" s="219">
        <f t="shared" si="14"/>
        <v>443313</v>
      </c>
      <c r="R60" s="264">
        <f t="shared" si="14"/>
        <v>1282746</v>
      </c>
      <c r="S60" s="264">
        <f t="shared" si="14"/>
        <v>581594</v>
      </c>
      <c r="T60" s="219">
        <f t="shared" si="14"/>
        <v>246352</v>
      </c>
      <c r="U60" s="219">
        <f t="shared" si="14"/>
        <v>424870</v>
      </c>
      <c r="V60" s="264">
        <f t="shared" si="14"/>
        <v>1252816</v>
      </c>
      <c r="W60" s="264">
        <f t="shared" si="14"/>
        <v>4140237</v>
      </c>
      <c r="X60" s="219">
        <f t="shared" si="14"/>
        <v>0</v>
      </c>
      <c r="Y60" s="264">
        <f t="shared" si="14"/>
        <v>4140237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50216313</v>
      </c>
      <c r="D5" s="153">
        <f>SUM(D6:D8)</f>
        <v>0</v>
      </c>
      <c r="E5" s="154">
        <f t="shared" si="0"/>
        <v>46523340</v>
      </c>
      <c r="F5" s="100">
        <f t="shared" si="0"/>
        <v>47042990</v>
      </c>
      <c r="G5" s="100">
        <f t="shared" si="0"/>
        <v>22608392</v>
      </c>
      <c r="H5" s="100">
        <f t="shared" si="0"/>
        <v>200316</v>
      </c>
      <c r="I5" s="100">
        <f t="shared" si="0"/>
        <v>443268</v>
      </c>
      <c r="J5" s="100">
        <f t="shared" si="0"/>
        <v>23251976</v>
      </c>
      <c r="K5" s="100">
        <f t="shared" si="0"/>
        <v>202779</v>
      </c>
      <c r="L5" s="100">
        <f t="shared" si="0"/>
        <v>8315480</v>
      </c>
      <c r="M5" s="100">
        <f t="shared" si="0"/>
        <v>910778</v>
      </c>
      <c r="N5" s="100">
        <f t="shared" si="0"/>
        <v>9429037</v>
      </c>
      <c r="O5" s="100">
        <f t="shared" si="0"/>
        <v>259895</v>
      </c>
      <c r="P5" s="100">
        <f t="shared" si="0"/>
        <v>295686</v>
      </c>
      <c r="Q5" s="100">
        <f t="shared" si="0"/>
        <v>653780</v>
      </c>
      <c r="R5" s="100">
        <f t="shared" si="0"/>
        <v>1209361</v>
      </c>
      <c r="S5" s="100">
        <f t="shared" si="0"/>
        <v>-164192</v>
      </c>
      <c r="T5" s="100">
        <f t="shared" si="0"/>
        <v>320085</v>
      </c>
      <c r="U5" s="100">
        <f t="shared" si="0"/>
        <v>7273906</v>
      </c>
      <c r="V5" s="100">
        <f t="shared" si="0"/>
        <v>7429799</v>
      </c>
      <c r="W5" s="100">
        <f t="shared" si="0"/>
        <v>41320173</v>
      </c>
      <c r="X5" s="100">
        <f t="shared" si="0"/>
        <v>46523340</v>
      </c>
      <c r="Y5" s="100">
        <f t="shared" si="0"/>
        <v>-5203167</v>
      </c>
      <c r="Z5" s="137">
        <f>+IF(X5&lt;&gt;0,+(Y5/X5)*100,0)</f>
        <v>-11.183992808770823</v>
      </c>
      <c r="AA5" s="153">
        <f>SUM(AA6:AA8)</f>
        <v>47042990</v>
      </c>
    </row>
    <row r="6" spans="1:27" ht="13.5">
      <c r="A6" s="138" t="s">
        <v>75</v>
      </c>
      <c r="B6" s="136"/>
      <c r="C6" s="155">
        <v>6636390</v>
      </c>
      <c r="D6" s="155"/>
      <c r="E6" s="156">
        <v>2448000</v>
      </c>
      <c r="F6" s="60">
        <v>2648000</v>
      </c>
      <c r="G6" s="60"/>
      <c r="H6" s="60"/>
      <c r="I6" s="60">
        <v>7500</v>
      </c>
      <c r="J6" s="60">
        <v>7500</v>
      </c>
      <c r="K6" s="60"/>
      <c r="L6" s="60"/>
      <c r="M6" s="60">
        <v>7500</v>
      </c>
      <c r="N6" s="60">
        <v>7500</v>
      </c>
      <c r="O6" s="60"/>
      <c r="P6" s="60"/>
      <c r="Q6" s="60">
        <v>7500</v>
      </c>
      <c r="R6" s="60">
        <v>7500</v>
      </c>
      <c r="S6" s="60">
        <v>163110</v>
      </c>
      <c r="T6" s="60"/>
      <c r="U6" s="60">
        <v>2188000</v>
      </c>
      <c r="V6" s="60">
        <v>2351110</v>
      </c>
      <c r="W6" s="60">
        <v>2373610</v>
      </c>
      <c r="X6" s="60">
        <v>2448000</v>
      </c>
      <c r="Y6" s="60">
        <v>-74390</v>
      </c>
      <c r="Z6" s="140">
        <v>-3.04</v>
      </c>
      <c r="AA6" s="155">
        <v>2648000</v>
      </c>
    </row>
    <row r="7" spans="1:27" ht="13.5">
      <c r="A7" s="138" t="s">
        <v>76</v>
      </c>
      <c r="B7" s="136"/>
      <c r="C7" s="157">
        <v>43579923</v>
      </c>
      <c r="D7" s="157"/>
      <c r="E7" s="158">
        <v>41401510</v>
      </c>
      <c r="F7" s="159">
        <v>41867530</v>
      </c>
      <c r="G7" s="159">
        <v>22426581</v>
      </c>
      <c r="H7" s="159">
        <v>45307</v>
      </c>
      <c r="I7" s="159">
        <v>290994</v>
      </c>
      <c r="J7" s="159">
        <v>22762882</v>
      </c>
      <c r="K7" s="159">
        <v>29018</v>
      </c>
      <c r="L7" s="159">
        <v>8165002</v>
      </c>
      <c r="M7" s="159">
        <v>766861</v>
      </c>
      <c r="N7" s="159">
        <v>8960881</v>
      </c>
      <c r="O7" s="159">
        <v>118576</v>
      </c>
      <c r="P7" s="159">
        <v>133775</v>
      </c>
      <c r="Q7" s="159">
        <v>617500</v>
      </c>
      <c r="R7" s="159">
        <v>869851</v>
      </c>
      <c r="S7" s="159">
        <v>-485719</v>
      </c>
      <c r="T7" s="159">
        <v>185113</v>
      </c>
      <c r="U7" s="159">
        <v>4403020</v>
      </c>
      <c r="V7" s="159">
        <v>4102414</v>
      </c>
      <c r="W7" s="159">
        <v>36696028</v>
      </c>
      <c r="X7" s="159">
        <v>41401509</v>
      </c>
      <c r="Y7" s="159">
        <v>-4705481</v>
      </c>
      <c r="Z7" s="141">
        <v>-11.37</v>
      </c>
      <c r="AA7" s="157">
        <v>41867530</v>
      </c>
    </row>
    <row r="8" spans="1:27" ht="13.5">
      <c r="A8" s="138" t="s">
        <v>77</v>
      </c>
      <c r="B8" s="136"/>
      <c r="C8" s="155"/>
      <c r="D8" s="155"/>
      <c r="E8" s="156">
        <v>2673830</v>
      </c>
      <c r="F8" s="60">
        <v>2527460</v>
      </c>
      <c r="G8" s="60">
        <v>181811</v>
      </c>
      <c r="H8" s="60">
        <v>155009</v>
      </c>
      <c r="I8" s="60">
        <v>144774</v>
      </c>
      <c r="J8" s="60">
        <v>481594</v>
      </c>
      <c r="K8" s="60">
        <v>173761</v>
      </c>
      <c r="L8" s="60">
        <v>150478</v>
      </c>
      <c r="M8" s="60">
        <v>136417</v>
      </c>
      <c r="N8" s="60">
        <v>460656</v>
      </c>
      <c r="O8" s="60">
        <v>141319</v>
      </c>
      <c r="P8" s="60">
        <v>161911</v>
      </c>
      <c r="Q8" s="60">
        <v>28780</v>
      </c>
      <c r="R8" s="60">
        <v>332010</v>
      </c>
      <c r="S8" s="60">
        <v>158417</v>
      </c>
      <c r="T8" s="60">
        <v>134972</v>
      </c>
      <c r="U8" s="60">
        <v>682886</v>
      </c>
      <c r="V8" s="60">
        <v>976275</v>
      </c>
      <c r="W8" s="60">
        <v>2250535</v>
      </c>
      <c r="X8" s="60">
        <v>2673831</v>
      </c>
      <c r="Y8" s="60">
        <v>-423296</v>
      </c>
      <c r="Z8" s="140">
        <v>-15.83</v>
      </c>
      <c r="AA8" s="155">
        <v>2527460</v>
      </c>
    </row>
    <row r="9" spans="1:27" ht="13.5">
      <c r="A9" s="135" t="s">
        <v>78</v>
      </c>
      <c r="B9" s="136"/>
      <c r="C9" s="153">
        <f aca="true" t="shared" si="1" ref="C9:Y9">SUM(C10:C14)</f>
        <v>5391937</v>
      </c>
      <c r="D9" s="153">
        <f>SUM(D10:D14)</f>
        <v>0</v>
      </c>
      <c r="E9" s="154">
        <f t="shared" si="1"/>
        <v>7063080</v>
      </c>
      <c r="F9" s="100">
        <f t="shared" si="1"/>
        <v>14933940</v>
      </c>
      <c r="G9" s="100">
        <f t="shared" si="1"/>
        <v>393808</v>
      </c>
      <c r="H9" s="100">
        <f t="shared" si="1"/>
        <v>285440</v>
      </c>
      <c r="I9" s="100">
        <f t="shared" si="1"/>
        <v>302831</v>
      </c>
      <c r="J9" s="100">
        <f t="shared" si="1"/>
        <v>982079</v>
      </c>
      <c r="K9" s="100">
        <f t="shared" si="1"/>
        <v>380957</v>
      </c>
      <c r="L9" s="100">
        <f t="shared" si="1"/>
        <v>244376</v>
      </c>
      <c r="M9" s="100">
        <f t="shared" si="1"/>
        <v>956417</v>
      </c>
      <c r="N9" s="100">
        <f t="shared" si="1"/>
        <v>1581750</v>
      </c>
      <c r="O9" s="100">
        <f t="shared" si="1"/>
        <v>346136</v>
      </c>
      <c r="P9" s="100">
        <f t="shared" si="1"/>
        <v>467338</v>
      </c>
      <c r="Q9" s="100">
        <f t="shared" si="1"/>
        <v>550988</v>
      </c>
      <c r="R9" s="100">
        <f t="shared" si="1"/>
        <v>1364462</v>
      </c>
      <c r="S9" s="100">
        <f t="shared" si="1"/>
        <v>1137842</v>
      </c>
      <c r="T9" s="100">
        <f t="shared" si="1"/>
        <v>1057055</v>
      </c>
      <c r="U9" s="100">
        <f t="shared" si="1"/>
        <v>648548</v>
      </c>
      <c r="V9" s="100">
        <f t="shared" si="1"/>
        <v>2843445</v>
      </c>
      <c r="W9" s="100">
        <f t="shared" si="1"/>
        <v>6771736</v>
      </c>
      <c r="X9" s="100">
        <f t="shared" si="1"/>
        <v>7063080</v>
      </c>
      <c r="Y9" s="100">
        <f t="shared" si="1"/>
        <v>-291344</v>
      </c>
      <c r="Z9" s="137">
        <f>+IF(X9&lt;&gt;0,+(Y9/X9)*100,0)</f>
        <v>-4.124886027059016</v>
      </c>
      <c r="AA9" s="153">
        <f>SUM(AA10:AA14)</f>
        <v>14933940</v>
      </c>
    </row>
    <row r="10" spans="1:27" ht="13.5">
      <c r="A10" s="138" t="s">
        <v>79</v>
      </c>
      <c r="B10" s="136"/>
      <c r="C10" s="155">
        <v>1086887</v>
      </c>
      <c r="D10" s="155"/>
      <c r="E10" s="156">
        <v>1182610</v>
      </c>
      <c r="F10" s="60">
        <v>1172010</v>
      </c>
      <c r="G10" s="60">
        <v>29885</v>
      </c>
      <c r="H10" s="60">
        <v>28160</v>
      </c>
      <c r="I10" s="60">
        <v>22066</v>
      </c>
      <c r="J10" s="60">
        <v>80111</v>
      </c>
      <c r="K10" s="60">
        <v>36219</v>
      </c>
      <c r="L10" s="60">
        <v>14658</v>
      </c>
      <c r="M10" s="60">
        <v>17519</v>
      </c>
      <c r="N10" s="60">
        <v>68396</v>
      </c>
      <c r="O10" s="60">
        <v>17882</v>
      </c>
      <c r="P10" s="60">
        <v>13740</v>
      </c>
      <c r="Q10" s="60">
        <v>18207</v>
      </c>
      <c r="R10" s="60">
        <v>49829</v>
      </c>
      <c r="S10" s="60">
        <v>31505</v>
      </c>
      <c r="T10" s="60">
        <v>745763</v>
      </c>
      <c r="U10" s="60">
        <v>21564</v>
      </c>
      <c r="V10" s="60">
        <v>798832</v>
      </c>
      <c r="W10" s="60">
        <v>997168</v>
      </c>
      <c r="X10" s="60">
        <v>1182610</v>
      </c>
      <c r="Y10" s="60">
        <v>-185442</v>
      </c>
      <c r="Z10" s="140">
        <v>-15.68</v>
      </c>
      <c r="AA10" s="155">
        <v>1172010</v>
      </c>
    </row>
    <row r="11" spans="1:27" ht="13.5">
      <c r="A11" s="138" t="s">
        <v>80</v>
      </c>
      <c r="B11" s="136"/>
      <c r="C11" s="155">
        <v>408443</v>
      </c>
      <c r="D11" s="155"/>
      <c r="E11" s="156">
        <v>401550</v>
      </c>
      <c r="F11" s="60">
        <v>9486960</v>
      </c>
      <c r="G11" s="60">
        <v>2361</v>
      </c>
      <c r="H11" s="60">
        <v>9259</v>
      </c>
      <c r="I11" s="60">
        <v>11661</v>
      </c>
      <c r="J11" s="60">
        <v>23281</v>
      </c>
      <c r="K11" s="60">
        <v>14359</v>
      </c>
      <c r="L11" s="60">
        <v>23357</v>
      </c>
      <c r="M11" s="60">
        <v>621137</v>
      </c>
      <c r="N11" s="60">
        <v>658853</v>
      </c>
      <c r="O11" s="60">
        <v>64687</v>
      </c>
      <c r="P11" s="60">
        <v>11849</v>
      </c>
      <c r="Q11" s="60">
        <v>217095</v>
      </c>
      <c r="R11" s="60">
        <v>293631</v>
      </c>
      <c r="S11" s="60">
        <v>781335</v>
      </c>
      <c r="T11" s="60">
        <v>7114</v>
      </c>
      <c r="U11" s="60">
        <v>318978</v>
      </c>
      <c r="V11" s="60">
        <v>1107427</v>
      </c>
      <c r="W11" s="60">
        <v>2083192</v>
      </c>
      <c r="X11" s="60">
        <v>401550</v>
      </c>
      <c r="Y11" s="60">
        <v>1681642</v>
      </c>
      <c r="Z11" s="140">
        <v>418.79</v>
      </c>
      <c r="AA11" s="155">
        <v>9486960</v>
      </c>
    </row>
    <row r="12" spans="1:27" ht="13.5">
      <c r="A12" s="138" t="s">
        <v>81</v>
      </c>
      <c r="B12" s="136"/>
      <c r="C12" s="155">
        <v>3896607</v>
      </c>
      <c r="D12" s="155"/>
      <c r="E12" s="156">
        <v>5478920</v>
      </c>
      <c r="F12" s="60">
        <v>4274970</v>
      </c>
      <c r="G12" s="60">
        <v>361562</v>
      </c>
      <c r="H12" s="60">
        <v>248021</v>
      </c>
      <c r="I12" s="60">
        <v>269104</v>
      </c>
      <c r="J12" s="60">
        <v>878687</v>
      </c>
      <c r="K12" s="60">
        <v>330379</v>
      </c>
      <c r="L12" s="60">
        <v>206361</v>
      </c>
      <c r="M12" s="60">
        <v>317761</v>
      </c>
      <c r="N12" s="60">
        <v>854501</v>
      </c>
      <c r="O12" s="60">
        <v>263567</v>
      </c>
      <c r="P12" s="60">
        <v>441749</v>
      </c>
      <c r="Q12" s="60">
        <v>315686</v>
      </c>
      <c r="R12" s="60">
        <v>1021002</v>
      </c>
      <c r="S12" s="60">
        <v>325002</v>
      </c>
      <c r="T12" s="60">
        <v>304178</v>
      </c>
      <c r="U12" s="60">
        <v>308006</v>
      </c>
      <c r="V12" s="60">
        <v>937186</v>
      </c>
      <c r="W12" s="60">
        <v>3691376</v>
      </c>
      <c r="X12" s="60">
        <v>5478920</v>
      </c>
      <c r="Y12" s="60">
        <v>-1787544</v>
      </c>
      <c r="Z12" s="140">
        <v>-32.63</v>
      </c>
      <c r="AA12" s="155">
        <v>4274970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9381247</v>
      </c>
      <c r="D15" s="153">
        <f>SUM(D16:D18)</f>
        <v>0</v>
      </c>
      <c r="E15" s="154">
        <f t="shared" si="2"/>
        <v>11918210</v>
      </c>
      <c r="F15" s="100">
        <f t="shared" si="2"/>
        <v>6992020</v>
      </c>
      <c r="G15" s="100">
        <f t="shared" si="2"/>
        <v>701</v>
      </c>
      <c r="H15" s="100">
        <f t="shared" si="2"/>
        <v>1751</v>
      </c>
      <c r="I15" s="100">
        <f t="shared" si="2"/>
        <v>604871</v>
      </c>
      <c r="J15" s="100">
        <f t="shared" si="2"/>
        <v>607323</v>
      </c>
      <c r="K15" s="100">
        <f t="shared" si="2"/>
        <v>1051</v>
      </c>
      <c r="L15" s="100">
        <f t="shared" si="2"/>
        <v>1401</v>
      </c>
      <c r="M15" s="100">
        <f t="shared" si="2"/>
        <v>621962</v>
      </c>
      <c r="N15" s="100">
        <f t="shared" si="2"/>
        <v>624414</v>
      </c>
      <c r="O15" s="100">
        <f t="shared" si="2"/>
        <v>4972</v>
      </c>
      <c r="P15" s="100">
        <f t="shared" si="2"/>
        <v>5415</v>
      </c>
      <c r="Q15" s="100">
        <f t="shared" si="2"/>
        <v>6909</v>
      </c>
      <c r="R15" s="100">
        <f t="shared" si="2"/>
        <v>17296</v>
      </c>
      <c r="S15" s="100">
        <f t="shared" si="2"/>
        <v>444971</v>
      </c>
      <c r="T15" s="100">
        <f t="shared" si="2"/>
        <v>2742</v>
      </c>
      <c r="U15" s="100">
        <f t="shared" si="2"/>
        <v>2616</v>
      </c>
      <c r="V15" s="100">
        <f t="shared" si="2"/>
        <v>450329</v>
      </c>
      <c r="W15" s="100">
        <f t="shared" si="2"/>
        <v>1699362</v>
      </c>
      <c r="X15" s="100">
        <f t="shared" si="2"/>
        <v>11918210</v>
      </c>
      <c r="Y15" s="100">
        <f t="shared" si="2"/>
        <v>-10218848</v>
      </c>
      <c r="Z15" s="137">
        <f>+IF(X15&lt;&gt;0,+(Y15/X15)*100,0)</f>
        <v>-85.7414662101104</v>
      </c>
      <c r="AA15" s="153">
        <f>SUM(AA16:AA18)</f>
        <v>6992020</v>
      </c>
    </row>
    <row r="16" spans="1:27" ht="13.5">
      <c r="A16" s="138" t="s">
        <v>85</v>
      </c>
      <c r="B16" s="136"/>
      <c r="C16" s="155">
        <v>10000</v>
      </c>
      <c r="D16" s="155"/>
      <c r="E16" s="156">
        <v>78370</v>
      </c>
      <c r="F16" s="60"/>
      <c r="G16" s="60"/>
      <c r="H16" s="60"/>
      <c r="I16" s="60"/>
      <c r="J16" s="60"/>
      <c r="K16" s="60"/>
      <c r="L16" s="60"/>
      <c r="M16" s="60"/>
      <c r="N16" s="60"/>
      <c r="O16" s="60">
        <v>698</v>
      </c>
      <c r="P16" s="60"/>
      <c r="Q16" s="60"/>
      <c r="R16" s="60">
        <v>698</v>
      </c>
      <c r="S16" s="60"/>
      <c r="T16" s="60"/>
      <c r="U16" s="60"/>
      <c r="V16" s="60"/>
      <c r="W16" s="60">
        <v>698</v>
      </c>
      <c r="X16" s="60">
        <v>78370</v>
      </c>
      <c r="Y16" s="60">
        <v>-77672</v>
      </c>
      <c r="Z16" s="140">
        <v>-99.11</v>
      </c>
      <c r="AA16" s="155"/>
    </row>
    <row r="17" spans="1:27" ht="13.5">
      <c r="A17" s="138" t="s">
        <v>86</v>
      </c>
      <c r="B17" s="136"/>
      <c r="C17" s="155">
        <v>9371247</v>
      </c>
      <c r="D17" s="155"/>
      <c r="E17" s="156">
        <v>11839840</v>
      </c>
      <c r="F17" s="60">
        <v>6992020</v>
      </c>
      <c r="G17" s="60">
        <v>701</v>
      </c>
      <c r="H17" s="60">
        <v>1751</v>
      </c>
      <c r="I17" s="60">
        <v>604871</v>
      </c>
      <c r="J17" s="60">
        <v>607323</v>
      </c>
      <c r="K17" s="60">
        <v>1051</v>
      </c>
      <c r="L17" s="60">
        <v>1401</v>
      </c>
      <c r="M17" s="60">
        <v>621962</v>
      </c>
      <c r="N17" s="60">
        <v>624414</v>
      </c>
      <c r="O17" s="60">
        <v>4274</v>
      </c>
      <c r="P17" s="60">
        <v>5415</v>
      </c>
      <c r="Q17" s="60">
        <v>6909</v>
      </c>
      <c r="R17" s="60">
        <v>16598</v>
      </c>
      <c r="S17" s="60">
        <v>444971</v>
      </c>
      <c r="T17" s="60">
        <v>2742</v>
      </c>
      <c r="U17" s="60">
        <v>2616</v>
      </c>
      <c r="V17" s="60">
        <v>450329</v>
      </c>
      <c r="W17" s="60">
        <v>1698664</v>
      </c>
      <c r="X17" s="60">
        <v>11839840</v>
      </c>
      <c r="Y17" s="60">
        <v>-10141176</v>
      </c>
      <c r="Z17" s="140">
        <v>-85.65</v>
      </c>
      <c r="AA17" s="155">
        <v>6992020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59916832</v>
      </c>
      <c r="D19" s="153">
        <f>SUM(D20:D23)</f>
        <v>0</v>
      </c>
      <c r="E19" s="154">
        <f t="shared" si="3"/>
        <v>74594900</v>
      </c>
      <c r="F19" s="100">
        <f t="shared" si="3"/>
        <v>71467120</v>
      </c>
      <c r="G19" s="100">
        <f t="shared" si="3"/>
        <v>5876025</v>
      </c>
      <c r="H19" s="100">
        <f t="shared" si="3"/>
        <v>5301707</v>
      </c>
      <c r="I19" s="100">
        <f t="shared" si="3"/>
        <v>6074031</v>
      </c>
      <c r="J19" s="100">
        <f t="shared" si="3"/>
        <v>17251763</v>
      </c>
      <c r="K19" s="100">
        <f t="shared" si="3"/>
        <v>5597786</v>
      </c>
      <c r="L19" s="100">
        <f t="shared" si="3"/>
        <v>4662265</v>
      </c>
      <c r="M19" s="100">
        <f t="shared" si="3"/>
        <v>6735812</v>
      </c>
      <c r="N19" s="100">
        <f t="shared" si="3"/>
        <v>16995863</v>
      </c>
      <c r="O19" s="100">
        <f t="shared" si="3"/>
        <v>5152388</v>
      </c>
      <c r="P19" s="100">
        <f t="shared" si="3"/>
        <v>5332857</v>
      </c>
      <c r="Q19" s="100">
        <f t="shared" si="3"/>
        <v>1664114</v>
      </c>
      <c r="R19" s="100">
        <f t="shared" si="3"/>
        <v>12149359</v>
      </c>
      <c r="S19" s="100">
        <f t="shared" si="3"/>
        <v>5362999</v>
      </c>
      <c r="T19" s="100">
        <f t="shared" si="3"/>
        <v>4987693</v>
      </c>
      <c r="U19" s="100">
        <f t="shared" si="3"/>
        <v>6071678</v>
      </c>
      <c r="V19" s="100">
        <f t="shared" si="3"/>
        <v>16422370</v>
      </c>
      <c r="W19" s="100">
        <f t="shared" si="3"/>
        <v>62819355</v>
      </c>
      <c r="X19" s="100">
        <f t="shared" si="3"/>
        <v>74594900</v>
      </c>
      <c r="Y19" s="100">
        <f t="shared" si="3"/>
        <v>-11775545</v>
      </c>
      <c r="Z19" s="137">
        <f>+IF(X19&lt;&gt;0,+(Y19/X19)*100,0)</f>
        <v>-15.785992071844055</v>
      </c>
      <c r="AA19" s="153">
        <f>SUM(AA20:AA23)</f>
        <v>71467120</v>
      </c>
    </row>
    <row r="20" spans="1:27" ht="13.5">
      <c r="A20" s="138" t="s">
        <v>89</v>
      </c>
      <c r="B20" s="136"/>
      <c r="C20" s="155">
        <v>54585935</v>
      </c>
      <c r="D20" s="155"/>
      <c r="E20" s="156">
        <v>64747600</v>
      </c>
      <c r="F20" s="60">
        <v>63740050</v>
      </c>
      <c r="G20" s="60">
        <v>5334191</v>
      </c>
      <c r="H20" s="60">
        <v>4884508</v>
      </c>
      <c r="I20" s="60">
        <v>5648481</v>
      </c>
      <c r="J20" s="60">
        <v>15867180</v>
      </c>
      <c r="K20" s="60">
        <v>5137255</v>
      </c>
      <c r="L20" s="60">
        <v>4225154</v>
      </c>
      <c r="M20" s="60">
        <v>6275626</v>
      </c>
      <c r="N20" s="60">
        <v>15638035</v>
      </c>
      <c r="O20" s="60">
        <v>4722292</v>
      </c>
      <c r="P20" s="60">
        <v>4916493</v>
      </c>
      <c r="Q20" s="60">
        <v>1255654</v>
      </c>
      <c r="R20" s="60">
        <v>10894439</v>
      </c>
      <c r="S20" s="60">
        <v>4965210</v>
      </c>
      <c r="T20" s="60">
        <v>4592537</v>
      </c>
      <c r="U20" s="60">
        <v>5681797</v>
      </c>
      <c r="V20" s="60">
        <v>15239544</v>
      </c>
      <c r="W20" s="60">
        <v>57639198</v>
      </c>
      <c r="X20" s="60">
        <v>64747600</v>
      </c>
      <c r="Y20" s="60">
        <v>-7108402</v>
      </c>
      <c r="Z20" s="140">
        <v>-10.98</v>
      </c>
      <c r="AA20" s="155">
        <v>63740050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5330897</v>
      </c>
      <c r="D23" s="155"/>
      <c r="E23" s="156">
        <v>9847300</v>
      </c>
      <c r="F23" s="60">
        <v>7727070</v>
      </c>
      <c r="G23" s="60">
        <v>541834</v>
      </c>
      <c r="H23" s="60">
        <v>417199</v>
      </c>
      <c r="I23" s="60">
        <v>425550</v>
      </c>
      <c r="J23" s="60">
        <v>1384583</v>
      </c>
      <c r="K23" s="60">
        <v>460531</v>
      </c>
      <c r="L23" s="60">
        <v>437111</v>
      </c>
      <c r="M23" s="60">
        <v>460186</v>
      </c>
      <c r="N23" s="60">
        <v>1357828</v>
      </c>
      <c r="O23" s="60">
        <v>430096</v>
      </c>
      <c r="P23" s="60">
        <v>416364</v>
      </c>
      <c r="Q23" s="60">
        <v>408460</v>
      </c>
      <c r="R23" s="60">
        <v>1254920</v>
      </c>
      <c r="S23" s="60">
        <v>397789</v>
      </c>
      <c r="T23" s="60">
        <v>395156</v>
      </c>
      <c r="U23" s="60">
        <v>389881</v>
      </c>
      <c r="V23" s="60">
        <v>1182826</v>
      </c>
      <c r="W23" s="60">
        <v>5180157</v>
      </c>
      <c r="X23" s="60">
        <v>9847300</v>
      </c>
      <c r="Y23" s="60">
        <v>-4667143</v>
      </c>
      <c r="Z23" s="140">
        <v>-47.4</v>
      </c>
      <c r="AA23" s="155">
        <v>7727070</v>
      </c>
    </row>
    <row r="24" spans="1:27" ht="13.5">
      <c r="A24" s="135" t="s">
        <v>93</v>
      </c>
      <c r="B24" s="142" t="s">
        <v>94</v>
      </c>
      <c r="C24" s="153">
        <v>824015</v>
      </c>
      <c r="D24" s="153"/>
      <c r="E24" s="154">
        <v>334380</v>
      </c>
      <c r="F24" s="100">
        <v>382430</v>
      </c>
      <c r="G24" s="100">
        <v>86024</v>
      </c>
      <c r="H24" s="100">
        <v>38984</v>
      </c>
      <c r="I24" s="100">
        <v>16076</v>
      </c>
      <c r="J24" s="100">
        <v>141084</v>
      </c>
      <c r="K24" s="100">
        <v>20476</v>
      </c>
      <c r="L24" s="100">
        <v>33275</v>
      </c>
      <c r="M24" s="100">
        <v>17276</v>
      </c>
      <c r="N24" s="100">
        <v>71027</v>
      </c>
      <c r="O24" s="100">
        <v>16276</v>
      </c>
      <c r="P24" s="100">
        <v>55022</v>
      </c>
      <c r="Q24" s="100">
        <v>4689</v>
      </c>
      <c r="R24" s="100">
        <v>75987</v>
      </c>
      <c r="S24" s="100">
        <v>22116</v>
      </c>
      <c r="T24" s="100">
        <v>38441</v>
      </c>
      <c r="U24" s="100">
        <v>29603</v>
      </c>
      <c r="V24" s="100">
        <v>90160</v>
      </c>
      <c r="W24" s="100">
        <v>378258</v>
      </c>
      <c r="X24" s="100">
        <v>334380</v>
      </c>
      <c r="Y24" s="100">
        <v>43878</v>
      </c>
      <c r="Z24" s="137">
        <v>13.12</v>
      </c>
      <c r="AA24" s="153">
        <v>382430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125730344</v>
      </c>
      <c r="D25" s="168">
        <f>+D5+D9+D15+D19+D24</f>
        <v>0</v>
      </c>
      <c r="E25" s="169">
        <f t="shared" si="4"/>
        <v>140433910</v>
      </c>
      <c r="F25" s="73">
        <f t="shared" si="4"/>
        <v>140818500</v>
      </c>
      <c r="G25" s="73">
        <f t="shared" si="4"/>
        <v>28964950</v>
      </c>
      <c r="H25" s="73">
        <f t="shared" si="4"/>
        <v>5828198</v>
      </c>
      <c r="I25" s="73">
        <f t="shared" si="4"/>
        <v>7441077</v>
      </c>
      <c r="J25" s="73">
        <f t="shared" si="4"/>
        <v>42234225</v>
      </c>
      <c r="K25" s="73">
        <f t="shared" si="4"/>
        <v>6203049</v>
      </c>
      <c r="L25" s="73">
        <f t="shared" si="4"/>
        <v>13256797</v>
      </c>
      <c r="M25" s="73">
        <f t="shared" si="4"/>
        <v>9242245</v>
      </c>
      <c r="N25" s="73">
        <f t="shared" si="4"/>
        <v>28702091</v>
      </c>
      <c r="O25" s="73">
        <f t="shared" si="4"/>
        <v>5779667</v>
      </c>
      <c r="P25" s="73">
        <f t="shared" si="4"/>
        <v>6156318</v>
      </c>
      <c r="Q25" s="73">
        <f t="shared" si="4"/>
        <v>2880480</v>
      </c>
      <c r="R25" s="73">
        <f t="shared" si="4"/>
        <v>14816465</v>
      </c>
      <c r="S25" s="73">
        <f t="shared" si="4"/>
        <v>6803736</v>
      </c>
      <c r="T25" s="73">
        <f t="shared" si="4"/>
        <v>6406016</v>
      </c>
      <c r="U25" s="73">
        <f t="shared" si="4"/>
        <v>14026351</v>
      </c>
      <c r="V25" s="73">
        <f t="shared" si="4"/>
        <v>27236103</v>
      </c>
      <c r="W25" s="73">
        <f t="shared" si="4"/>
        <v>112988884</v>
      </c>
      <c r="X25" s="73">
        <f t="shared" si="4"/>
        <v>140433910</v>
      </c>
      <c r="Y25" s="73">
        <f t="shared" si="4"/>
        <v>-27445026</v>
      </c>
      <c r="Z25" s="170">
        <f>+IF(X25&lt;&gt;0,+(Y25/X25)*100,0)</f>
        <v>-19.54301920383759</v>
      </c>
      <c r="AA25" s="168">
        <f>+AA5+AA9+AA15+AA19+AA24</f>
        <v>140818500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45985967</v>
      </c>
      <c r="D28" s="153">
        <f>SUM(D29:D31)</f>
        <v>0</v>
      </c>
      <c r="E28" s="154">
        <f t="shared" si="5"/>
        <v>41649040</v>
      </c>
      <c r="F28" s="100">
        <f t="shared" si="5"/>
        <v>42999660</v>
      </c>
      <c r="G28" s="100">
        <f t="shared" si="5"/>
        <v>3177204</v>
      </c>
      <c r="H28" s="100">
        <f t="shared" si="5"/>
        <v>2774619</v>
      </c>
      <c r="I28" s="100">
        <f t="shared" si="5"/>
        <v>2652907</v>
      </c>
      <c r="J28" s="100">
        <f t="shared" si="5"/>
        <v>8604730</v>
      </c>
      <c r="K28" s="100">
        <f t="shared" si="5"/>
        <v>3252197</v>
      </c>
      <c r="L28" s="100">
        <f t="shared" si="5"/>
        <v>2516429</v>
      </c>
      <c r="M28" s="100">
        <f t="shared" si="5"/>
        <v>2687283</v>
      </c>
      <c r="N28" s="100">
        <f t="shared" si="5"/>
        <v>8455909</v>
      </c>
      <c r="O28" s="100">
        <f t="shared" si="5"/>
        <v>2604226</v>
      </c>
      <c r="P28" s="100">
        <f t="shared" si="5"/>
        <v>2743564</v>
      </c>
      <c r="Q28" s="100">
        <f t="shared" si="5"/>
        <v>2783005</v>
      </c>
      <c r="R28" s="100">
        <f t="shared" si="5"/>
        <v>8130795</v>
      </c>
      <c r="S28" s="100">
        <f t="shared" si="5"/>
        <v>2613663</v>
      </c>
      <c r="T28" s="100">
        <f t="shared" si="5"/>
        <v>3007553</v>
      </c>
      <c r="U28" s="100">
        <f t="shared" si="5"/>
        <v>2838671</v>
      </c>
      <c r="V28" s="100">
        <f t="shared" si="5"/>
        <v>8459887</v>
      </c>
      <c r="W28" s="100">
        <f t="shared" si="5"/>
        <v>33651321</v>
      </c>
      <c r="X28" s="100">
        <f t="shared" si="5"/>
        <v>41649040</v>
      </c>
      <c r="Y28" s="100">
        <f t="shared" si="5"/>
        <v>-7997719</v>
      </c>
      <c r="Z28" s="137">
        <f>+IF(X28&lt;&gt;0,+(Y28/X28)*100,0)</f>
        <v>-19.20264908867047</v>
      </c>
      <c r="AA28" s="153">
        <f>SUM(AA29:AA31)</f>
        <v>42999660</v>
      </c>
    </row>
    <row r="29" spans="1:27" ht="13.5">
      <c r="A29" s="138" t="s">
        <v>75</v>
      </c>
      <c r="B29" s="136"/>
      <c r="C29" s="155">
        <v>15315505</v>
      </c>
      <c r="D29" s="155"/>
      <c r="E29" s="156">
        <v>15628030</v>
      </c>
      <c r="F29" s="60">
        <v>17168710</v>
      </c>
      <c r="G29" s="60">
        <v>1365077</v>
      </c>
      <c r="H29" s="60">
        <v>888592</v>
      </c>
      <c r="I29" s="60">
        <v>985616</v>
      </c>
      <c r="J29" s="60">
        <v>3239285</v>
      </c>
      <c r="K29" s="60">
        <v>1312647</v>
      </c>
      <c r="L29" s="60">
        <v>914823</v>
      </c>
      <c r="M29" s="60">
        <v>834354</v>
      </c>
      <c r="N29" s="60">
        <v>3061824</v>
      </c>
      <c r="O29" s="60">
        <v>834219</v>
      </c>
      <c r="P29" s="60">
        <v>911106</v>
      </c>
      <c r="Q29" s="60">
        <v>947789</v>
      </c>
      <c r="R29" s="60">
        <v>2693114</v>
      </c>
      <c r="S29" s="60">
        <v>825299</v>
      </c>
      <c r="T29" s="60">
        <v>1055168</v>
      </c>
      <c r="U29" s="60">
        <v>754906</v>
      </c>
      <c r="V29" s="60">
        <v>2635373</v>
      </c>
      <c r="W29" s="60">
        <v>11629596</v>
      </c>
      <c r="X29" s="60">
        <v>15628030</v>
      </c>
      <c r="Y29" s="60">
        <v>-3998434</v>
      </c>
      <c r="Z29" s="140">
        <v>-25.59</v>
      </c>
      <c r="AA29" s="155">
        <v>17168710</v>
      </c>
    </row>
    <row r="30" spans="1:27" ht="13.5">
      <c r="A30" s="138" t="s">
        <v>76</v>
      </c>
      <c r="B30" s="136"/>
      <c r="C30" s="157">
        <v>30670462</v>
      </c>
      <c r="D30" s="157"/>
      <c r="E30" s="158">
        <v>15182610</v>
      </c>
      <c r="F30" s="159">
        <v>15769700</v>
      </c>
      <c r="G30" s="159">
        <v>1203986</v>
      </c>
      <c r="H30" s="159">
        <v>1234158</v>
      </c>
      <c r="I30" s="159">
        <v>1026359</v>
      </c>
      <c r="J30" s="159">
        <v>3464503</v>
      </c>
      <c r="K30" s="159">
        <v>1238945</v>
      </c>
      <c r="L30" s="159">
        <v>903459</v>
      </c>
      <c r="M30" s="159">
        <v>1222520</v>
      </c>
      <c r="N30" s="159">
        <v>3364924</v>
      </c>
      <c r="O30" s="159">
        <v>1065025</v>
      </c>
      <c r="P30" s="159">
        <v>1171749</v>
      </c>
      <c r="Q30" s="159">
        <v>1193329</v>
      </c>
      <c r="R30" s="159">
        <v>3430103</v>
      </c>
      <c r="S30" s="159">
        <v>1165577</v>
      </c>
      <c r="T30" s="159">
        <v>1351289</v>
      </c>
      <c r="U30" s="159">
        <v>1366849</v>
      </c>
      <c r="V30" s="159">
        <v>3883715</v>
      </c>
      <c r="W30" s="159">
        <v>14143245</v>
      </c>
      <c r="X30" s="159">
        <v>15182610</v>
      </c>
      <c r="Y30" s="159">
        <v>-1039365</v>
      </c>
      <c r="Z30" s="141">
        <v>-6.85</v>
      </c>
      <c r="AA30" s="157">
        <v>15769700</v>
      </c>
    </row>
    <row r="31" spans="1:27" ht="13.5">
      <c r="A31" s="138" t="s">
        <v>77</v>
      </c>
      <c r="B31" s="136"/>
      <c r="C31" s="155"/>
      <c r="D31" s="155"/>
      <c r="E31" s="156">
        <v>10838400</v>
      </c>
      <c r="F31" s="60">
        <v>10061250</v>
      </c>
      <c r="G31" s="60">
        <v>608141</v>
      </c>
      <c r="H31" s="60">
        <v>651869</v>
      </c>
      <c r="I31" s="60">
        <v>640932</v>
      </c>
      <c r="J31" s="60">
        <v>1900942</v>
      </c>
      <c r="K31" s="60">
        <v>700605</v>
      </c>
      <c r="L31" s="60">
        <v>698147</v>
      </c>
      <c r="M31" s="60">
        <v>630409</v>
      </c>
      <c r="N31" s="60">
        <v>2029161</v>
      </c>
      <c r="O31" s="60">
        <v>704982</v>
      </c>
      <c r="P31" s="60">
        <v>660709</v>
      </c>
      <c r="Q31" s="60">
        <v>641887</v>
      </c>
      <c r="R31" s="60">
        <v>2007578</v>
      </c>
      <c r="S31" s="60">
        <v>622787</v>
      </c>
      <c r="T31" s="60">
        <v>601096</v>
      </c>
      <c r="U31" s="60">
        <v>716916</v>
      </c>
      <c r="V31" s="60">
        <v>1940799</v>
      </c>
      <c r="W31" s="60">
        <v>7878480</v>
      </c>
      <c r="X31" s="60">
        <v>10838400</v>
      </c>
      <c r="Y31" s="60">
        <v>-2959920</v>
      </c>
      <c r="Z31" s="140">
        <v>-27.31</v>
      </c>
      <c r="AA31" s="155">
        <v>10061250</v>
      </c>
    </row>
    <row r="32" spans="1:27" ht="13.5">
      <c r="A32" s="135" t="s">
        <v>78</v>
      </c>
      <c r="B32" s="136"/>
      <c r="C32" s="153">
        <f aca="true" t="shared" si="6" ref="C32:Y32">SUM(C33:C37)</f>
        <v>11364904</v>
      </c>
      <c r="D32" s="153">
        <f>SUM(D33:D37)</f>
        <v>0</v>
      </c>
      <c r="E32" s="154">
        <f t="shared" si="6"/>
        <v>12020520</v>
      </c>
      <c r="F32" s="100">
        <f t="shared" si="6"/>
        <v>12604500</v>
      </c>
      <c r="G32" s="100">
        <f t="shared" si="6"/>
        <v>851682</v>
      </c>
      <c r="H32" s="100">
        <f t="shared" si="6"/>
        <v>841758</v>
      </c>
      <c r="I32" s="100">
        <f t="shared" si="6"/>
        <v>939468</v>
      </c>
      <c r="J32" s="100">
        <f t="shared" si="6"/>
        <v>2632908</v>
      </c>
      <c r="K32" s="100">
        <f t="shared" si="6"/>
        <v>948402</v>
      </c>
      <c r="L32" s="100">
        <f t="shared" si="6"/>
        <v>865766</v>
      </c>
      <c r="M32" s="100">
        <f t="shared" si="6"/>
        <v>1101918</v>
      </c>
      <c r="N32" s="100">
        <f t="shared" si="6"/>
        <v>2916086</v>
      </c>
      <c r="O32" s="100">
        <f t="shared" si="6"/>
        <v>997783</v>
      </c>
      <c r="P32" s="100">
        <f t="shared" si="6"/>
        <v>1013895</v>
      </c>
      <c r="Q32" s="100">
        <f t="shared" si="6"/>
        <v>947336</v>
      </c>
      <c r="R32" s="100">
        <f t="shared" si="6"/>
        <v>2959014</v>
      </c>
      <c r="S32" s="100">
        <f t="shared" si="6"/>
        <v>925683</v>
      </c>
      <c r="T32" s="100">
        <f t="shared" si="6"/>
        <v>888316</v>
      </c>
      <c r="U32" s="100">
        <f t="shared" si="6"/>
        <v>819407</v>
      </c>
      <c r="V32" s="100">
        <f t="shared" si="6"/>
        <v>2633406</v>
      </c>
      <c r="W32" s="100">
        <f t="shared" si="6"/>
        <v>11141414</v>
      </c>
      <c r="X32" s="100">
        <f t="shared" si="6"/>
        <v>12020520</v>
      </c>
      <c r="Y32" s="100">
        <f t="shared" si="6"/>
        <v>-879106</v>
      </c>
      <c r="Z32" s="137">
        <f>+IF(X32&lt;&gt;0,+(Y32/X32)*100,0)</f>
        <v>-7.313377457880358</v>
      </c>
      <c r="AA32" s="153">
        <f>SUM(AA33:AA37)</f>
        <v>12604500</v>
      </c>
    </row>
    <row r="33" spans="1:27" ht="13.5">
      <c r="A33" s="138" t="s">
        <v>79</v>
      </c>
      <c r="B33" s="136"/>
      <c r="C33" s="155">
        <v>3074130</v>
      </c>
      <c r="D33" s="155"/>
      <c r="E33" s="156">
        <v>3617010</v>
      </c>
      <c r="F33" s="60">
        <v>3638800</v>
      </c>
      <c r="G33" s="60">
        <v>225848</v>
      </c>
      <c r="H33" s="60">
        <v>232157</v>
      </c>
      <c r="I33" s="60">
        <v>251019</v>
      </c>
      <c r="J33" s="60">
        <v>709024</v>
      </c>
      <c r="K33" s="60">
        <v>263084</v>
      </c>
      <c r="L33" s="60">
        <v>227503</v>
      </c>
      <c r="M33" s="60">
        <v>379357</v>
      </c>
      <c r="N33" s="60">
        <v>869944</v>
      </c>
      <c r="O33" s="60">
        <v>244001</v>
      </c>
      <c r="P33" s="60">
        <v>277508</v>
      </c>
      <c r="Q33" s="60">
        <v>266703</v>
      </c>
      <c r="R33" s="60">
        <v>788212</v>
      </c>
      <c r="S33" s="60">
        <v>251332</v>
      </c>
      <c r="T33" s="60">
        <v>257788</v>
      </c>
      <c r="U33" s="60">
        <v>232005</v>
      </c>
      <c r="V33" s="60">
        <v>741125</v>
      </c>
      <c r="W33" s="60">
        <v>3108305</v>
      </c>
      <c r="X33" s="60">
        <v>3617010</v>
      </c>
      <c r="Y33" s="60">
        <v>-508705</v>
      </c>
      <c r="Z33" s="140">
        <v>-14.06</v>
      </c>
      <c r="AA33" s="155">
        <v>3638800</v>
      </c>
    </row>
    <row r="34" spans="1:27" ht="13.5">
      <c r="A34" s="138" t="s">
        <v>80</v>
      </c>
      <c r="B34" s="136"/>
      <c r="C34" s="155">
        <v>3070619</v>
      </c>
      <c r="D34" s="155"/>
      <c r="E34" s="156">
        <v>2789510</v>
      </c>
      <c r="F34" s="60">
        <v>3255560</v>
      </c>
      <c r="G34" s="60">
        <v>189816</v>
      </c>
      <c r="H34" s="60">
        <v>203034</v>
      </c>
      <c r="I34" s="60">
        <v>231735</v>
      </c>
      <c r="J34" s="60">
        <v>624585</v>
      </c>
      <c r="K34" s="60">
        <v>244486</v>
      </c>
      <c r="L34" s="60">
        <v>229361</v>
      </c>
      <c r="M34" s="60">
        <v>268860</v>
      </c>
      <c r="N34" s="60">
        <v>742707</v>
      </c>
      <c r="O34" s="60">
        <v>330716</v>
      </c>
      <c r="P34" s="60">
        <v>265356</v>
      </c>
      <c r="Q34" s="60">
        <v>257098</v>
      </c>
      <c r="R34" s="60">
        <v>853170</v>
      </c>
      <c r="S34" s="60">
        <v>230447</v>
      </c>
      <c r="T34" s="60">
        <v>191560</v>
      </c>
      <c r="U34" s="60">
        <v>196505</v>
      </c>
      <c r="V34" s="60">
        <v>618512</v>
      </c>
      <c r="W34" s="60">
        <v>2838974</v>
      </c>
      <c r="X34" s="60">
        <v>2789510</v>
      </c>
      <c r="Y34" s="60">
        <v>49464</v>
      </c>
      <c r="Z34" s="140">
        <v>1.77</v>
      </c>
      <c r="AA34" s="155">
        <v>3255560</v>
      </c>
    </row>
    <row r="35" spans="1:27" ht="13.5">
      <c r="A35" s="138" t="s">
        <v>81</v>
      </c>
      <c r="B35" s="136"/>
      <c r="C35" s="155">
        <v>3758444</v>
      </c>
      <c r="D35" s="155"/>
      <c r="E35" s="156">
        <v>4173530</v>
      </c>
      <c r="F35" s="60">
        <v>4052480</v>
      </c>
      <c r="G35" s="60">
        <v>298235</v>
      </c>
      <c r="H35" s="60">
        <v>291749</v>
      </c>
      <c r="I35" s="60">
        <v>300436</v>
      </c>
      <c r="J35" s="60">
        <v>890420</v>
      </c>
      <c r="K35" s="60">
        <v>273432</v>
      </c>
      <c r="L35" s="60">
        <v>285081</v>
      </c>
      <c r="M35" s="60">
        <v>317950</v>
      </c>
      <c r="N35" s="60">
        <v>876463</v>
      </c>
      <c r="O35" s="60">
        <v>286565</v>
      </c>
      <c r="P35" s="60">
        <v>323071</v>
      </c>
      <c r="Q35" s="60">
        <v>286417</v>
      </c>
      <c r="R35" s="60">
        <v>896053</v>
      </c>
      <c r="S35" s="60">
        <v>312242</v>
      </c>
      <c r="T35" s="60">
        <v>291170</v>
      </c>
      <c r="U35" s="60">
        <v>266946</v>
      </c>
      <c r="V35" s="60">
        <v>870358</v>
      </c>
      <c r="W35" s="60">
        <v>3533294</v>
      </c>
      <c r="X35" s="60">
        <v>4173530</v>
      </c>
      <c r="Y35" s="60">
        <v>-640236</v>
      </c>
      <c r="Z35" s="140">
        <v>-15.34</v>
      </c>
      <c r="AA35" s="155">
        <v>4052480</v>
      </c>
    </row>
    <row r="36" spans="1:27" ht="13.5">
      <c r="A36" s="138" t="s">
        <v>82</v>
      </c>
      <c r="B36" s="136"/>
      <c r="C36" s="155">
        <v>1461711</v>
      </c>
      <c r="D36" s="155"/>
      <c r="E36" s="156">
        <v>1440470</v>
      </c>
      <c r="F36" s="60">
        <v>1657660</v>
      </c>
      <c r="G36" s="60">
        <v>137783</v>
      </c>
      <c r="H36" s="60">
        <v>114818</v>
      </c>
      <c r="I36" s="60">
        <v>156278</v>
      </c>
      <c r="J36" s="60">
        <v>408879</v>
      </c>
      <c r="K36" s="60">
        <v>167400</v>
      </c>
      <c r="L36" s="60">
        <v>123821</v>
      </c>
      <c r="M36" s="60">
        <v>135751</v>
      </c>
      <c r="N36" s="60">
        <v>426972</v>
      </c>
      <c r="O36" s="60">
        <v>136501</v>
      </c>
      <c r="P36" s="60">
        <v>147960</v>
      </c>
      <c r="Q36" s="60">
        <v>137118</v>
      </c>
      <c r="R36" s="60">
        <v>421579</v>
      </c>
      <c r="S36" s="60">
        <v>131662</v>
      </c>
      <c r="T36" s="60">
        <v>147798</v>
      </c>
      <c r="U36" s="60">
        <v>123951</v>
      </c>
      <c r="V36" s="60">
        <v>403411</v>
      </c>
      <c r="W36" s="60">
        <v>1660841</v>
      </c>
      <c r="X36" s="60">
        <v>1440470</v>
      </c>
      <c r="Y36" s="60">
        <v>220371</v>
      </c>
      <c r="Z36" s="140">
        <v>15.3</v>
      </c>
      <c r="AA36" s="155">
        <v>1657660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15577507</v>
      </c>
      <c r="D38" s="153">
        <f>SUM(D39:D41)</f>
        <v>0</v>
      </c>
      <c r="E38" s="154">
        <f t="shared" si="7"/>
        <v>12025640</v>
      </c>
      <c r="F38" s="100">
        <f t="shared" si="7"/>
        <v>12326170</v>
      </c>
      <c r="G38" s="100">
        <f t="shared" si="7"/>
        <v>443157</v>
      </c>
      <c r="H38" s="100">
        <f t="shared" si="7"/>
        <v>529169</v>
      </c>
      <c r="I38" s="100">
        <f t="shared" si="7"/>
        <v>1188687</v>
      </c>
      <c r="J38" s="100">
        <f t="shared" si="7"/>
        <v>2161013</v>
      </c>
      <c r="K38" s="100">
        <f t="shared" si="7"/>
        <v>479844</v>
      </c>
      <c r="L38" s="100">
        <f t="shared" si="7"/>
        <v>751934</v>
      </c>
      <c r="M38" s="100">
        <f t="shared" si="7"/>
        <v>853904</v>
      </c>
      <c r="N38" s="100">
        <f t="shared" si="7"/>
        <v>2085682</v>
      </c>
      <c r="O38" s="100">
        <f t="shared" si="7"/>
        <v>699631</v>
      </c>
      <c r="P38" s="100">
        <f t="shared" si="7"/>
        <v>980030</v>
      </c>
      <c r="Q38" s="100">
        <f t="shared" si="7"/>
        <v>3883370</v>
      </c>
      <c r="R38" s="100">
        <f t="shared" si="7"/>
        <v>5563031</v>
      </c>
      <c r="S38" s="100">
        <f t="shared" si="7"/>
        <v>1319835</v>
      </c>
      <c r="T38" s="100">
        <f t="shared" si="7"/>
        <v>922781</v>
      </c>
      <c r="U38" s="100">
        <f t="shared" si="7"/>
        <v>938879</v>
      </c>
      <c r="V38" s="100">
        <f t="shared" si="7"/>
        <v>3181495</v>
      </c>
      <c r="W38" s="100">
        <f t="shared" si="7"/>
        <v>12991221</v>
      </c>
      <c r="X38" s="100">
        <f t="shared" si="7"/>
        <v>12025640</v>
      </c>
      <c r="Y38" s="100">
        <f t="shared" si="7"/>
        <v>965581</v>
      </c>
      <c r="Z38" s="137">
        <f>+IF(X38&lt;&gt;0,+(Y38/X38)*100,0)</f>
        <v>8.029352283953287</v>
      </c>
      <c r="AA38" s="153">
        <f>SUM(AA39:AA41)</f>
        <v>12326170</v>
      </c>
    </row>
    <row r="39" spans="1:27" ht="13.5">
      <c r="A39" s="138" t="s">
        <v>85</v>
      </c>
      <c r="B39" s="136"/>
      <c r="C39" s="155">
        <v>1382633</v>
      </c>
      <c r="D39" s="155"/>
      <c r="E39" s="156">
        <v>1739610</v>
      </c>
      <c r="F39" s="60">
        <v>1830200</v>
      </c>
      <c r="G39" s="60">
        <v>110515</v>
      </c>
      <c r="H39" s="60">
        <v>115536</v>
      </c>
      <c r="I39" s="60">
        <v>101603</v>
      </c>
      <c r="J39" s="60">
        <v>327654</v>
      </c>
      <c r="K39" s="60">
        <v>113779</v>
      </c>
      <c r="L39" s="60">
        <v>74441</v>
      </c>
      <c r="M39" s="60">
        <v>157717</v>
      </c>
      <c r="N39" s="60">
        <v>345937</v>
      </c>
      <c r="O39" s="60">
        <v>66117</v>
      </c>
      <c r="P39" s="60">
        <v>153887</v>
      </c>
      <c r="Q39" s="60">
        <v>115414</v>
      </c>
      <c r="R39" s="60">
        <v>335418</v>
      </c>
      <c r="S39" s="60">
        <v>124839</v>
      </c>
      <c r="T39" s="60">
        <v>102004</v>
      </c>
      <c r="U39" s="60">
        <v>85650</v>
      </c>
      <c r="V39" s="60">
        <v>312493</v>
      </c>
      <c r="W39" s="60">
        <v>1321502</v>
      </c>
      <c r="X39" s="60">
        <v>1739610</v>
      </c>
      <c r="Y39" s="60">
        <v>-418108</v>
      </c>
      <c r="Z39" s="140">
        <v>-24.03</v>
      </c>
      <c r="AA39" s="155">
        <v>1830200</v>
      </c>
    </row>
    <row r="40" spans="1:27" ht="13.5">
      <c r="A40" s="138" t="s">
        <v>86</v>
      </c>
      <c r="B40" s="136"/>
      <c r="C40" s="155">
        <v>14194874</v>
      </c>
      <c r="D40" s="155"/>
      <c r="E40" s="156">
        <v>10286030</v>
      </c>
      <c r="F40" s="60">
        <v>10495970</v>
      </c>
      <c r="G40" s="60">
        <v>332642</v>
      </c>
      <c r="H40" s="60">
        <v>413633</v>
      </c>
      <c r="I40" s="60">
        <v>1087084</v>
      </c>
      <c r="J40" s="60">
        <v>1833359</v>
      </c>
      <c r="K40" s="60">
        <v>366065</v>
      </c>
      <c r="L40" s="60">
        <v>677493</v>
      </c>
      <c r="M40" s="60">
        <v>696187</v>
      </c>
      <c r="N40" s="60">
        <v>1739745</v>
      </c>
      <c r="O40" s="60">
        <v>633514</v>
      </c>
      <c r="P40" s="60">
        <v>826143</v>
      </c>
      <c r="Q40" s="60">
        <v>3767956</v>
      </c>
      <c r="R40" s="60">
        <v>5227613</v>
      </c>
      <c r="S40" s="60">
        <v>1194996</v>
      </c>
      <c r="T40" s="60">
        <v>820777</v>
      </c>
      <c r="U40" s="60">
        <v>853229</v>
      </c>
      <c r="V40" s="60">
        <v>2869002</v>
      </c>
      <c r="W40" s="60">
        <v>11669719</v>
      </c>
      <c r="X40" s="60">
        <v>10286030</v>
      </c>
      <c r="Y40" s="60">
        <v>1383689</v>
      </c>
      <c r="Z40" s="140">
        <v>13.45</v>
      </c>
      <c r="AA40" s="155">
        <v>10495970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63545459</v>
      </c>
      <c r="D42" s="153">
        <f>SUM(D43:D46)</f>
        <v>0</v>
      </c>
      <c r="E42" s="154">
        <f t="shared" si="8"/>
        <v>63881550</v>
      </c>
      <c r="F42" s="100">
        <f t="shared" si="8"/>
        <v>64076500</v>
      </c>
      <c r="G42" s="100">
        <f t="shared" si="8"/>
        <v>2537681</v>
      </c>
      <c r="H42" s="100">
        <f t="shared" si="8"/>
        <v>7752850</v>
      </c>
      <c r="I42" s="100">
        <f t="shared" si="8"/>
        <v>6590068</v>
      </c>
      <c r="J42" s="100">
        <f t="shared" si="8"/>
        <v>16880599</v>
      </c>
      <c r="K42" s="100">
        <f t="shared" si="8"/>
        <v>4465159</v>
      </c>
      <c r="L42" s="100">
        <f t="shared" si="8"/>
        <v>4796918</v>
      </c>
      <c r="M42" s="100">
        <f t="shared" si="8"/>
        <v>4524998</v>
      </c>
      <c r="N42" s="100">
        <f t="shared" si="8"/>
        <v>13787075</v>
      </c>
      <c r="O42" s="100">
        <f t="shared" si="8"/>
        <v>4562547</v>
      </c>
      <c r="P42" s="100">
        <f t="shared" si="8"/>
        <v>4656214</v>
      </c>
      <c r="Q42" s="100">
        <f t="shared" si="8"/>
        <v>1420210</v>
      </c>
      <c r="R42" s="100">
        <f t="shared" si="8"/>
        <v>10638971</v>
      </c>
      <c r="S42" s="100">
        <f t="shared" si="8"/>
        <v>4395985</v>
      </c>
      <c r="T42" s="100">
        <f t="shared" si="8"/>
        <v>4744328</v>
      </c>
      <c r="U42" s="100">
        <f t="shared" si="8"/>
        <v>5423461</v>
      </c>
      <c r="V42" s="100">
        <f t="shared" si="8"/>
        <v>14563774</v>
      </c>
      <c r="W42" s="100">
        <f t="shared" si="8"/>
        <v>55870419</v>
      </c>
      <c r="X42" s="100">
        <f t="shared" si="8"/>
        <v>63881550</v>
      </c>
      <c r="Y42" s="100">
        <f t="shared" si="8"/>
        <v>-8011131</v>
      </c>
      <c r="Z42" s="137">
        <f>+IF(X42&lt;&gt;0,+(Y42/X42)*100,0)</f>
        <v>-12.540602098728037</v>
      </c>
      <c r="AA42" s="153">
        <f>SUM(AA43:AA46)</f>
        <v>64076500</v>
      </c>
    </row>
    <row r="43" spans="1:27" ht="13.5">
      <c r="A43" s="138" t="s">
        <v>89</v>
      </c>
      <c r="B43" s="136"/>
      <c r="C43" s="155">
        <v>53613544</v>
      </c>
      <c r="D43" s="155"/>
      <c r="E43" s="156">
        <v>53093490</v>
      </c>
      <c r="F43" s="60">
        <v>53474470</v>
      </c>
      <c r="G43" s="60">
        <v>1851314</v>
      </c>
      <c r="H43" s="60">
        <v>6964209</v>
      </c>
      <c r="I43" s="60">
        <v>5818446</v>
      </c>
      <c r="J43" s="60">
        <v>14633969</v>
      </c>
      <c r="K43" s="60">
        <v>3708909</v>
      </c>
      <c r="L43" s="60">
        <v>3938221</v>
      </c>
      <c r="M43" s="60">
        <v>3688699</v>
      </c>
      <c r="N43" s="60">
        <v>11335829</v>
      </c>
      <c r="O43" s="60">
        <v>3700076</v>
      </c>
      <c r="P43" s="60">
        <v>3804809</v>
      </c>
      <c r="Q43" s="60">
        <v>600674</v>
      </c>
      <c r="R43" s="60">
        <v>8105559</v>
      </c>
      <c r="S43" s="60">
        <v>3651880</v>
      </c>
      <c r="T43" s="60">
        <v>3856925</v>
      </c>
      <c r="U43" s="60">
        <v>4539247</v>
      </c>
      <c r="V43" s="60">
        <v>12048052</v>
      </c>
      <c r="W43" s="60">
        <v>46123409</v>
      </c>
      <c r="X43" s="60">
        <v>53093490</v>
      </c>
      <c r="Y43" s="60">
        <v>-6970081</v>
      </c>
      <c r="Z43" s="140">
        <v>-13.13</v>
      </c>
      <c r="AA43" s="155">
        <v>53474470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9931915</v>
      </c>
      <c r="D46" s="155"/>
      <c r="E46" s="156">
        <v>10788060</v>
      </c>
      <c r="F46" s="60">
        <v>10602030</v>
      </c>
      <c r="G46" s="60">
        <v>686367</v>
      </c>
      <c r="H46" s="60">
        <v>788641</v>
      </c>
      <c r="I46" s="60">
        <v>771622</v>
      </c>
      <c r="J46" s="60">
        <v>2246630</v>
      </c>
      <c r="K46" s="60">
        <v>756250</v>
      </c>
      <c r="L46" s="60">
        <v>858697</v>
      </c>
      <c r="M46" s="60">
        <v>836299</v>
      </c>
      <c r="N46" s="60">
        <v>2451246</v>
      </c>
      <c r="O46" s="60">
        <v>862471</v>
      </c>
      <c r="P46" s="60">
        <v>851405</v>
      </c>
      <c r="Q46" s="60">
        <v>819536</v>
      </c>
      <c r="R46" s="60">
        <v>2533412</v>
      </c>
      <c r="S46" s="60">
        <v>744105</v>
      </c>
      <c r="T46" s="60">
        <v>887403</v>
      </c>
      <c r="U46" s="60">
        <v>884214</v>
      </c>
      <c r="V46" s="60">
        <v>2515722</v>
      </c>
      <c r="W46" s="60">
        <v>9747010</v>
      </c>
      <c r="X46" s="60">
        <v>10788060</v>
      </c>
      <c r="Y46" s="60">
        <v>-1041050</v>
      </c>
      <c r="Z46" s="140">
        <v>-9.65</v>
      </c>
      <c r="AA46" s="155">
        <v>10602030</v>
      </c>
    </row>
    <row r="47" spans="1:27" ht="13.5">
      <c r="A47" s="135" t="s">
        <v>93</v>
      </c>
      <c r="B47" s="142" t="s">
        <v>94</v>
      </c>
      <c r="C47" s="153">
        <v>111024</v>
      </c>
      <c r="D47" s="153"/>
      <c r="E47" s="154">
        <v>152870</v>
      </c>
      <c r="F47" s="100">
        <v>155120</v>
      </c>
      <c r="G47" s="100">
        <v>5937</v>
      </c>
      <c r="H47" s="100">
        <v>6150</v>
      </c>
      <c r="I47" s="100">
        <v>7626</v>
      </c>
      <c r="J47" s="100">
        <v>19713</v>
      </c>
      <c r="K47" s="100">
        <v>6995</v>
      </c>
      <c r="L47" s="100">
        <v>6836</v>
      </c>
      <c r="M47" s="100">
        <v>9178</v>
      </c>
      <c r="N47" s="100">
        <v>23009</v>
      </c>
      <c r="O47" s="100">
        <v>5321</v>
      </c>
      <c r="P47" s="100">
        <v>10306</v>
      </c>
      <c r="Q47" s="100">
        <v>10500</v>
      </c>
      <c r="R47" s="100">
        <v>26127</v>
      </c>
      <c r="S47" s="100">
        <v>8117</v>
      </c>
      <c r="T47" s="100">
        <v>6248</v>
      </c>
      <c r="U47" s="100">
        <v>14019</v>
      </c>
      <c r="V47" s="100">
        <v>28384</v>
      </c>
      <c r="W47" s="100">
        <v>97233</v>
      </c>
      <c r="X47" s="100">
        <v>152868</v>
      </c>
      <c r="Y47" s="100">
        <v>-55635</v>
      </c>
      <c r="Z47" s="137">
        <v>-36.39</v>
      </c>
      <c r="AA47" s="153">
        <v>155120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136584861</v>
      </c>
      <c r="D48" s="168">
        <f>+D28+D32+D38+D42+D47</f>
        <v>0</v>
      </c>
      <c r="E48" s="169">
        <f t="shared" si="9"/>
        <v>129729620</v>
      </c>
      <c r="F48" s="73">
        <f t="shared" si="9"/>
        <v>132161950</v>
      </c>
      <c r="G48" s="73">
        <f t="shared" si="9"/>
        <v>7015661</v>
      </c>
      <c r="H48" s="73">
        <f t="shared" si="9"/>
        <v>11904546</v>
      </c>
      <c r="I48" s="73">
        <f t="shared" si="9"/>
        <v>11378756</v>
      </c>
      <c r="J48" s="73">
        <f t="shared" si="9"/>
        <v>30298963</v>
      </c>
      <c r="K48" s="73">
        <f t="shared" si="9"/>
        <v>9152597</v>
      </c>
      <c r="L48" s="73">
        <f t="shared" si="9"/>
        <v>8937883</v>
      </c>
      <c r="M48" s="73">
        <f t="shared" si="9"/>
        <v>9177281</v>
      </c>
      <c r="N48" s="73">
        <f t="shared" si="9"/>
        <v>27267761</v>
      </c>
      <c r="O48" s="73">
        <f t="shared" si="9"/>
        <v>8869508</v>
      </c>
      <c r="P48" s="73">
        <f t="shared" si="9"/>
        <v>9404009</v>
      </c>
      <c r="Q48" s="73">
        <f t="shared" si="9"/>
        <v>9044421</v>
      </c>
      <c r="R48" s="73">
        <f t="shared" si="9"/>
        <v>27317938</v>
      </c>
      <c r="S48" s="73">
        <f t="shared" si="9"/>
        <v>9263283</v>
      </c>
      <c r="T48" s="73">
        <f t="shared" si="9"/>
        <v>9569226</v>
      </c>
      <c r="U48" s="73">
        <f t="shared" si="9"/>
        <v>10034437</v>
      </c>
      <c r="V48" s="73">
        <f t="shared" si="9"/>
        <v>28866946</v>
      </c>
      <c r="W48" s="73">
        <f t="shared" si="9"/>
        <v>113751608</v>
      </c>
      <c r="X48" s="73">
        <f t="shared" si="9"/>
        <v>129729618</v>
      </c>
      <c r="Y48" s="73">
        <f t="shared" si="9"/>
        <v>-15978010</v>
      </c>
      <c r="Z48" s="170">
        <f>+IF(X48&lt;&gt;0,+(Y48/X48)*100,0)</f>
        <v>-12.316393315827076</v>
      </c>
      <c r="AA48" s="168">
        <f>+AA28+AA32+AA38+AA42+AA47</f>
        <v>132161950</v>
      </c>
    </row>
    <row r="49" spans="1:27" ht="13.5">
      <c r="A49" s="148" t="s">
        <v>49</v>
      </c>
      <c r="B49" s="149"/>
      <c r="C49" s="171">
        <f aca="true" t="shared" si="10" ref="C49:Y49">+C25-C48</f>
        <v>-10854517</v>
      </c>
      <c r="D49" s="171">
        <f>+D25-D48</f>
        <v>0</v>
      </c>
      <c r="E49" s="172">
        <f t="shared" si="10"/>
        <v>10704290</v>
      </c>
      <c r="F49" s="173">
        <f t="shared" si="10"/>
        <v>8656550</v>
      </c>
      <c r="G49" s="173">
        <f t="shared" si="10"/>
        <v>21949289</v>
      </c>
      <c r="H49" s="173">
        <f t="shared" si="10"/>
        <v>-6076348</v>
      </c>
      <c r="I49" s="173">
        <f t="shared" si="10"/>
        <v>-3937679</v>
      </c>
      <c r="J49" s="173">
        <f t="shared" si="10"/>
        <v>11935262</v>
      </c>
      <c r="K49" s="173">
        <f t="shared" si="10"/>
        <v>-2949548</v>
      </c>
      <c r="L49" s="173">
        <f t="shared" si="10"/>
        <v>4318914</v>
      </c>
      <c r="M49" s="173">
        <f t="shared" si="10"/>
        <v>64964</v>
      </c>
      <c r="N49" s="173">
        <f t="shared" si="10"/>
        <v>1434330</v>
      </c>
      <c r="O49" s="173">
        <f t="shared" si="10"/>
        <v>-3089841</v>
      </c>
      <c r="P49" s="173">
        <f t="shared" si="10"/>
        <v>-3247691</v>
      </c>
      <c r="Q49" s="173">
        <f t="shared" si="10"/>
        <v>-6163941</v>
      </c>
      <c r="R49" s="173">
        <f t="shared" si="10"/>
        <v>-12501473</v>
      </c>
      <c r="S49" s="173">
        <f t="shared" si="10"/>
        <v>-2459547</v>
      </c>
      <c r="T49" s="173">
        <f t="shared" si="10"/>
        <v>-3163210</v>
      </c>
      <c r="U49" s="173">
        <f t="shared" si="10"/>
        <v>3991914</v>
      </c>
      <c r="V49" s="173">
        <f t="shared" si="10"/>
        <v>-1630843</v>
      </c>
      <c r="W49" s="173">
        <f t="shared" si="10"/>
        <v>-762724</v>
      </c>
      <c r="X49" s="173">
        <f>IF(F25=F48,0,X25-X48)</f>
        <v>10704292</v>
      </c>
      <c r="Y49" s="173">
        <f t="shared" si="10"/>
        <v>-11467016</v>
      </c>
      <c r="Z49" s="174">
        <f>+IF(X49&lt;&gt;0,+(Y49/X49)*100,0)</f>
        <v>-107.12540352972432</v>
      </c>
      <c r="AA49" s="171">
        <f>+AA25-AA48</f>
        <v>8656550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11455176</v>
      </c>
      <c r="D5" s="155">
        <v>0</v>
      </c>
      <c r="E5" s="156">
        <v>12783120</v>
      </c>
      <c r="F5" s="60">
        <v>12783120</v>
      </c>
      <c r="G5" s="60">
        <v>12244072</v>
      </c>
      <c r="H5" s="60">
        <v>-120690</v>
      </c>
      <c r="I5" s="60">
        <v>23931</v>
      </c>
      <c r="J5" s="60">
        <v>12147313</v>
      </c>
      <c r="K5" s="60">
        <v>-128468</v>
      </c>
      <c r="L5" s="60">
        <v>-432565</v>
      </c>
      <c r="M5" s="60">
        <v>1369</v>
      </c>
      <c r="N5" s="60">
        <v>-559664</v>
      </c>
      <c r="O5" s="60">
        <v>-11324</v>
      </c>
      <c r="P5" s="60">
        <v>538</v>
      </c>
      <c r="Q5" s="60">
        <v>44508</v>
      </c>
      <c r="R5" s="60">
        <v>33722</v>
      </c>
      <c r="S5" s="60">
        <v>-795875</v>
      </c>
      <c r="T5" s="60">
        <v>62853</v>
      </c>
      <c r="U5" s="60">
        <v>310235</v>
      </c>
      <c r="V5" s="60">
        <v>-422787</v>
      </c>
      <c r="W5" s="60">
        <v>11198584</v>
      </c>
      <c r="X5" s="60">
        <v>12783120</v>
      </c>
      <c r="Y5" s="60">
        <v>-1584536</v>
      </c>
      <c r="Z5" s="140">
        <v>-12.4</v>
      </c>
      <c r="AA5" s="155">
        <v>12783120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51877405</v>
      </c>
      <c r="D7" s="155">
        <v>0</v>
      </c>
      <c r="E7" s="156">
        <v>63399640</v>
      </c>
      <c r="F7" s="60">
        <v>61877670</v>
      </c>
      <c r="G7" s="60">
        <v>5323906</v>
      </c>
      <c r="H7" s="60">
        <v>4856333</v>
      </c>
      <c r="I7" s="60">
        <v>5612826</v>
      </c>
      <c r="J7" s="60">
        <v>15793065</v>
      </c>
      <c r="K7" s="60">
        <v>5065091</v>
      </c>
      <c r="L7" s="60">
        <v>4187369</v>
      </c>
      <c r="M7" s="60">
        <v>4858427</v>
      </c>
      <c r="N7" s="60">
        <v>14110887</v>
      </c>
      <c r="O7" s="60">
        <v>4699827</v>
      </c>
      <c r="P7" s="60">
        <v>4881253</v>
      </c>
      <c r="Q7" s="60">
        <v>1255654</v>
      </c>
      <c r="R7" s="60">
        <v>10836734</v>
      </c>
      <c r="S7" s="60">
        <v>4911869</v>
      </c>
      <c r="T7" s="60">
        <v>4525052</v>
      </c>
      <c r="U7" s="60">
        <v>5603467</v>
      </c>
      <c r="V7" s="60">
        <v>15040388</v>
      </c>
      <c r="W7" s="60">
        <v>55781074</v>
      </c>
      <c r="X7" s="60">
        <v>63399640</v>
      </c>
      <c r="Y7" s="60">
        <v>-7618566</v>
      </c>
      <c r="Z7" s="140">
        <v>-12.02</v>
      </c>
      <c r="AA7" s="155">
        <v>61877670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4330508</v>
      </c>
      <c r="D10" s="155">
        <v>0</v>
      </c>
      <c r="E10" s="156">
        <v>9840000</v>
      </c>
      <c r="F10" s="54">
        <v>7713670</v>
      </c>
      <c r="G10" s="54">
        <v>541834</v>
      </c>
      <c r="H10" s="54">
        <v>417199</v>
      </c>
      <c r="I10" s="54">
        <v>423813</v>
      </c>
      <c r="J10" s="54">
        <v>1382846</v>
      </c>
      <c r="K10" s="54">
        <v>458924</v>
      </c>
      <c r="L10" s="54">
        <v>437111</v>
      </c>
      <c r="M10" s="54">
        <v>459096</v>
      </c>
      <c r="N10" s="54">
        <v>1355131</v>
      </c>
      <c r="O10" s="54">
        <v>429578</v>
      </c>
      <c r="P10" s="54">
        <v>415557</v>
      </c>
      <c r="Q10" s="54">
        <v>407170</v>
      </c>
      <c r="R10" s="54">
        <v>1252305</v>
      </c>
      <c r="S10" s="54">
        <v>397657</v>
      </c>
      <c r="T10" s="54">
        <v>393726</v>
      </c>
      <c r="U10" s="54">
        <v>389746</v>
      </c>
      <c r="V10" s="54">
        <v>1181129</v>
      </c>
      <c r="W10" s="54">
        <v>5171411</v>
      </c>
      <c r="X10" s="54">
        <v>9840000</v>
      </c>
      <c r="Y10" s="54">
        <v>-4668589</v>
      </c>
      <c r="Z10" s="184">
        <v>-47.45</v>
      </c>
      <c r="AA10" s="130">
        <v>7713670</v>
      </c>
    </row>
    <row r="11" spans="1:27" ht="13.5">
      <c r="A11" s="183" t="s">
        <v>107</v>
      </c>
      <c r="B11" s="185"/>
      <c r="C11" s="155">
        <v>-386505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2071521</v>
      </c>
      <c r="D12" s="155">
        <v>0</v>
      </c>
      <c r="E12" s="156">
        <v>2308770</v>
      </c>
      <c r="F12" s="60">
        <v>2208570</v>
      </c>
      <c r="G12" s="60">
        <v>150387</v>
      </c>
      <c r="H12" s="60">
        <v>159733</v>
      </c>
      <c r="I12" s="60">
        <v>146803</v>
      </c>
      <c r="J12" s="60">
        <v>456923</v>
      </c>
      <c r="K12" s="60">
        <v>202343</v>
      </c>
      <c r="L12" s="60">
        <v>156807</v>
      </c>
      <c r="M12" s="60">
        <v>167466</v>
      </c>
      <c r="N12" s="60">
        <v>526616</v>
      </c>
      <c r="O12" s="60">
        <v>139411</v>
      </c>
      <c r="P12" s="60">
        <v>175484</v>
      </c>
      <c r="Q12" s="60">
        <v>3565</v>
      </c>
      <c r="R12" s="60">
        <v>318460</v>
      </c>
      <c r="S12" s="60">
        <v>182772</v>
      </c>
      <c r="T12" s="60">
        <v>193195</v>
      </c>
      <c r="U12" s="60">
        <v>150898</v>
      </c>
      <c r="V12" s="60">
        <v>526865</v>
      </c>
      <c r="W12" s="60">
        <v>1828864</v>
      </c>
      <c r="X12" s="60">
        <v>2308770</v>
      </c>
      <c r="Y12" s="60">
        <v>-479906</v>
      </c>
      <c r="Z12" s="140">
        <v>-20.79</v>
      </c>
      <c r="AA12" s="155">
        <v>2208570</v>
      </c>
    </row>
    <row r="13" spans="1:27" ht="13.5">
      <c r="A13" s="181" t="s">
        <v>109</v>
      </c>
      <c r="B13" s="185"/>
      <c r="C13" s="155">
        <v>478002</v>
      </c>
      <c r="D13" s="155">
        <v>0</v>
      </c>
      <c r="E13" s="156">
        <v>223530</v>
      </c>
      <c r="F13" s="60">
        <v>600000</v>
      </c>
      <c r="G13" s="60">
        <v>11302</v>
      </c>
      <c r="H13" s="60">
        <v>23089</v>
      </c>
      <c r="I13" s="60">
        <v>39690</v>
      </c>
      <c r="J13" s="60">
        <v>74081</v>
      </c>
      <c r="K13" s="60">
        <v>11140</v>
      </c>
      <c r="L13" s="60">
        <v>23169</v>
      </c>
      <c r="M13" s="60">
        <v>143267</v>
      </c>
      <c r="N13" s="60">
        <v>177576</v>
      </c>
      <c r="O13" s="60">
        <v>12673</v>
      </c>
      <c r="P13" s="60">
        <v>12947</v>
      </c>
      <c r="Q13" s="60">
        <v>35735</v>
      </c>
      <c r="R13" s="60">
        <v>61355</v>
      </c>
      <c r="S13" s="60">
        <v>59888</v>
      </c>
      <c r="T13" s="60">
        <v>11311</v>
      </c>
      <c r="U13" s="60">
        <v>50512</v>
      </c>
      <c r="V13" s="60">
        <v>121711</v>
      </c>
      <c r="W13" s="60">
        <v>434723</v>
      </c>
      <c r="X13" s="60">
        <v>223530</v>
      </c>
      <c r="Y13" s="60">
        <v>211193</v>
      </c>
      <c r="Z13" s="140">
        <v>94.48</v>
      </c>
      <c r="AA13" s="155">
        <v>600000</v>
      </c>
    </row>
    <row r="14" spans="1:27" ht="13.5">
      <c r="A14" s="181" t="s">
        <v>110</v>
      </c>
      <c r="B14" s="185"/>
      <c r="C14" s="155">
        <v>346949</v>
      </c>
      <c r="D14" s="155">
        <v>0</v>
      </c>
      <c r="E14" s="156">
        <v>384850</v>
      </c>
      <c r="F14" s="60">
        <v>442000</v>
      </c>
      <c r="G14" s="60">
        <v>31382</v>
      </c>
      <c r="H14" s="60">
        <v>37393</v>
      </c>
      <c r="I14" s="60">
        <v>39428</v>
      </c>
      <c r="J14" s="60">
        <v>108203</v>
      </c>
      <c r="K14" s="60">
        <v>42818</v>
      </c>
      <c r="L14" s="60">
        <v>48046</v>
      </c>
      <c r="M14" s="60">
        <v>50164</v>
      </c>
      <c r="N14" s="60">
        <v>141028</v>
      </c>
      <c r="O14" s="60">
        <v>51874</v>
      </c>
      <c r="P14" s="60">
        <v>52174</v>
      </c>
      <c r="Q14" s="60">
        <v>51835</v>
      </c>
      <c r="R14" s="60">
        <v>155883</v>
      </c>
      <c r="S14" s="60">
        <v>53607</v>
      </c>
      <c r="T14" s="60">
        <v>52035</v>
      </c>
      <c r="U14" s="60">
        <v>51486</v>
      </c>
      <c r="V14" s="60">
        <v>157128</v>
      </c>
      <c r="W14" s="60">
        <v>562242</v>
      </c>
      <c r="X14" s="60">
        <v>384850</v>
      </c>
      <c r="Y14" s="60">
        <v>177392</v>
      </c>
      <c r="Z14" s="140">
        <v>46.09</v>
      </c>
      <c r="AA14" s="155">
        <v>442000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246349</v>
      </c>
      <c r="D16" s="155">
        <v>0</v>
      </c>
      <c r="E16" s="156">
        <v>231780</v>
      </c>
      <c r="F16" s="60">
        <v>231780</v>
      </c>
      <c r="G16" s="60">
        <v>39</v>
      </c>
      <c r="H16" s="60">
        <v>3054</v>
      </c>
      <c r="I16" s="60">
        <v>65</v>
      </c>
      <c r="J16" s="60">
        <v>3158</v>
      </c>
      <c r="K16" s="60">
        <v>2450</v>
      </c>
      <c r="L16" s="60">
        <v>74</v>
      </c>
      <c r="M16" s="60">
        <v>68</v>
      </c>
      <c r="N16" s="60">
        <v>2592</v>
      </c>
      <c r="O16" s="60">
        <v>0</v>
      </c>
      <c r="P16" s="60">
        <v>161207</v>
      </c>
      <c r="Q16" s="60">
        <v>80</v>
      </c>
      <c r="R16" s="60">
        <v>161287</v>
      </c>
      <c r="S16" s="60">
        <v>71749</v>
      </c>
      <c r="T16" s="60">
        <v>42192</v>
      </c>
      <c r="U16" s="60">
        <v>35692</v>
      </c>
      <c r="V16" s="60">
        <v>149633</v>
      </c>
      <c r="W16" s="60">
        <v>316670</v>
      </c>
      <c r="X16" s="60">
        <v>231780</v>
      </c>
      <c r="Y16" s="60">
        <v>84890</v>
      </c>
      <c r="Z16" s="140">
        <v>36.63</v>
      </c>
      <c r="AA16" s="155">
        <v>231780</v>
      </c>
    </row>
    <row r="17" spans="1:27" ht="13.5">
      <c r="A17" s="181" t="s">
        <v>113</v>
      </c>
      <c r="B17" s="185"/>
      <c r="C17" s="155">
        <v>2073733</v>
      </c>
      <c r="D17" s="155">
        <v>0</v>
      </c>
      <c r="E17" s="156">
        <v>3090000</v>
      </c>
      <c r="F17" s="60">
        <v>2152170</v>
      </c>
      <c r="G17" s="60">
        <v>174407</v>
      </c>
      <c r="H17" s="60">
        <v>130389</v>
      </c>
      <c r="I17" s="60">
        <v>141539</v>
      </c>
      <c r="J17" s="60">
        <v>446335</v>
      </c>
      <c r="K17" s="60">
        <v>157880</v>
      </c>
      <c r="L17" s="60">
        <v>115672</v>
      </c>
      <c r="M17" s="60">
        <v>169346</v>
      </c>
      <c r="N17" s="60">
        <v>442898</v>
      </c>
      <c r="O17" s="60">
        <v>132036</v>
      </c>
      <c r="P17" s="60">
        <v>159731</v>
      </c>
      <c r="Q17" s="60">
        <v>176050</v>
      </c>
      <c r="R17" s="60">
        <v>467817</v>
      </c>
      <c r="S17" s="60">
        <v>149708</v>
      </c>
      <c r="T17" s="60">
        <v>140532</v>
      </c>
      <c r="U17" s="60">
        <v>150942</v>
      </c>
      <c r="V17" s="60">
        <v>441182</v>
      </c>
      <c r="W17" s="60">
        <v>1798232</v>
      </c>
      <c r="X17" s="60">
        <v>3090000</v>
      </c>
      <c r="Y17" s="60">
        <v>-1291768</v>
      </c>
      <c r="Z17" s="140">
        <v>-41.8</v>
      </c>
      <c r="AA17" s="155">
        <v>2152170</v>
      </c>
    </row>
    <row r="18" spans="1:27" ht="13.5">
      <c r="A18" s="183" t="s">
        <v>114</v>
      </c>
      <c r="B18" s="182"/>
      <c r="C18" s="155">
        <v>4705050</v>
      </c>
      <c r="D18" s="155">
        <v>0</v>
      </c>
      <c r="E18" s="156">
        <v>2198700</v>
      </c>
      <c r="F18" s="60">
        <v>2010680</v>
      </c>
      <c r="G18" s="60">
        <v>187500</v>
      </c>
      <c r="H18" s="60">
        <v>122284</v>
      </c>
      <c r="I18" s="60">
        <v>133272</v>
      </c>
      <c r="J18" s="60">
        <v>443056</v>
      </c>
      <c r="K18" s="60">
        <v>177497</v>
      </c>
      <c r="L18" s="60">
        <v>95817</v>
      </c>
      <c r="M18" s="60">
        <v>153364</v>
      </c>
      <c r="N18" s="60">
        <v>426678</v>
      </c>
      <c r="O18" s="60">
        <v>137173</v>
      </c>
      <c r="P18" s="60">
        <v>137929</v>
      </c>
      <c r="Q18" s="60">
        <v>145414</v>
      </c>
      <c r="R18" s="60">
        <v>420516</v>
      </c>
      <c r="S18" s="60">
        <v>117855</v>
      </c>
      <c r="T18" s="60">
        <v>139848</v>
      </c>
      <c r="U18" s="60">
        <v>152881</v>
      </c>
      <c r="V18" s="60">
        <v>410584</v>
      </c>
      <c r="W18" s="60">
        <v>1700834</v>
      </c>
      <c r="X18" s="60">
        <v>2198700</v>
      </c>
      <c r="Y18" s="60">
        <v>-497866</v>
      </c>
      <c r="Z18" s="140">
        <v>-22.64</v>
      </c>
      <c r="AA18" s="155">
        <v>2010680</v>
      </c>
    </row>
    <row r="19" spans="1:27" ht="13.5">
      <c r="A19" s="181" t="s">
        <v>34</v>
      </c>
      <c r="B19" s="185"/>
      <c r="C19" s="155">
        <v>30499359</v>
      </c>
      <c r="D19" s="155">
        <v>0</v>
      </c>
      <c r="E19" s="156">
        <v>30682100</v>
      </c>
      <c r="F19" s="60">
        <v>30603730</v>
      </c>
      <c r="G19" s="60">
        <v>10111757</v>
      </c>
      <c r="H19" s="60">
        <v>96883</v>
      </c>
      <c r="I19" s="60">
        <v>185493</v>
      </c>
      <c r="J19" s="60">
        <v>10394133</v>
      </c>
      <c r="K19" s="60">
        <v>70708</v>
      </c>
      <c r="L19" s="60">
        <v>8516610</v>
      </c>
      <c r="M19" s="60">
        <v>658405</v>
      </c>
      <c r="N19" s="60">
        <v>9245723</v>
      </c>
      <c r="O19" s="60">
        <v>53976</v>
      </c>
      <c r="P19" s="60">
        <v>42417</v>
      </c>
      <c r="Q19" s="60">
        <v>79728</v>
      </c>
      <c r="R19" s="60">
        <v>176121</v>
      </c>
      <c r="S19" s="60">
        <v>579292</v>
      </c>
      <c r="T19" s="60">
        <v>744307</v>
      </c>
      <c r="U19" s="60">
        <v>6388718</v>
      </c>
      <c r="V19" s="60">
        <v>7712317</v>
      </c>
      <c r="W19" s="60">
        <v>27528294</v>
      </c>
      <c r="X19" s="60">
        <v>30682100</v>
      </c>
      <c r="Y19" s="60">
        <v>-3153806</v>
      </c>
      <c r="Z19" s="140">
        <v>-10.28</v>
      </c>
      <c r="AA19" s="155">
        <v>30603730</v>
      </c>
    </row>
    <row r="20" spans="1:27" ht="13.5">
      <c r="A20" s="181" t="s">
        <v>35</v>
      </c>
      <c r="B20" s="185"/>
      <c r="C20" s="155">
        <v>7333330</v>
      </c>
      <c r="D20" s="155">
        <v>0</v>
      </c>
      <c r="E20" s="156">
        <v>4858130</v>
      </c>
      <c r="F20" s="54">
        <v>4132740</v>
      </c>
      <c r="G20" s="54">
        <v>185657</v>
      </c>
      <c r="H20" s="54">
        <v>80281</v>
      </c>
      <c r="I20" s="54">
        <v>91097</v>
      </c>
      <c r="J20" s="54">
        <v>357035</v>
      </c>
      <c r="K20" s="54">
        <v>142666</v>
      </c>
      <c r="L20" s="54">
        <v>108687</v>
      </c>
      <c r="M20" s="54">
        <v>565940</v>
      </c>
      <c r="N20" s="54">
        <v>817293</v>
      </c>
      <c r="O20" s="54">
        <v>133714</v>
      </c>
      <c r="P20" s="54">
        <v>115267</v>
      </c>
      <c r="Q20" s="54">
        <v>80355</v>
      </c>
      <c r="R20" s="54">
        <v>329336</v>
      </c>
      <c r="S20" s="54">
        <v>235437</v>
      </c>
      <c r="T20" s="54">
        <v>100965</v>
      </c>
      <c r="U20" s="54">
        <v>224873</v>
      </c>
      <c r="V20" s="54">
        <v>561275</v>
      </c>
      <c r="W20" s="54">
        <v>2064939</v>
      </c>
      <c r="X20" s="54">
        <v>4858130</v>
      </c>
      <c r="Y20" s="54">
        <v>-2793191</v>
      </c>
      <c r="Z20" s="184">
        <v>-57.5</v>
      </c>
      <c r="AA20" s="130">
        <v>4132740</v>
      </c>
    </row>
    <row r="21" spans="1:27" ht="13.5">
      <c r="A21" s="181" t="s">
        <v>115</v>
      </c>
      <c r="B21" s="185"/>
      <c r="C21" s="155">
        <v>170352</v>
      </c>
      <c r="D21" s="155">
        <v>0</v>
      </c>
      <c r="E21" s="156">
        <v>34000</v>
      </c>
      <c r="F21" s="60">
        <v>66400</v>
      </c>
      <c r="G21" s="60">
        <v>2707</v>
      </c>
      <c r="H21" s="60">
        <v>22250</v>
      </c>
      <c r="I21" s="82">
        <v>0</v>
      </c>
      <c r="J21" s="60">
        <v>24957</v>
      </c>
      <c r="K21" s="60">
        <v>0</v>
      </c>
      <c r="L21" s="60">
        <v>0</v>
      </c>
      <c r="M21" s="60">
        <v>175</v>
      </c>
      <c r="N21" s="60">
        <v>175</v>
      </c>
      <c r="O21" s="60">
        <v>729</v>
      </c>
      <c r="P21" s="82">
        <v>1814</v>
      </c>
      <c r="Q21" s="60">
        <v>384698</v>
      </c>
      <c r="R21" s="60">
        <v>387241</v>
      </c>
      <c r="S21" s="60">
        <v>0</v>
      </c>
      <c r="T21" s="60">
        <v>0</v>
      </c>
      <c r="U21" s="60">
        <v>34316</v>
      </c>
      <c r="V21" s="60">
        <v>34316</v>
      </c>
      <c r="W21" s="82">
        <v>446689</v>
      </c>
      <c r="X21" s="60">
        <v>34000</v>
      </c>
      <c r="Y21" s="60">
        <v>412689</v>
      </c>
      <c r="Z21" s="140">
        <v>1213.79</v>
      </c>
      <c r="AA21" s="155">
        <v>66400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115201229</v>
      </c>
      <c r="D22" s="188">
        <f>SUM(D5:D21)</f>
        <v>0</v>
      </c>
      <c r="E22" s="189">
        <f t="shared" si="0"/>
        <v>130034620</v>
      </c>
      <c r="F22" s="190">
        <f t="shared" si="0"/>
        <v>124822530</v>
      </c>
      <c r="G22" s="190">
        <f t="shared" si="0"/>
        <v>28964950</v>
      </c>
      <c r="H22" s="190">
        <f t="shared" si="0"/>
        <v>5828198</v>
      </c>
      <c r="I22" s="190">
        <f t="shared" si="0"/>
        <v>6837957</v>
      </c>
      <c r="J22" s="190">
        <f t="shared" si="0"/>
        <v>41631105</v>
      </c>
      <c r="K22" s="190">
        <f t="shared" si="0"/>
        <v>6203049</v>
      </c>
      <c r="L22" s="190">
        <f t="shared" si="0"/>
        <v>13256797</v>
      </c>
      <c r="M22" s="190">
        <f t="shared" si="0"/>
        <v>7227087</v>
      </c>
      <c r="N22" s="190">
        <f t="shared" si="0"/>
        <v>26686933</v>
      </c>
      <c r="O22" s="190">
        <f t="shared" si="0"/>
        <v>5779667</v>
      </c>
      <c r="P22" s="190">
        <f t="shared" si="0"/>
        <v>6156318</v>
      </c>
      <c r="Q22" s="190">
        <f t="shared" si="0"/>
        <v>2664792</v>
      </c>
      <c r="R22" s="190">
        <f t="shared" si="0"/>
        <v>14600777</v>
      </c>
      <c r="S22" s="190">
        <f t="shared" si="0"/>
        <v>5963959</v>
      </c>
      <c r="T22" s="190">
        <f t="shared" si="0"/>
        <v>6406016</v>
      </c>
      <c r="U22" s="190">
        <f t="shared" si="0"/>
        <v>13543766</v>
      </c>
      <c r="V22" s="190">
        <f t="shared" si="0"/>
        <v>25913741</v>
      </c>
      <c r="W22" s="190">
        <f t="shared" si="0"/>
        <v>108832556</v>
      </c>
      <c r="X22" s="190">
        <f t="shared" si="0"/>
        <v>130034620</v>
      </c>
      <c r="Y22" s="190">
        <f t="shared" si="0"/>
        <v>-21202064</v>
      </c>
      <c r="Z22" s="191">
        <f>+IF(X22&lt;&gt;0,+(Y22/X22)*100,0)</f>
        <v>-16.30493786962272</v>
      </c>
      <c r="AA22" s="188">
        <f>SUM(AA5:AA21)</f>
        <v>124822530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41059963</v>
      </c>
      <c r="D25" s="155">
        <v>0</v>
      </c>
      <c r="E25" s="156">
        <v>50927100</v>
      </c>
      <c r="F25" s="60">
        <v>45314610</v>
      </c>
      <c r="G25" s="60">
        <v>3196265</v>
      </c>
      <c r="H25" s="60">
        <v>3181120</v>
      </c>
      <c r="I25" s="60">
        <v>3263611</v>
      </c>
      <c r="J25" s="60">
        <v>9640996</v>
      </c>
      <c r="K25" s="60">
        <v>3245779</v>
      </c>
      <c r="L25" s="60">
        <v>3303025</v>
      </c>
      <c r="M25" s="60">
        <v>3351948</v>
      </c>
      <c r="N25" s="60">
        <v>9900752</v>
      </c>
      <c r="O25" s="60">
        <v>3334120</v>
      </c>
      <c r="P25" s="60">
        <v>3419208</v>
      </c>
      <c r="Q25" s="60">
        <v>3505669</v>
      </c>
      <c r="R25" s="60">
        <v>10258997</v>
      </c>
      <c r="S25" s="60">
        <v>3372123</v>
      </c>
      <c r="T25" s="60">
        <v>3336045</v>
      </c>
      <c r="U25" s="60">
        <v>3377376</v>
      </c>
      <c r="V25" s="60">
        <v>10085544</v>
      </c>
      <c r="W25" s="60">
        <v>39886289</v>
      </c>
      <c r="X25" s="60">
        <v>50927100</v>
      </c>
      <c r="Y25" s="60">
        <v>-11040811</v>
      </c>
      <c r="Z25" s="140">
        <v>-21.68</v>
      </c>
      <c r="AA25" s="155">
        <v>45314610</v>
      </c>
    </row>
    <row r="26" spans="1:27" ht="13.5">
      <c r="A26" s="183" t="s">
        <v>38</v>
      </c>
      <c r="B26" s="182"/>
      <c r="C26" s="155">
        <v>3269323</v>
      </c>
      <c r="D26" s="155">
        <v>0</v>
      </c>
      <c r="E26" s="156">
        <v>3608490</v>
      </c>
      <c r="F26" s="60">
        <v>3608490</v>
      </c>
      <c r="G26" s="60">
        <v>286941</v>
      </c>
      <c r="H26" s="60">
        <v>263681</v>
      </c>
      <c r="I26" s="60">
        <v>273088</v>
      </c>
      <c r="J26" s="60">
        <v>823710</v>
      </c>
      <c r="K26" s="60">
        <v>268712</v>
      </c>
      <c r="L26" s="60">
        <v>269287</v>
      </c>
      <c r="M26" s="60">
        <v>264042</v>
      </c>
      <c r="N26" s="60">
        <v>802041</v>
      </c>
      <c r="O26" s="60">
        <v>264788</v>
      </c>
      <c r="P26" s="60">
        <v>270713</v>
      </c>
      <c r="Q26" s="60">
        <v>276755</v>
      </c>
      <c r="R26" s="60">
        <v>812256</v>
      </c>
      <c r="S26" s="60">
        <v>423822</v>
      </c>
      <c r="T26" s="60">
        <v>328406</v>
      </c>
      <c r="U26" s="60">
        <v>269397</v>
      </c>
      <c r="V26" s="60">
        <v>1021625</v>
      </c>
      <c r="W26" s="60">
        <v>3459632</v>
      </c>
      <c r="X26" s="60">
        <v>3608490</v>
      </c>
      <c r="Y26" s="60">
        <v>-148858</v>
      </c>
      <c r="Z26" s="140">
        <v>-4.13</v>
      </c>
      <c r="AA26" s="155">
        <v>3608490</v>
      </c>
    </row>
    <row r="27" spans="1:27" ht="13.5">
      <c r="A27" s="183" t="s">
        <v>118</v>
      </c>
      <c r="B27" s="182"/>
      <c r="C27" s="155">
        <v>4121301</v>
      </c>
      <c r="D27" s="155">
        <v>0</v>
      </c>
      <c r="E27" s="156">
        <v>350000</v>
      </c>
      <c r="F27" s="60">
        <v>350000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6757</v>
      </c>
      <c r="N27" s="60">
        <v>6757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6757</v>
      </c>
      <c r="X27" s="60">
        <v>350000</v>
      </c>
      <c r="Y27" s="60">
        <v>-343243</v>
      </c>
      <c r="Z27" s="140">
        <v>-98.07</v>
      </c>
      <c r="AA27" s="155">
        <v>350000</v>
      </c>
    </row>
    <row r="28" spans="1:27" ht="13.5">
      <c r="A28" s="183" t="s">
        <v>39</v>
      </c>
      <c r="B28" s="182"/>
      <c r="C28" s="155">
        <v>12142498</v>
      </c>
      <c r="D28" s="155">
        <v>0</v>
      </c>
      <c r="E28" s="156">
        <v>2160690</v>
      </c>
      <c r="F28" s="60">
        <v>2160690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2160690</v>
      </c>
      <c r="Y28" s="60">
        <v>-2160690</v>
      </c>
      <c r="Z28" s="140">
        <v>-100</v>
      </c>
      <c r="AA28" s="155">
        <v>2160690</v>
      </c>
    </row>
    <row r="29" spans="1:27" ht="13.5">
      <c r="A29" s="183" t="s">
        <v>40</v>
      </c>
      <c r="B29" s="182"/>
      <c r="C29" s="155">
        <v>4952037</v>
      </c>
      <c r="D29" s="155">
        <v>0</v>
      </c>
      <c r="E29" s="156">
        <v>443620</v>
      </c>
      <c r="F29" s="60">
        <v>627140</v>
      </c>
      <c r="G29" s="60">
        <v>22579</v>
      </c>
      <c r="H29" s="60">
        <v>23007</v>
      </c>
      <c r="I29" s="60">
        <v>121811</v>
      </c>
      <c r="J29" s="60">
        <v>167397</v>
      </c>
      <c r="K29" s="60">
        <v>21157</v>
      </c>
      <c r="L29" s="60">
        <v>21161</v>
      </c>
      <c r="M29" s="60">
        <v>13084</v>
      </c>
      <c r="N29" s="60">
        <v>55402</v>
      </c>
      <c r="O29" s="60">
        <v>19865</v>
      </c>
      <c r="P29" s="60">
        <v>19268</v>
      </c>
      <c r="Q29" s="60">
        <v>112643</v>
      </c>
      <c r="R29" s="60">
        <v>151776</v>
      </c>
      <c r="S29" s="60">
        <v>18042</v>
      </c>
      <c r="T29" s="60">
        <v>16867</v>
      </c>
      <c r="U29" s="60">
        <v>16806</v>
      </c>
      <c r="V29" s="60">
        <v>51715</v>
      </c>
      <c r="W29" s="60">
        <v>426290</v>
      </c>
      <c r="X29" s="60">
        <v>443620</v>
      </c>
      <c r="Y29" s="60">
        <v>-17330</v>
      </c>
      <c r="Z29" s="140">
        <v>-3.91</v>
      </c>
      <c r="AA29" s="155">
        <v>627140</v>
      </c>
    </row>
    <row r="30" spans="1:27" ht="13.5">
      <c r="A30" s="183" t="s">
        <v>119</v>
      </c>
      <c r="B30" s="182"/>
      <c r="C30" s="155">
        <v>45015920</v>
      </c>
      <c r="D30" s="155">
        <v>0</v>
      </c>
      <c r="E30" s="156">
        <v>45600000</v>
      </c>
      <c r="F30" s="60">
        <v>46417320</v>
      </c>
      <c r="G30" s="60">
        <v>1425452</v>
      </c>
      <c r="H30" s="60">
        <v>6534087</v>
      </c>
      <c r="I30" s="60">
        <v>5327994</v>
      </c>
      <c r="J30" s="60">
        <v>13287533</v>
      </c>
      <c r="K30" s="60">
        <v>3276562</v>
      </c>
      <c r="L30" s="60">
        <v>3368700</v>
      </c>
      <c r="M30" s="60">
        <v>3183032</v>
      </c>
      <c r="N30" s="60">
        <v>9828294</v>
      </c>
      <c r="O30" s="60">
        <v>3125900</v>
      </c>
      <c r="P30" s="60">
        <v>3329824</v>
      </c>
      <c r="Q30" s="60">
        <v>3011067</v>
      </c>
      <c r="R30" s="60">
        <v>9466791</v>
      </c>
      <c r="S30" s="60">
        <v>3186758</v>
      </c>
      <c r="T30" s="60">
        <v>3231704</v>
      </c>
      <c r="U30" s="60">
        <v>3987481</v>
      </c>
      <c r="V30" s="60">
        <v>10405943</v>
      </c>
      <c r="W30" s="60">
        <v>42988561</v>
      </c>
      <c r="X30" s="60">
        <v>45600000</v>
      </c>
      <c r="Y30" s="60">
        <v>-2611439</v>
      </c>
      <c r="Z30" s="140">
        <v>-5.73</v>
      </c>
      <c r="AA30" s="155">
        <v>46417320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29888</v>
      </c>
      <c r="H33" s="60">
        <v>31027</v>
      </c>
      <c r="I33" s="60">
        <v>30619</v>
      </c>
      <c r="J33" s="60">
        <v>91534</v>
      </c>
      <c r="K33" s="60">
        <v>0</v>
      </c>
      <c r="L33" s="60">
        <v>0</v>
      </c>
      <c r="M33" s="60">
        <v>66778</v>
      </c>
      <c r="N33" s="60">
        <v>66778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158312</v>
      </c>
      <c r="X33" s="60"/>
      <c r="Y33" s="60">
        <v>158312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25416309</v>
      </c>
      <c r="D34" s="155">
        <v>0</v>
      </c>
      <c r="E34" s="156">
        <v>26639720</v>
      </c>
      <c r="F34" s="60">
        <v>33683700</v>
      </c>
      <c r="G34" s="60">
        <v>2054536</v>
      </c>
      <c r="H34" s="60">
        <v>1871624</v>
      </c>
      <c r="I34" s="60">
        <v>2361633</v>
      </c>
      <c r="J34" s="60">
        <v>6287793</v>
      </c>
      <c r="K34" s="60">
        <v>2340387</v>
      </c>
      <c r="L34" s="60">
        <v>1975710</v>
      </c>
      <c r="M34" s="60">
        <v>2291640</v>
      </c>
      <c r="N34" s="60">
        <v>6607737</v>
      </c>
      <c r="O34" s="60">
        <v>2124835</v>
      </c>
      <c r="P34" s="60">
        <v>2364996</v>
      </c>
      <c r="Q34" s="60">
        <v>2138287</v>
      </c>
      <c r="R34" s="60">
        <v>6628118</v>
      </c>
      <c r="S34" s="60">
        <v>2262538</v>
      </c>
      <c r="T34" s="60">
        <v>2656204</v>
      </c>
      <c r="U34" s="60">
        <v>2383377</v>
      </c>
      <c r="V34" s="60">
        <v>7302119</v>
      </c>
      <c r="W34" s="60">
        <v>26825767</v>
      </c>
      <c r="X34" s="60">
        <v>26639720</v>
      </c>
      <c r="Y34" s="60">
        <v>186047</v>
      </c>
      <c r="Z34" s="140">
        <v>0.7</v>
      </c>
      <c r="AA34" s="155">
        <v>33683700</v>
      </c>
    </row>
    <row r="35" spans="1:27" ht="13.5">
      <c r="A35" s="181" t="s">
        <v>122</v>
      </c>
      <c r="B35" s="185"/>
      <c r="C35" s="155">
        <v>607510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136584861</v>
      </c>
      <c r="D36" s="188">
        <f>SUM(D25:D35)</f>
        <v>0</v>
      </c>
      <c r="E36" s="189">
        <f t="shared" si="1"/>
        <v>129729620</v>
      </c>
      <c r="F36" s="190">
        <f t="shared" si="1"/>
        <v>132161950</v>
      </c>
      <c r="G36" s="190">
        <f t="shared" si="1"/>
        <v>7015661</v>
      </c>
      <c r="H36" s="190">
        <f t="shared" si="1"/>
        <v>11904546</v>
      </c>
      <c r="I36" s="190">
        <f t="shared" si="1"/>
        <v>11378756</v>
      </c>
      <c r="J36" s="190">
        <f t="shared" si="1"/>
        <v>30298963</v>
      </c>
      <c r="K36" s="190">
        <f t="shared" si="1"/>
        <v>9152597</v>
      </c>
      <c r="L36" s="190">
        <f t="shared" si="1"/>
        <v>8937883</v>
      </c>
      <c r="M36" s="190">
        <f t="shared" si="1"/>
        <v>9177281</v>
      </c>
      <c r="N36" s="190">
        <f t="shared" si="1"/>
        <v>27267761</v>
      </c>
      <c r="O36" s="190">
        <f t="shared" si="1"/>
        <v>8869508</v>
      </c>
      <c r="P36" s="190">
        <f t="shared" si="1"/>
        <v>9404009</v>
      </c>
      <c r="Q36" s="190">
        <f t="shared" si="1"/>
        <v>9044421</v>
      </c>
      <c r="R36" s="190">
        <f t="shared" si="1"/>
        <v>27317938</v>
      </c>
      <c r="S36" s="190">
        <f t="shared" si="1"/>
        <v>9263283</v>
      </c>
      <c r="T36" s="190">
        <f t="shared" si="1"/>
        <v>9569226</v>
      </c>
      <c r="U36" s="190">
        <f t="shared" si="1"/>
        <v>10034437</v>
      </c>
      <c r="V36" s="190">
        <f t="shared" si="1"/>
        <v>28866946</v>
      </c>
      <c r="W36" s="190">
        <f t="shared" si="1"/>
        <v>113751608</v>
      </c>
      <c r="X36" s="190">
        <f t="shared" si="1"/>
        <v>129729620</v>
      </c>
      <c r="Y36" s="190">
        <f t="shared" si="1"/>
        <v>-15978012</v>
      </c>
      <c r="Z36" s="191">
        <f>+IF(X36&lt;&gt;0,+(Y36/X36)*100,0)</f>
        <v>-12.316394667617155</v>
      </c>
      <c r="AA36" s="188">
        <f>SUM(AA25:AA35)</f>
        <v>132161950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-21383632</v>
      </c>
      <c r="D38" s="199">
        <f>+D22-D36</f>
        <v>0</v>
      </c>
      <c r="E38" s="200">
        <f t="shared" si="2"/>
        <v>305000</v>
      </c>
      <c r="F38" s="106">
        <f t="shared" si="2"/>
        <v>-7339420</v>
      </c>
      <c r="G38" s="106">
        <f t="shared" si="2"/>
        <v>21949289</v>
      </c>
      <c r="H38" s="106">
        <f t="shared" si="2"/>
        <v>-6076348</v>
      </c>
      <c r="I38" s="106">
        <f t="shared" si="2"/>
        <v>-4540799</v>
      </c>
      <c r="J38" s="106">
        <f t="shared" si="2"/>
        <v>11332142</v>
      </c>
      <c r="K38" s="106">
        <f t="shared" si="2"/>
        <v>-2949548</v>
      </c>
      <c r="L38" s="106">
        <f t="shared" si="2"/>
        <v>4318914</v>
      </c>
      <c r="M38" s="106">
        <f t="shared" si="2"/>
        <v>-1950194</v>
      </c>
      <c r="N38" s="106">
        <f t="shared" si="2"/>
        <v>-580828</v>
      </c>
      <c r="O38" s="106">
        <f t="shared" si="2"/>
        <v>-3089841</v>
      </c>
      <c r="P38" s="106">
        <f t="shared" si="2"/>
        <v>-3247691</v>
      </c>
      <c r="Q38" s="106">
        <f t="shared" si="2"/>
        <v>-6379629</v>
      </c>
      <c r="R38" s="106">
        <f t="shared" si="2"/>
        <v>-12717161</v>
      </c>
      <c r="S38" s="106">
        <f t="shared" si="2"/>
        <v>-3299324</v>
      </c>
      <c r="T38" s="106">
        <f t="shared" si="2"/>
        <v>-3163210</v>
      </c>
      <c r="U38" s="106">
        <f t="shared" si="2"/>
        <v>3509329</v>
      </c>
      <c r="V38" s="106">
        <f t="shared" si="2"/>
        <v>-2953205</v>
      </c>
      <c r="W38" s="106">
        <f t="shared" si="2"/>
        <v>-4919052</v>
      </c>
      <c r="X38" s="106">
        <f>IF(F22=F36,0,X22-X36)</f>
        <v>305000</v>
      </c>
      <c r="Y38" s="106">
        <f t="shared" si="2"/>
        <v>-5224052</v>
      </c>
      <c r="Z38" s="201">
        <f>+IF(X38&lt;&gt;0,+(Y38/X38)*100,0)</f>
        <v>-1712.8039344262295</v>
      </c>
      <c r="AA38" s="199">
        <f>+AA22-AA36</f>
        <v>-7339420</v>
      </c>
    </row>
    <row r="39" spans="1:27" ht="13.5">
      <c r="A39" s="181" t="s">
        <v>46</v>
      </c>
      <c r="B39" s="185"/>
      <c r="C39" s="155">
        <v>10529115</v>
      </c>
      <c r="D39" s="155">
        <v>0</v>
      </c>
      <c r="E39" s="156">
        <v>10399290</v>
      </c>
      <c r="F39" s="60">
        <v>15995970</v>
      </c>
      <c r="G39" s="60">
        <v>0</v>
      </c>
      <c r="H39" s="60">
        <v>0</v>
      </c>
      <c r="I39" s="60">
        <v>603120</v>
      </c>
      <c r="J39" s="60">
        <v>603120</v>
      </c>
      <c r="K39" s="60">
        <v>0</v>
      </c>
      <c r="L39" s="60">
        <v>0</v>
      </c>
      <c r="M39" s="60">
        <v>2015158</v>
      </c>
      <c r="N39" s="60">
        <v>2015158</v>
      </c>
      <c r="O39" s="60">
        <v>0</v>
      </c>
      <c r="P39" s="60">
        <v>0</v>
      </c>
      <c r="Q39" s="60">
        <v>215688</v>
      </c>
      <c r="R39" s="60">
        <v>215688</v>
      </c>
      <c r="S39" s="60">
        <v>839777</v>
      </c>
      <c r="T39" s="60">
        <v>0</v>
      </c>
      <c r="U39" s="60">
        <v>482585</v>
      </c>
      <c r="V39" s="60">
        <v>1322362</v>
      </c>
      <c r="W39" s="60">
        <v>4156328</v>
      </c>
      <c r="X39" s="60">
        <v>10399290</v>
      </c>
      <c r="Y39" s="60">
        <v>-6242962</v>
      </c>
      <c r="Z39" s="140">
        <v>-60.03</v>
      </c>
      <c r="AA39" s="155">
        <v>15995970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-10854517</v>
      </c>
      <c r="D42" s="206">
        <f>SUM(D38:D41)</f>
        <v>0</v>
      </c>
      <c r="E42" s="207">
        <f t="shared" si="3"/>
        <v>10704290</v>
      </c>
      <c r="F42" s="88">
        <f t="shared" si="3"/>
        <v>8656550</v>
      </c>
      <c r="G42" s="88">
        <f t="shared" si="3"/>
        <v>21949289</v>
      </c>
      <c r="H42" s="88">
        <f t="shared" si="3"/>
        <v>-6076348</v>
      </c>
      <c r="I42" s="88">
        <f t="shared" si="3"/>
        <v>-3937679</v>
      </c>
      <c r="J42" s="88">
        <f t="shared" si="3"/>
        <v>11935262</v>
      </c>
      <c r="K42" s="88">
        <f t="shared" si="3"/>
        <v>-2949548</v>
      </c>
      <c r="L42" s="88">
        <f t="shared" si="3"/>
        <v>4318914</v>
      </c>
      <c r="M42" s="88">
        <f t="shared" si="3"/>
        <v>64964</v>
      </c>
      <c r="N42" s="88">
        <f t="shared" si="3"/>
        <v>1434330</v>
      </c>
      <c r="O42" s="88">
        <f t="shared" si="3"/>
        <v>-3089841</v>
      </c>
      <c r="P42" s="88">
        <f t="shared" si="3"/>
        <v>-3247691</v>
      </c>
      <c r="Q42" s="88">
        <f t="shared" si="3"/>
        <v>-6163941</v>
      </c>
      <c r="R42" s="88">
        <f t="shared" si="3"/>
        <v>-12501473</v>
      </c>
      <c r="S42" s="88">
        <f t="shared" si="3"/>
        <v>-2459547</v>
      </c>
      <c r="T42" s="88">
        <f t="shared" si="3"/>
        <v>-3163210</v>
      </c>
      <c r="U42" s="88">
        <f t="shared" si="3"/>
        <v>3991914</v>
      </c>
      <c r="V42" s="88">
        <f t="shared" si="3"/>
        <v>-1630843</v>
      </c>
      <c r="W42" s="88">
        <f t="shared" si="3"/>
        <v>-762724</v>
      </c>
      <c r="X42" s="88">
        <f t="shared" si="3"/>
        <v>10704290</v>
      </c>
      <c r="Y42" s="88">
        <f t="shared" si="3"/>
        <v>-11467014</v>
      </c>
      <c r="Z42" s="208">
        <f>+IF(X42&lt;&gt;0,+(Y42/X42)*100,0)</f>
        <v>-107.1254048610417</v>
      </c>
      <c r="AA42" s="206">
        <f>SUM(AA38:AA41)</f>
        <v>8656550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-10854517</v>
      </c>
      <c r="D44" s="210">
        <f>+D42-D43</f>
        <v>0</v>
      </c>
      <c r="E44" s="211">
        <f t="shared" si="4"/>
        <v>10704290</v>
      </c>
      <c r="F44" s="77">
        <f t="shared" si="4"/>
        <v>8656550</v>
      </c>
      <c r="G44" s="77">
        <f t="shared" si="4"/>
        <v>21949289</v>
      </c>
      <c r="H44" s="77">
        <f t="shared" si="4"/>
        <v>-6076348</v>
      </c>
      <c r="I44" s="77">
        <f t="shared" si="4"/>
        <v>-3937679</v>
      </c>
      <c r="J44" s="77">
        <f t="shared" si="4"/>
        <v>11935262</v>
      </c>
      <c r="K44" s="77">
        <f t="shared" si="4"/>
        <v>-2949548</v>
      </c>
      <c r="L44" s="77">
        <f t="shared" si="4"/>
        <v>4318914</v>
      </c>
      <c r="M44" s="77">
        <f t="shared" si="4"/>
        <v>64964</v>
      </c>
      <c r="N44" s="77">
        <f t="shared" si="4"/>
        <v>1434330</v>
      </c>
      <c r="O44" s="77">
        <f t="shared" si="4"/>
        <v>-3089841</v>
      </c>
      <c r="P44" s="77">
        <f t="shared" si="4"/>
        <v>-3247691</v>
      </c>
      <c r="Q44" s="77">
        <f t="shared" si="4"/>
        <v>-6163941</v>
      </c>
      <c r="R44" s="77">
        <f t="shared" si="4"/>
        <v>-12501473</v>
      </c>
      <c r="S44" s="77">
        <f t="shared" si="4"/>
        <v>-2459547</v>
      </c>
      <c r="T44" s="77">
        <f t="shared" si="4"/>
        <v>-3163210</v>
      </c>
      <c r="U44" s="77">
        <f t="shared" si="4"/>
        <v>3991914</v>
      </c>
      <c r="V44" s="77">
        <f t="shared" si="4"/>
        <v>-1630843</v>
      </c>
      <c r="W44" s="77">
        <f t="shared" si="4"/>
        <v>-762724</v>
      </c>
      <c r="X44" s="77">
        <f t="shared" si="4"/>
        <v>10704290</v>
      </c>
      <c r="Y44" s="77">
        <f t="shared" si="4"/>
        <v>-11467014</v>
      </c>
      <c r="Z44" s="212">
        <f>+IF(X44&lt;&gt;0,+(Y44/X44)*100,0)</f>
        <v>-107.1254048610417</v>
      </c>
      <c r="AA44" s="210">
        <f>+AA42-AA43</f>
        <v>8656550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-10854517</v>
      </c>
      <c r="D46" s="206">
        <f>SUM(D44:D45)</f>
        <v>0</v>
      </c>
      <c r="E46" s="207">
        <f t="shared" si="5"/>
        <v>10704290</v>
      </c>
      <c r="F46" s="88">
        <f t="shared" si="5"/>
        <v>8656550</v>
      </c>
      <c r="G46" s="88">
        <f t="shared" si="5"/>
        <v>21949289</v>
      </c>
      <c r="H46" s="88">
        <f t="shared" si="5"/>
        <v>-6076348</v>
      </c>
      <c r="I46" s="88">
        <f t="shared" si="5"/>
        <v>-3937679</v>
      </c>
      <c r="J46" s="88">
        <f t="shared" si="5"/>
        <v>11935262</v>
      </c>
      <c r="K46" s="88">
        <f t="shared" si="5"/>
        <v>-2949548</v>
      </c>
      <c r="L46" s="88">
        <f t="shared" si="5"/>
        <v>4318914</v>
      </c>
      <c r="M46" s="88">
        <f t="shared" si="5"/>
        <v>64964</v>
      </c>
      <c r="N46" s="88">
        <f t="shared" si="5"/>
        <v>1434330</v>
      </c>
      <c r="O46" s="88">
        <f t="shared" si="5"/>
        <v>-3089841</v>
      </c>
      <c r="P46" s="88">
        <f t="shared" si="5"/>
        <v>-3247691</v>
      </c>
      <c r="Q46" s="88">
        <f t="shared" si="5"/>
        <v>-6163941</v>
      </c>
      <c r="R46" s="88">
        <f t="shared" si="5"/>
        <v>-12501473</v>
      </c>
      <c r="S46" s="88">
        <f t="shared" si="5"/>
        <v>-2459547</v>
      </c>
      <c r="T46" s="88">
        <f t="shared" si="5"/>
        <v>-3163210</v>
      </c>
      <c r="U46" s="88">
        <f t="shared" si="5"/>
        <v>3991914</v>
      </c>
      <c r="V46" s="88">
        <f t="shared" si="5"/>
        <v>-1630843</v>
      </c>
      <c r="W46" s="88">
        <f t="shared" si="5"/>
        <v>-762724</v>
      </c>
      <c r="X46" s="88">
        <f t="shared" si="5"/>
        <v>10704290</v>
      </c>
      <c r="Y46" s="88">
        <f t="shared" si="5"/>
        <v>-11467014</v>
      </c>
      <c r="Z46" s="208">
        <f>+IF(X46&lt;&gt;0,+(Y46/X46)*100,0)</f>
        <v>-107.1254048610417</v>
      </c>
      <c r="AA46" s="206">
        <f>SUM(AA44:AA45)</f>
        <v>8656550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-10854517</v>
      </c>
      <c r="D48" s="217">
        <f>SUM(D46:D47)</f>
        <v>0</v>
      </c>
      <c r="E48" s="218">
        <f t="shared" si="6"/>
        <v>10704290</v>
      </c>
      <c r="F48" s="219">
        <f t="shared" si="6"/>
        <v>8656550</v>
      </c>
      <c r="G48" s="219">
        <f t="shared" si="6"/>
        <v>21949289</v>
      </c>
      <c r="H48" s="220">
        <f t="shared" si="6"/>
        <v>-6076348</v>
      </c>
      <c r="I48" s="220">
        <f t="shared" si="6"/>
        <v>-3937679</v>
      </c>
      <c r="J48" s="220">
        <f t="shared" si="6"/>
        <v>11935262</v>
      </c>
      <c r="K48" s="220">
        <f t="shared" si="6"/>
        <v>-2949548</v>
      </c>
      <c r="L48" s="220">
        <f t="shared" si="6"/>
        <v>4318914</v>
      </c>
      <c r="M48" s="219">
        <f t="shared" si="6"/>
        <v>64964</v>
      </c>
      <c r="N48" s="219">
        <f t="shared" si="6"/>
        <v>1434330</v>
      </c>
      <c r="O48" s="220">
        <f t="shared" si="6"/>
        <v>-3089841</v>
      </c>
      <c r="P48" s="220">
        <f t="shared" si="6"/>
        <v>-3247691</v>
      </c>
      <c r="Q48" s="220">
        <f t="shared" si="6"/>
        <v>-6163941</v>
      </c>
      <c r="R48" s="220">
        <f t="shared" si="6"/>
        <v>-12501473</v>
      </c>
      <c r="S48" s="220">
        <f t="shared" si="6"/>
        <v>-2459547</v>
      </c>
      <c r="T48" s="219">
        <f t="shared" si="6"/>
        <v>-3163210</v>
      </c>
      <c r="U48" s="219">
        <f t="shared" si="6"/>
        <v>3991914</v>
      </c>
      <c r="V48" s="220">
        <f t="shared" si="6"/>
        <v>-1630843</v>
      </c>
      <c r="W48" s="220">
        <f t="shared" si="6"/>
        <v>-762724</v>
      </c>
      <c r="X48" s="220">
        <f t="shared" si="6"/>
        <v>10704290</v>
      </c>
      <c r="Y48" s="220">
        <f t="shared" si="6"/>
        <v>-11467014</v>
      </c>
      <c r="Z48" s="221">
        <f>+IF(X48&lt;&gt;0,+(Y48/X48)*100,0)</f>
        <v>-107.1254048610417</v>
      </c>
      <c r="AA48" s="222">
        <f>SUM(AA46:AA47)</f>
        <v>8656550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471052</v>
      </c>
      <c r="D5" s="153">
        <f>SUM(D6:D8)</f>
        <v>0</v>
      </c>
      <c r="E5" s="154">
        <f t="shared" si="0"/>
        <v>445000</v>
      </c>
      <c r="F5" s="100">
        <f t="shared" si="0"/>
        <v>1055000</v>
      </c>
      <c r="G5" s="100">
        <f t="shared" si="0"/>
        <v>8833</v>
      </c>
      <c r="H5" s="100">
        <f t="shared" si="0"/>
        <v>1237</v>
      </c>
      <c r="I5" s="100">
        <f t="shared" si="0"/>
        <v>0</v>
      </c>
      <c r="J5" s="100">
        <f t="shared" si="0"/>
        <v>10070</v>
      </c>
      <c r="K5" s="100">
        <f t="shared" si="0"/>
        <v>9565</v>
      </c>
      <c r="L5" s="100">
        <f t="shared" si="0"/>
        <v>3463</v>
      </c>
      <c r="M5" s="100">
        <f t="shared" si="0"/>
        <v>8947</v>
      </c>
      <c r="N5" s="100">
        <f t="shared" si="0"/>
        <v>21975</v>
      </c>
      <c r="O5" s="100">
        <f t="shared" si="0"/>
        <v>19745</v>
      </c>
      <c r="P5" s="100">
        <f t="shared" si="0"/>
        <v>20786</v>
      </c>
      <c r="Q5" s="100">
        <f t="shared" si="0"/>
        <v>11815</v>
      </c>
      <c r="R5" s="100">
        <f t="shared" si="0"/>
        <v>52346</v>
      </c>
      <c r="S5" s="100">
        <f t="shared" si="0"/>
        <v>4176</v>
      </c>
      <c r="T5" s="100">
        <f t="shared" si="0"/>
        <v>67809</v>
      </c>
      <c r="U5" s="100">
        <f t="shared" si="0"/>
        <v>139521</v>
      </c>
      <c r="V5" s="100">
        <f t="shared" si="0"/>
        <v>211506</v>
      </c>
      <c r="W5" s="100">
        <f t="shared" si="0"/>
        <v>295897</v>
      </c>
      <c r="X5" s="100">
        <f t="shared" si="0"/>
        <v>445000</v>
      </c>
      <c r="Y5" s="100">
        <f t="shared" si="0"/>
        <v>-149103</v>
      </c>
      <c r="Z5" s="137">
        <f>+IF(X5&lt;&gt;0,+(Y5/X5)*100,0)</f>
        <v>-33.50629213483146</v>
      </c>
      <c r="AA5" s="153">
        <f>SUM(AA6:AA8)</f>
        <v>1055000</v>
      </c>
    </row>
    <row r="6" spans="1:27" ht="13.5">
      <c r="A6" s="138" t="s">
        <v>75</v>
      </c>
      <c r="B6" s="136"/>
      <c r="C6" s="155">
        <v>127355</v>
      </c>
      <c r="D6" s="155"/>
      <c r="E6" s="156">
        <v>35000</v>
      </c>
      <c r="F6" s="60">
        <v>435000</v>
      </c>
      <c r="G6" s="60"/>
      <c r="H6" s="60"/>
      <c r="I6" s="60"/>
      <c r="J6" s="60"/>
      <c r="K6" s="60">
        <v>8640</v>
      </c>
      <c r="L6" s="60"/>
      <c r="M6" s="60"/>
      <c r="N6" s="60">
        <v>8640</v>
      </c>
      <c r="O6" s="60"/>
      <c r="P6" s="60"/>
      <c r="Q6" s="60"/>
      <c r="R6" s="60"/>
      <c r="S6" s="60">
        <v>965</v>
      </c>
      <c r="T6" s="60">
        <v>2882</v>
      </c>
      <c r="U6" s="60"/>
      <c r="V6" s="60">
        <v>3847</v>
      </c>
      <c r="W6" s="60">
        <v>12487</v>
      </c>
      <c r="X6" s="60">
        <v>35000</v>
      </c>
      <c r="Y6" s="60">
        <v>-22513</v>
      </c>
      <c r="Z6" s="140">
        <v>-64.32</v>
      </c>
      <c r="AA6" s="62">
        <v>435000</v>
      </c>
    </row>
    <row r="7" spans="1:27" ht="13.5">
      <c r="A7" s="138" t="s">
        <v>76</v>
      </c>
      <c r="B7" s="136"/>
      <c r="C7" s="157">
        <v>248832</v>
      </c>
      <c r="D7" s="157"/>
      <c r="E7" s="158">
        <v>370000</v>
      </c>
      <c r="F7" s="159">
        <v>370000</v>
      </c>
      <c r="G7" s="159">
        <v>8833</v>
      </c>
      <c r="H7" s="159"/>
      <c r="I7" s="159"/>
      <c r="J7" s="159">
        <v>8833</v>
      </c>
      <c r="K7" s="159">
        <v>925</v>
      </c>
      <c r="L7" s="159">
        <v>1139</v>
      </c>
      <c r="M7" s="159">
        <v>8947</v>
      </c>
      <c r="N7" s="159">
        <v>11011</v>
      </c>
      <c r="O7" s="159">
        <v>10482</v>
      </c>
      <c r="P7" s="159">
        <v>20786</v>
      </c>
      <c r="Q7" s="159">
        <v>1666</v>
      </c>
      <c r="R7" s="159">
        <v>32934</v>
      </c>
      <c r="S7" s="159"/>
      <c r="T7" s="159">
        <v>35127</v>
      </c>
      <c r="U7" s="159">
        <v>138600</v>
      </c>
      <c r="V7" s="159">
        <v>173727</v>
      </c>
      <c r="W7" s="159">
        <v>226505</v>
      </c>
      <c r="X7" s="159">
        <v>370000</v>
      </c>
      <c r="Y7" s="159">
        <v>-143495</v>
      </c>
      <c r="Z7" s="141">
        <v>-38.78</v>
      </c>
      <c r="AA7" s="225">
        <v>370000</v>
      </c>
    </row>
    <row r="8" spans="1:27" ht="13.5">
      <c r="A8" s="138" t="s">
        <v>77</v>
      </c>
      <c r="B8" s="136"/>
      <c r="C8" s="155">
        <v>94865</v>
      </c>
      <c r="D8" s="155"/>
      <c r="E8" s="156">
        <v>40000</v>
      </c>
      <c r="F8" s="60">
        <v>250000</v>
      </c>
      <c r="G8" s="60"/>
      <c r="H8" s="60">
        <v>1237</v>
      </c>
      <c r="I8" s="60"/>
      <c r="J8" s="60">
        <v>1237</v>
      </c>
      <c r="K8" s="60"/>
      <c r="L8" s="60">
        <v>2324</v>
      </c>
      <c r="M8" s="60"/>
      <c r="N8" s="60">
        <v>2324</v>
      </c>
      <c r="O8" s="60">
        <v>9263</v>
      </c>
      <c r="P8" s="60"/>
      <c r="Q8" s="60">
        <v>10149</v>
      </c>
      <c r="R8" s="60">
        <v>19412</v>
      </c>
      <c r="S8" s="60">
        <v>3211</v>
      </c>
      <c r="T8" s="60">
        <v>29800</v>
      </c>
      <c r="U8" s="60">
        <v>921</v>
      </c>
      <c r="V8" s="60">
        <v>33932</v>
      </c>
      <c r="W8" s="60">
        <v>56905</v>
      </c>
      <c r="X8" s="60">
        <v>40000</v>
      </c>
      <c r="Y8" s="60">
        <v>16905</v>
      </c>
      <c r="Z8" s="140">
        <v>42.26</v>
      </c>
      <c r="AA8" s="62">
        <v>250000</v>
      </c>
    </row>
    <row r="9" spans="1:27" ht="13.5">
      <c r="A9" s="135" t="s">
        <v>78</v>
      </c>
      <c r="B9" s="136"/>
      <c r="C9" s="153">
        <f aca="true" t="shared" si="1" ref="C9:Y9">SUM(C10:C14)</f>
        <v>19640</v>
      </c>
      <c r="D9" s="153">
        <f>SUM(D10:D14)</f>
        <v>0</v>
      </c>
      <c r="E9" s="154">
        <f t="shared" si="1"/>
        <v>115000</v>
      </c>
      <c r="F9" s="100">
        <f t="shared" si="1"/>
        <v>9574290</v>
      </c>
      <c r="G9" s="100">
        <f t="shared" si="1"/>
        <v>17543</v>
      </c>
      <c r="H9" s="100">
        <f t="shared" si="1"/>
        <v>1921</v>
      </c>
      <c r="I9" s="100">
        <f t="shared" si="1"/>
        <v>1072</v>
      </c>
      <c r="J9" s="100">
        <f t="shared" si="1"/>
        <v>20536</v>
      </c>
      <c r="K9" s="100">
        <f t="shared" si="1"/>
        <v>0</v>
      </c>
      <c r="L9" s="100">
        <f t="shared" si="1"/>
        <v>1886</v>
      </c>
      <c r="M9" s="100">
        <f t="shared" si="1"/>
        <v>469028</v>
      </c>
      <c r="N9" s="100">
        <f t="shared" si="1"/>
        <v>470914</v>
      </c>
      <c r="O9" s="100">
        <f t="shared" si="1"/>
        <v>2049</v>
      </c>
      <c r="P9" s="100">
        <f t="shared" si="1"/>
        <v>17951</v>
      </c>
      <c r="Q9" s="100">
        <f t="shared" si="1"/>
        <v>224888</v>
      </c>
      <c r="R9" s="100">
        <f t="shared" si="1"/>
        <v>244888</v>
      </c>
      <c r="S9" s="100">
        <f t="shared" si="1"/>
        <v>760055</v>
      </c>
      <c r="T9" s="100">
        <f t="shared" si="1"/>
        <v>491118</v>
      </c>
      <c r="U9" s="100">
        <f t="shared" si="1"/>
        <v>315038</v>
      </c>
      <c r="V9" s="100">
        <f t="shared" si="1"/>
        <v>1566211</v>
      </c>
      <c r="W9" s="100">
        <f t="shared" si="1"/>
        <v>2302549</v>
      </c>
      <c r="X9" s="100">
        <f t="shared" si="1"/>
        <v>115000</v>
      </c>
      <c r="Y9" s="100">
        <f t="shared" si="1"/>
        <v>2187549</v>
      </c>
      <c r="Z9" s="137">
        <f>+IF(X9&lt;&gt;0,+(Y9/X9)*100,0)</f>
        <v>1902.2165217391305</v>
      </c>
      <c r="AA9" s="102">
        <f>SUM(AA10:AA14)</f>
        <v>9574290</v>
      </c>
    </row>
    <row r="10" spans="1:27" ht="13.5">
      <c r="A10" s="138" t="s">
        <v>79</v>
      </c>
      <c r="B10" s="136"/>
      <c r="C10" s="155">
        <v>10449</v>
      </c>
      <c r="D10" s="155"/>
      <c r="E10" s="156">
        <v>40000</v>
      </c>
      <c r="F10" s="60">
        <v>50000</v>
      </c>
      <c r="G10" s="60">
        <v>17543</v>
      </c>
      <c r="H10" s="60"/>
      <c r="I10" s="60"/>
      <c r="J10" s="60">
        <v>17543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17543</v>
      </c>
      <c r="X10" s="60">
        <v>40000</v>
      </c>
      <c r="Y10" s="60">
        <v>-22457</v>
      </c>
      <c r="Z10" s="140">
        <v>-56.14</v>
      </c>
      <c r="AA10" s="62">
        <v>50000</v>
      </c>
    </row>
    <row r="11" spans="1:27" ht="13.5">
      <c r="A11" s="138" t="s">
        <v>80</v>
      </c>
      <c r="B11" s="136"/>
      <c r="C11" s="155">
        <v>307</v>
      </c>
      <c r="D11" s="155"/>
      <c r="E11" s="156">
        <v>35000</v>
      </c>
      <c r="F11" s="60">
        <v>9084290</v>
      </c>
      <c r="G11" s="60"/>
      <c r="H11" s="60"/>
      <c r="I11" s="60">
        <v>1072</v>
      </c>
      <c r="J11" s="60">
        <v>1072</v>
      </c>
      <c r="K11" s="60"/>
      <c r="L11" s="60">
        <v>1886</v>
      </c>
      <c r="M11" s="60">
        <v>460350</v>
      </c>
      <c r="N11" s="60">
        <v>462236</v>
      </c>
      <c r="O11" s="60">
        <v>338</v>
      </c>
      <c r="P11" s="60">
        <v>16780</v>
      </c>
      <c r="Q11" s="60">
        <v>224888</v>
      </c>
      <c r="R11" s="60">
        <v>242006</v>
      </c>
      <c r="S11" s="60">
        <v>759777</v>
      </c>
      <c r="T11" s="60">
        <v>491118</v>
      </c>
      <c r="U11" s="60">
        <v>315038</v>
      </c>
      <c r="V11" s="60">
        <v>1565933</v>
      </c>
      <c r="W11" s="60">
        <v>2271247</v>
      </c>
      <c r="X11" s="60">
        <v>35000</v>
      </c>
      <c r="Y11" s="60">
        <v>2236247</v>
      </c>
      <c r="Z11" s="140">
        <v>6389.28</v>
      </c>
      <c r="AA11" s="62">
        <v>9084290</v>
      </c>
    </row>
    <row r="12" spans="1:27" ht="13.5">
      <c r="A12" s="138" t="s">
        <v>81</v>
      </c>
      <c r="B12" s="136"/>
      <c r="C12" s="155">
        <v>2307</v>
      </c>
      <c r="D12" s="155"/>
      <c r="E12" s="156">
        <v>20000</v>
      </c>
      <c r="F12" s="60">
        <v>420000</v>
      </c>
      <c r="G12" s="60"/>
      <c r="H12" s="60">
        <v>1921</v>
      </c>
      <c r="I12" s="60"/>
      <c r="J12" s="60">
        <v>1921</v>
      </c>
      <c r="K12" s="60"/>
      <c r="L12" s="60"/>
      <c r="M12" s="60">
        <v>8678</v>
      </c>
      <c r="N12" s="60">
        <v>8678</v>
      </c>
      <c r="O12" s="60">
        <v>1711</v>
      </c>
      <c r="P12" s="60">
        <v>1171</v>
      </c>
      <c r="Q12" s="60"/>
      <c r="R12" s="60">
        <v>2882</v>
      </c>
      <c r="S12" s="60">
        <v>278</v>
      </c>
      <c r="T12" s="60"/>
      <c r="U12" s="60"/>
      <c r="V12" s="60">
        <v>278</v>
      </c>
      <c r="W12" s="60">
        <v>13759</v>
      </c>
      <c r="X12" s="60">
        <v>20000</v>
      </c>
      <c r="Y12" s="60">
        <v>-6241</v>
      </c>
      <c r="Z12" s="140">
        <v>-31.2</v>
      </c>
      <c r="AA12" s="62">
        <v>420000</v>
      </c>
    </row>
    <row r="13" spans="1:27" ht="13.5">
      <c r="A13" s="138" t="s">
        <v>82</v>
      </c>
      <c r="B13" s="136"/>
      <c r="C13" s="155">
        <v>6577</v>
      </c>
      <c r="D13" s="155"/>
      <c r="E13" s="156">
        <v>20000</v>
      </c>
      <c r="F13" s="60">
        <v>20000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20000</v>
      </c>
      <c r="Y13" s="60">
        <v>-20000</v>
      </c>
      <c r="Z13" s="140">
        <v>-100</v>
      </c>
      <c r="AA13" s="62">
        <v>20000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7612230</v>
      </c>
      <c r="D15" s="153">
        <f>SUM(D16:D18)</f>
        <v>0</v>
      </c>
      <c r="E15" s="154">
        <f t="shared" si="2"/>
        <v>10069290</v>
      </c>
      <c r="F15" s="100">
        <f t="shared" si="2"/>
        <v>5220000</v>
      </c>
      <c r="G15" s="100">
        <f t="shared" si="2"/>
        <v>1910477</v>
      </c>
      <c r="H15" s="100">
        <f t="shared" si="2"/>
        <v>0</v>
      </c>
      <c r="I15" s="100">
        <f t="shared" si="2"/>
        <v>603120</v>
      </c>
      <c r="J15" s="100">
        <f t="shared" si="2"/>
        <v>2513597</v>
      </c>
      <c r="K15" s="100">
        <f t="shared" si="2"/>
        <v>0</v>
      </c>
      <c r="L15" s="100">
        <f t="shared" si="2"/>
        <v>1144503</v>
      </c>
      <c r="M15" s="100">
        <f t="shared" si="2"/>
        <v>618470</v>
      </c>
      <c r="N15" s="100">
        <f t="shared" si="2"/>
        <v>1762973</v>
      </c>
      <c r="O15" s="100">
        <f t="shared" si="2"/>
        <v>0</v>
      </c>
      <c r="P15" s="100">
        <f t="shared" si="2"/>
        <v>407734</v>
      </c>
      <c r="Q15" s="100">
        <f t="shared" si="2"/>
        <v>0</v>
      </c>
      <c r="R15" s="100">
        <f t="shared" si="2"/>
        <v>407734</v>
      </c>
      <c r="S15" s="100">
        <f t="shared" si="2"/>
        <v>80000</v>
      </c>
      <c r="T15" s="100">
        <f t="shared" si="2"/>
        <v>0</v>
      </c>
      <c r="U15" s="100">
        <f t="shared" si="2"/>
        <v>1429</v>
      </c>
      <c r="V15" s="100">
        <f t="shared" si="2"/>
        <v>81429</v>
      </c>
      <c r="W15" s="100">
        <f t="shared" si="2"/>
        <v>4765733</v>
      </c>
      <c r="X15" s="100">
        <f t="shared" si="2"/>
        <v>10069290</v>
      </c>
      <c r="Y15" s="100">
        <f t="shared" si="2"/>
        <v>-5303557</v>
      </c>
      <c r="Z15" s="137">
        <f>+IF(X15&lt;&gt;0,+(Y15/X15)*100,0)</f>
        <v>-52.67061530654098</v>
      </c>
      <c r="AA15" s="102">
        <f>SUM(AA16:AA18)</f>
        <v>5220000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>
        <v>5887</v>
      </c>
      <c r="Q16" s="60"/>
      <c r="R16" s="60">
        <v>5887</v>
      </c>
      <c r="S16" s="60"/>
      <c r="T16" s="60"/>
      <c r="U16" s="60"/>
      <c r="V16" s="60"/>
      <c r="W16" s="60">
        <v>5887</v>
      </c>
      <c r="X16" s="60"/>
      <c r="Y16" s="60">
        <v>5887</v>
      </c>
      <c r="Z16" s="140"/>
      <c r="AA16" s="62"/>
    </row>
    <row r="17" spans="1:27" ht="13.5">
      <c r="A17" s="138" t="s">
        <v>86</v>
      </c>
      <c r="B17" s="136"/>
      <c r="C17" s="155">
        <v>7612230</v>
      </c>
      <c r="D17" s="155"/>
      <c r="E17" s="156">
        <v>10069290</v>
      </c>
      <c r="F17" s="60">
        <v>5220000</v>
      </c>
      <c r="G17" s="60">
        <v>1910477</v>
      </c>
      <c r="H17" s="60"/>
      <c r="I17" s="60">
        <v>603120</v>
      </c>
      <c r="J17" s="60">
        <v>2513597</v>
      </c>
      <c r="K17" s="60"/>
      <c r="L17" s="60">
        <v>1144503</v>
      </c>
      <c r="M17" s="60">
        <v>618470</v>
      </c>
      <c r="N17" s="60">
        <v>1762973</v>
      </c>
      <c r="O17" s="60"/>
      <c r="P17" s="60">
        <v>401847</v>
      </c>
      <c r="Q17" s="60"/>
      <c r="R17" s="60">
        <v>401847</v>
      </c>
      <c r="S17" s="60">
        <v>80000</v>
      </c>
      <c r="T17" s="60"/>
      <c r="U17" s="60">
        <v>1429</v>
      </c>
      <c r="V17" s="60">
        <v>81429</v>
      </c>
      <c r="W17" s="60">
        <v>4759846</v>
      </c>
      <c r="X17" s="60">
        <v>10069290</v>
      </c>
      <c r="Y17" s="60">
        <v>-5309444</v>
      </c>
      <c r="Z17" s="140">
        <v>-52.73</v>
      </c>
      <c r="AA17" s="62">
        <v>5220000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3125195</v>
      </c>
      <c r="D19" s="153">
        <f>SUM(D20:D23)</f>
        <v>0</v>
      </c>
      <c r="E19" s="154">
        <f t="shared" si="3"/>
        <v>75000</v>
      </c>
      <c r="F19" s="100">
        <f t="shared" si="3"/>
        <v>1471680</v>
      </c>
      <c r="G19" s="100">
        <f t="shared" si="3"/>
        <v>0</v>
      </c>
      <c r="H19" s="100">
        <f t="shared" si="3"/>
        <v>1486</v>
      </c>
      <c r="I19" s="100">
        <f t="shared" si="3"/>
        <v>4130</v>
      </c>
      <c r="J19" s="100">
        <f t="shared" si="3"/>
        <v>5616</v>
      </c>
      <c r="K19" s="100">
        <f t="shared" si="3"/>
        <v>1289</v>
      </c>
      <c r="L19" s="100">
        <f t="shared" si="3"/>
        <v>6974</v>
      </c>
      <c r="M19" s="100">
        <f t="shared" si="3"/>
        <v>1423968</v>
      </c>
      <c r="N19" s="100">
        <f t="shared" si="3"/>
        <v>1432231</v>
      </c>
      <c r="O19" s="100">
        <f t="shared" si="3"/>
        <v>0</v>
      </c>
      <c r="P19" s="100">
        <f t="shared" si="3"/>
        <v>0</v>
      </c>
      <c r="Q19" s="100">
        <f t="shared" si="3"/>
        <v>284</v>
      </c>
      <c r="R19" s="100">
        <f t="shared" si="3"/>
        <v>284</v>
      </c>
      <c r="S19" s="100">
        <f t="shared" si="3"/>
        <v>41584</v>
      </c>
      <c r="T19" s="100">
        <f t="shared" si="3"/>
        <v>155188</v>
      </c>
      <c r="U19" s="100">
        <f t="shared" si="3"/>
        <v>47500</v>
      </c>
      <c r="V19" s="100">
        <f t="shared" si="3"/>
        <v>244272</v>
      </c>
      <c r="W19" s="100">
        <f t="shared" si="3"/>
        <v>1682403</v>
      </c>
      <c r="X19" s="100">
        <f t="shared" si="3"/>
        <v>75000</v>
      </c>
      <c r="Y19" s="100">
        <f t="shared" si="3"/>
        <v>1607403</v>
      </c>
      <c r="Z19" s="137">
        <f>+IF(X19&lt;&gt;0,+(Y19/X19)*100,0)</f>
        <v>2143.204</v>
      </c>
      <c r="AA19" s="102">
        <f>SUM(AA20:AA23)</f>
        <v>1471680</v>
      </c>
    </row>
    <row r="20" spans="1:27" ht="13.5">
      <c r="A20" s="138" t="s">
        <v>89</v>
      </c>
      <c r="B20" s="136"/>
      <c r="C20" s="155">
        <v>2091862</v>
      </c>
      <c r="D20" s="155"/>
      <c r="E20" s="156">
        <v>20000</v>
      </c>
      <c r="F20" s="60">
        <v>1416680</v>
      </c>
      <c r="G20" s="60"/>
      <c r="H20" s="60">
        <v>689</v>
      </c>
      <c r="I20" s="60"/>
      <c r="J20" s="60">
        <v>689</v>
      </c>
      <c r="K20" s="60"/>
      <c r="L20" s="60">
        <v>6974</v>
      </c>
      <c r="M20" s="60">
        <v>1423968</v>
      </c>
      <c r="N20" s="60">
        <v>1430942</v>
      </c>
      <c r="O20" s="60"/>
      <c r="P20" s="60"/>
      <c r="Q20" s="60"/>
      <c r="R20" s="60"/>
      <c r="S20" s="60">
        <v>38681</v>
      </c>
      <c r="T20" s="60">
        <v>155188</v>
      </c>
      <c r="U20" s="60">
        <v>47500</v>
      </c>
      <c r="V20" s="60">
        <v>241369</v>
      </c>
      <c r="W20" s="60">
        <v>1673000</v>
      </c>
      <c r="X20" s="60">
        <v>20000</v>
      </c>
      <c r="Y20" s="60">
        <v>1653000</v>
      </c>
      <c r="Z20" s="140">
        <v>8265</v>
      </c>
      <c r="AA20" s="62">
        <v>1416680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1033333</v>
      </c>
      <c r="D23" s="155"/>
      <c r="E23" s="156">
        <v>55000</v>
      </c>
      <c r="F23" s="60">
        <v>55000</v>
      </c>
      <c r="G23" s="60"/>
      <c r="H23" s="60">
        <v>797</v>
      </c>
      <c r="I23" s="60">
        <v>4130</v>
      </c>
      <c r="J23" s="60">
        <v>4927</v>
      </c>
      <c r="K23" s="60">
        <v>1289</v>
      </c>
      <c r="L23" s="60"/>
      <c r="M23" s="60"/>
      <c r="N23" s="60">
        <v>1289</v>
      </c>
      <c r="O23" s="60"/>
      <c r="P23" s="60"/>
      <c r="Q23" s="60">
        <v>284</v>
      </c>
      <c r="R23" s="60">
        <v>284</v>
      </c>
      <c r="S23" s="60">
        <v>2903</v>
      </c>
      <c r="T23" s="60"/>
      <c r="U23" s="60"/>
      <c r="V23" s="60">
        <v>2903</v>
      </c>
      <c r="W23" s="60">
        <v>9403</v>
      </c>
      <c r="X23" s="60">
        <v>55000</v>
      </c>
      <c r="Y23" s="60">
        <v>-45597</v>
      </c>
      <c r="Z23" s="140">
        <v>-82.9</v>
      </c>
      <c r="AA23" s="62">
        <v>55000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11228117</v>
      </c>
      <c r="D25" s="217">
        <f>+D5+D9+D15+D19+D24</f>
        <v>0</v>
      </c>
      <c r="E25" s="230">
        <f t="shared" si="4"/>
        <v>10704290</v>
      </c>
      <c r="F25" s="219">
        <f t="shared" si="4"/>
        <v>17320970</v>
      </c>
      <c r="G25" s="219">
        <f t="shared" si="4"/>
        <v>1936853</v>
      </c>
      <c r="H25" s="219">
        <f t="shared" si="4"/>
        <v>4644</v>
      </c>
      <c r="I25" s="219">
        <f t="shared" si="4"/>
        <v>608322</v>
      </c>
      <c r="J25" s="219">
        <f t="shared" si="4"/>
        <v>2549819</v>
      </c>
      <c r="K25" s="219">
        <f t="shared" si="4"/>
        <v>10854</v>
      </c>
      <c r="L25" s="219">
        <f t="shared" si="4"/>
        <v>1156826</v>
      </c>
      <c r="M25" s="219">
        <f t="shared" si="4"/>
        <v>2520413</v>
      </c>
      <c r="N25" s="219">
        <f t="shared" si="4"/>
        <v>3688093</v>
      </c>
      <c r="O25" s="219">
        <f t="shared" si="4"/>
        <v>21794</v>
      </c>
      <c r="P25" s="219">
        <f t="shared" si="4"/>
        <v>446471</v>
      </c>
      <c r="Q25" s="219">
        <f t="shared" si="4"/>
        <v>236987</v>
      </c>
      <c r="R25" s="219">
        <f t="shared" si="4"/>
        <v>705252</v>
      </c>
      <c r="S25" s="219">
        <f t="shared" si="4"/>
        <v>885815</v>
      </c>
      <c r="T25" s="219">
        <f t="shared" si="4"/>
        <v>714115</v>
      </c>
      <c r="U25" s="219">
        <f t="shared" si="4"/>
        <v>503488</v>
      </c>
      <c r="V25" s="219">
        <f t="shared" si="4"/>
        <v>2103418</v>
      </c>
      <c r="W25" s="219">
        <f t="shared" si="4"/>
        <v>9046582</v>
      </c>
      <c r="X25" s="219">
        <f t="shared" si="4"/>
        <v>10704290</v>
      </c>
      <c r="Y25" s="219">
        <f t="shared" si="4"/>
        <v>-1657708</v>
      </c>
      <c r="Z25" s="231">
        <f>+IF(X25&lt;&gt;0,+(Y25/X25)*100,0)</f>
        <v>-15.486389101939501</v>
      </c>
      <c r="AA25" s="232">
        <f>+AA5+AA9+AA15+AA19+AA24</f>
        <v>17320970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9742204</v>
      </c>
      <c r="D28" s="155"/>
      <c r="E28" s="156">
        <v>10399290</v>
      </c>
      <c r="F28" s="60">
        <v>15995970</v>
      </c>
      <c r="G28" s="60">
        <v>1910477</v>
      </c>
      <c r="H28" s="60"/>
      <c r="I28" s="60">
        <v>603120</v>
      </c>
      <c r="J28" s="60">
        <v>2513597</v>
      </c>
      <c r="K28" s="60"/>
      <c r="L28" s="60">
        <v>1144503</v>
      </c>
      <c r="M28" s="60">
        <v>2502788</v>
      </c>
      <c r="N28" s="60">
        <v>3647291</v>
      </c>
      <c r="O28" s="60"/>
      <c r="P28" s="60">
        <v>401847</v>
      </c>
      <c r="Q28" s="60">
        <v>215688</v>
      </c>
      <c r="R28" s="60">
        <v>617535</v>
      </c>
      <c r="S28" s="60">
        <v>839777</v>
      </c>
      <c r="T28" s="60">
        <v>646306</v>
      </c>
      <c r="U28" s="60">
        <v>453638</v>
      </c>
      <c r="V28" s="60">
        <v>1939721</v>
      </c>
      <c r="W28" s="60">
        <v>8718144</v>
      </c>
      <c r="X28" s="60"/>
      <c r="Y28" s="60">
        <v>8718144</v>
      </c>
      <c r="Z28" s="140"/>
      <c r="AA28" s="155">
        <v>15995970</v>
      </c>
    </row>
    <row r="29" spans="1:27" ht="13.5">
      <c r="A29" s="234" t="s">
        <v>134</v>
      </c>
      <c r="B29" s="136"/>
      <c r="C29" s="155">
        <v>994815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10737019</v>
      </c>
      <c r="D32" s="210">
        <f>SUM(D28:D31)</f>
        <v>0</v>
      </c>
      <c r="E32" s="211">
        <f t="shared" si="5"/>
        <v>10399290</v>
      </c>
      <c r="F32" s="77">
        <f t="shared" si="5"/>
        <v>15995970</v>
      </c>
      <c r="G32" s="77">
        <f t="shared" si="5"/>
        <v>1910477</v>
      </c>
      <c r="H32" s="77">
        <f t="shared" si="5"/>
        <v>0</v>
      </c>
      <c r="I32" s="77">
        <f t="shared" si="5"/>
        <v>603120</v>
      </c>
      <c r="J32" s="77">
        <f t="shared" si="5"/>
        <v>2513597</v>
      </c>
      <c r="K32" s="77">
        <f t="shared" si="5"/>
        <v>0</v>
      </c>
      <c r="L32" s="77">
        <f t="shared" si="5"/>
        <v>1144503</v>
      </c>
      <c r="M32" s="77">
        <f t="shared" si="5"/>
        <v>2502788</v>
      </c>
      <c r="N32" s="77">
        <f t="shared" si="5"/>
        <v>3647291</v>
      </c>
      <c r="O32" s="77">
        <f t="shared" si="5"/>
        <v>0</v>
      </c>
      <c r="P32" s="77">
        <f t="shared" si="5"/>
        <v>401847</v>
      </c>
      <c r="Q32" s="77">
        <f t="shared" si="5"/>
        <v>215688</v>
      </c>
      <c r="R32" s="77">
        <f t="shared" si="5"/>
        <v>617535</v>
      </c>
      <c r="S32" s="77">
        <f t="shared" si="5"/>
        <v>839777</v>
      </c>
      <c r="T32" s="77">
        <f t="shared" si="5"/>
        <v>646306</v>
      </c>
      <c r="U32" s="77">
        <f t="shared" si="5"/>
        <v>453638</v>
      </c>
      <c r="V32" s="77">
        <f t="shared" si="5"/>
        <v>1939721</v>
      </c>
      <c r="W32" s="77">
        <f t="shared" si="5"/>
        <v>8718144</v>
      </c>
      <c r="X32" s="77">
        <f t="shared" si="5"/>
        <v>0</v>
      </c>
      <c r="Y32" s="77">
        <f t="shared" si="5"/>
        <v>8718144</v>
      </c>
      <c r="Z32" s="212">
        <f>+IF(X32&lt;&gt;0,+(Y32/X32)*100,0)</f>
        <v>0</v>
      </c>
      <c r="AA32" s="79">
        <f>SUM(AA28:AA31)</f>
        <v>15995970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104431</v>
      </c>
      <c r="D34" s="155"/>
      <c r="E34" s="156"/>
      <c r="F34" s="60">
        <v>940000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940000</v>
      </c>
    </row>
    <row r="35" spans="1:27" ht="13.5">
      <c r="A35" s="237" t="s">
        <v>53</v>
      </c>
      <c r="B35" s="136"/>
      <c r="C35" s="155">
        <v>386668</v>
      </c>
      <c r="D35" s="155"/>
      <c r="E35" s="156">
        <v>305000</v>
      </c>
      <c r="F35" s="60">
        <v>385000</v>
      </c>
      <c r="G35" s="60">
        <v>26376</v>
      </c>
      <c r="H35" s="60">
        <v>4644</v>
      </c>
      <c r="I35" s="60">
        <v>5202</v>
      </c>
      <c r="J35" s="60">
        <v>36222</v>
      </c>
      <c r="K35" s="60">
        <v>10854</v>
      </c>
      <c r="L35" s="60">
        <v>12323</v>
      </c>
      <c r="M35" s="60">
        <v>17625</v>
      </c>
      <c r="N35" s="60">
        <v>40802</v>
      </c>
      <c r="O35" s="60">
        <v>21794</v>
      </c>
      <c r="P35" s="60">
        <v>44624</v>
      </c>
      <c r="Q35" s="60">
        <v>21299</v>
      </c>
      <c r="R35" s="60">
        <v>87717</v>
      </c>
      <c r="S35" s="60">
        <v>46038</v>
      </c>
      <c r="T35" s="60">
        <v>67809</v>
      </c>
      <c r="U35" s="60">
        <v>49850</v>
      </c>
      <c r="V35" s="60">
        <v>163697</v>
      </c>
      <c r="W35" s="60">
        <v>328438</v>
      </c>
      <c r="X35" s="60"/>
      <c r="Y35" s="60">
        <v>328438</v>
      </c>
      <c r="Z35" s="140"/>
      <c r="AA35" s="62">
        <v>385000</v>
      </c>
    </row>
    <row r="36" spans="1:27" ht="13.5">
      <c r="A36" s="238" t="s">
        <v>139</v>
      </c>
      <c r="B36" s="149"/>
      <c r="C36" s="222">
        <f aca="true" t="shared" si="6" ref="C36:Y36">SUM(C32:C35)</f>
        <v>11228118</v>
      </c>
      <c r="D36" s="222">
        <f>SUM(D32:D35)</f>
        <v>0</v>
      </c>
      <c r="E36" s="218">
        <f t="shared" si="6"/>
        <v>10704290</v>
      </c>
      <c r="F36" s="220">
        <f t="shared" si="6"/>
        <v>17320970</v>
      </c>
      <c r="G36" s="220">
        <f t="shared" si="6"/>
        <v>1936853</v>
      </c>
      <c r="H36" s="220">
        <f t="shared" si="6"/>
        <v>4644</v>
      </c>
      <c r="I36" s="220">
        <f t="shared" si="6"/>
        <v>608322</v>
      </c>
      <c r="J36" s="220">
        <f t="shared" si="6"/>
        <v>2549819</v>
      </c>
      <c r="K36" s="220">
        <f t="shared" si="6"/>
        <v>10854</v>
      </c>
      <c r="L36" s="220">
        <f t="shared" si="6"/>
        <v>1156826</v>
      </c>
      <c r="M36" s="220">
        <f t="shared" si="6"/>
        <v>2520413</v>
      </c>
      <c r="N36" s="220">
        <f t="shared" si="6"/>
        <v>3688093</v>
      </c>
      <c r="O36" s="220">
        <f t="shared" si="6"/>
        <v>21794</v>
      </c>
      <c r="P36" s="220">
        <f t="shared" si="6"/>
        <v>446471</v>
      </c>
      <c r="Q36" s="220">
        <f t="shared" si="6"/>
        <v>236987</v>
      </c>
      <c r="R36" s="220">
        <f t="shared" si="6"/>
        <v>705252</v>
      </c>
      <c r="S36" s="220">
        <f t="shared" si="6"/>
        <v>885815</v>
      </c>
      <c r="T36" s="220">
        <f t="shared" si="6"/>
        <v>714115</v>
      </c>
      <c r="U36" s="220">
        <f t="shared" si="6"/>
        <v>503488</v>
      </c>
      <c r="V36" s="220">
        <f t="shared" si="6"/>
        <v>2103418</v>
      </c>
      <c r="W36" s="220">
        <f t="shared" si="6"/>
        <v>9046582</v>
      </c>
      <c r="X36" s="220">
        <f t="shared" si="6"/>
        <v>0</v>
      </c>
      <c r="Y36" s="220">
        <f t="shared" si="6"/>
        <v>9046582</v>
      </c>
      <c r="Z36" s="221">
        <f>+IF(X36&lt;&gt;0,+(Y36/X36)*100,0)</f>
        <v>0</v>
      </c>
      <c r="AA36" s="239">
        <f>SUM(AA32:AA35)</f>
        <v>17320970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8895481</v>
      </c>
      <c r="D6" s="155"/>
      <c r="E6" s="59">
        <v>2513393</v>
      </c>
      <c r="F6" s="60">
        <v>2513393</v>
      </c>
      <c r="G6" s="60">
        <v>2998162</v>
      </c>
      <c r="H6" s="60">
        <v>6863769</v>
      </c>
      <c r="I6" s="60">
        <v>2068917</v>
      </c>
      <c r="J6" s="60">
        <v>2068917</v>
      </c>
      <c r="K6" s="60">
        <v>516805</v>
      </c>
      <c r="L6" s="60">
        <v>3010505</v>
      </c>
      <c r="M6" s="60">
        <v>960698</v>
      </c>
      <c r="N6" s="60">
        <v>960698</v>
      </c>
      <c r="O6" s="60">
        <v>2458453</v>
      </c>
      <c r="P6" s="60">
        <v>818851</v>
      </c>
      <c r="Q6" s="60">
        <v>1380657</v>
      </c>
      <c r="R6" s="60">
        <v>1380657</v>
      </c>
      <c r="S6" s="60">
        <v>2853761</v>
      </c>
      <c r="T6" s="60">
        <v>589541</v>
      </c>
      <c r="U6" s="60">
        <v>612670</v>
      </c>
      <c r="V6" s="60">
        <v>612670</v>
      </c>
      <c r="W6" s="60">
        <v>612670</v>
      </c>
      <c r="X6" s="60">
        <v>2513393</v>
      </c>
      <c r="Y6" s="60">
        <v>-1900723</v>
      </c>
      <c r="Z6" s="140">
        <v>-75.62</v>
      </c>
      <c r="AA6" s="62">
        <v>2513393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975144</v>
      </c>
      <c r="H7" s="60">
        <v>1013513</v>
      </c>
      <c r="I7" s="60">
        <v>7641091</v>
      </c>
      <c r="J7" s="60">
        <v>7641091</v>
      </c>
      <c r="K7" s="60">
        <v>7705253</v>
      </c>
      <c r="L7" s="60">
        <v>10444080</v>
      </c>
      <c r="M7" s="60">
        <v>8722684</v>
      </c>
      <c r="N7" s="60">
        <v>8722684</v>
      </c>
      <c r="O7" s="60">
        <v>8792031</v>
      </c>
      <c r="P7" s="60">
        <v>8102333</v>
      </c>
      <c r="Q7" s="60">
        <v>11931350</v>
      </c>
      <c r="R7" s="60">
        <v>11931350</v>
      </c>
      <c r="S7" s="60">
        <v>11055404</v>
      </c>
      <c r="T7" s="60">
        <v>10339434</v>
      </c>
      <c r="U7" s="60">
        <v>12496630</v>
      </c>
      <c r="V7" s="60">
        <v>12496630</v>
      </c>
      <c r="W7" s="60">
        <v>12496630</v>
      </c>
      <c r="X7" s="60"/>
      <c r="Y7" s="60">
        <v>12496630</v>
      </c>
      <c r="Z7" s="140"/>
      <c r="AA7" s="62"/>
    </row>
    <row r="8" spans="1:27" ht="13.5">
      <c r="A8" s="249" t="s">
        <v>145</v>
      </c>
      <c r="B8" s="182"/>
      <c r="C8" s="155">
        <v>10893099</v>
      </c>
      <c r="D8" s="155"/>
      <c r="E8" s="59">
        <v>11556125</v>
      </c>
      <c r="F8" s="60">
        <v>11556125</v>
      </c>
      <c r="G8" s="60">
        <v>14170282</v>
      </c>
      <c r="H8" s="60">
        <v>15206284</v>
      </c>
      <c r="I8" s="60">
        <v>14361593</v>
      </c>
      <c r="J8" s="60">
        <v>14361593</v>
      </c>
      <c r="K8" s="60">
        <v>14742274</v>
      </c>
      <c r="L8" s="60">
        <v>6930</v>
      </c>
      <c r="M8" s="60">
        <v>5603823</v>
      </c>
      <c r="N8" s="60">
        <v>5603823</v>
      </c>
      <c r="O8" s="60">
        <v>13431019</v>
      </c>
      <c r="P8" s="60">
        <v>13496183</v>
      </c>
      <c r="Q8" s="60">
        <v>13294043</v>
      </c>
      <c r="R8" s="60">
        <v>13294043</v>
      </c>
      <c r="S8" s="60">
        <v>12310985</v>
      </c>
      <c r="T8" s="60">
        <v>12627645</v>
      </c>
      <c r="U8" s="60">
        <v>12988164</v>
      </c>
      <c r="V8" s="60">
        <v>12988164</v>
      </c>
      <c r="W8" s="60">
        <v>12988164</v>
      </c>
      <c r="X8" s="60">
        <v>11556125</v>
      </c>
      <c r="Y8" s="60">
        <v>1432039</v>
      </c>
      <c r="Z8" s="140">
        <v>12.39</v>
      </c>
      <c r="AA8" s="62">
        <v>11556125</v>
      </c>
    </row>
    <row r="9" spans="1:27" ht="13.5">
      <c r="A9" s="249" t="s">
        <v>146</v>
      </c>
      <c r="B9" s="182"/>
      <c r="C9" s="155">
        <v>5204915</v>
      </c>
      <c r="D9" s="155"/>
      <c r="E9" s="59">
        <v>2062441</v>
      </c>
      <c r="F9" s="60">
        <v>2062441</v>
      </c>
      <c r="G9" s="60">
        <v>119911</v>
      </c>
      <c r="H9" s="60">
        <v>8892711</v>
      </c>
      <c r="I9" s="60">
        <v>14892835</v>
      </c>
      <c r="J9" s="60">
        <v>14892835</v>
      </c>
      <c r="K9" s="60">
        <v>13678152</v>
      </c>
      <c r="L9" s="60">
        <v>2698</v>
      </c>
      <c r="M9" s="60">
        <v>2723208</v>
      </c>
      <c r="N9" s="60">
        <v>2723208</v>
      </c>
      <c r="O9" s="60">
        <v>4180932</v>
      </c>
      <c r="P9" s="60">
        <v>5184058</v>
      </c>
      <c r="Q9" s="60">
        <v>9687405</v>
      </c>
      <c r="R9" s="60">
        <v>9687405</v>
      </c>
      <c r="S9" s="60">
        <v>12453681</v>
      </c>
      <c r="T9" s="60">
        <v>10644264</v>
      </c>
      <c r="U9" s="60">
        <v>10535225</v>
      </c>
      <c r="V9" s="60">
        <v>10535225</v>
      </c>
      <c r="W9" s="60">
        <v>10535225</v>
      </c>
      <c r="X9" s="60">
        <v>2062441</v>
      </c>
      <c r="Y9" s="60">
        <v>8472784</v>
      </c>
      <c r="Z9" s="140">
        <v>410.81</v>
      </c>
      <c r="AA9" s="62">
        <v>2062441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755524</v>
      </c>
      <c r="D11" s="155"/>
      <c r="E11" s="59">
        <v>903695</v>
      </c>
      <c r="F11" s="60">
        <v>903695</v>
      </c>
      <c r="G11" s="60">
        <v>755524</v>
      </c>
      <c r="H11" s="60">
        <v>755524</v>
      </c>
      <c r="I11" s="60">
        <v>755524</v>
      </c>
      <c r="J11" s="60">
        <v>755524</v>
      </c>
      <c r="K11" s="60">
        <v>755524</v>
      </c>
      <c r="L11" s="60">
        <v>755524</v>
      </c>
      <c r="M11" s="60">
        <v>755524</v>
      </c>
      <c r="N11" s="60">
        <v>755524</v>
      </c>
      <c r="O11" s="60">
        <v>755524</v>
      </c>
      <c r="P11" s="60">
        <v>755524</v>
      </c>
      <c r="Q11" s="60">
        <v>755524</v>
      </c>
      <c r="R11" s="60">
        <v>755524</v>
      </c>
      <c r="S11" s="60">
        <v>755524</v>
      </c>
      <c r="T11" s="60">
        <v>755524</v>
      </c>
      <c r="U11" s="60">
        <v>755524</v>
      </c>
      <c r="V11" s="60">
        <v>755524</v>
      </c>
      <c r="W11" s="60">
        <v>755524</v>
      </c>
      <c r="X11" s="60">
        <v>903695</v>
      </c>
      <c r="Y11" s="60">
        <v>-148171</v>
      </c>
      <c r="Z11" s="140">
        <v>-16.4</v>
      </c>
      <c r="AA11" s="62">
        <v>903695</v>
      </c>
    </row>
    <row r="12" spans="1:27" ht="13.5">
      <c r="A12" s="250" t="s">
        <v>56</v>
      </c>
      <c r="B12" s="251"/>
      <c r="C12" s="168">
        <f aca="true" t="shared" si="0" ref="C12:Y12">SUM(C6:C11)</f>
        <v>25749019</v>
      </c>
      <c r="D12" s="168">
        <f>SUM(D6:D11)</f>
        <v>0</v>
      </c>
      <c r="E12" s="72">
        <f t="shared" si="0"/>
        <v>17035654</v>
      </c>
      <c r="F12" s="73">
        <f t="shared" si="0"/>
        <v>17035654</v>
      </c>
      <c r="G12" s="73">
        <f t="shared" si="0"/>
        <v>19019023</v>
      </c>
      <c r="H12" s="73">
        <f t="shared" si="0"/>
        <v>32731801</v>
      </c>
      <c r="I12" s="73">
        <f t="shared" si="0"/>
        <v>39719960</v>
      </c>
      <c r="J12" s="73">
        <f t="shared" si="0"/>
        <v>39719960</v>
      </c>
      <c r="K12" s="73">
        <f t="shared" si="0"/>
        <v>37398008</v>
      </c>
      <c r="L12" s="73">
        <f t="shared" si="0"/>
        <v>14219737</v>
      </c>
      <c r="M12" s="73">
        <f t="shared" si="0"/>
        <v>18765937</v>
      </c>
      <c r="N12" s="73">
        <f t="shared" si="0"/>
        <v>18765937</v>
      </c>
      <c r="O12" s="73">
        <f t="shared" si="0"/>
        <v>29617959</v>
      </c>
      <c r="P12" s="73">
        <f t="shared" si="0"/>
        <v>28356949</v>
      </c>
      <c r="Q12" s="73">
        <f t="shared" si="0"/>
        <v>37048979</v>
      </c>
      <c r="R12" s="73">
        <f t="shared" si="0"/>
        <v>37048979</v>
      </c>
      <c r="S12" s="73">
        <f t="shared" si="0"/>
        <v>39429355</v>
      </c>
      <c r="T12" s="73">
        <f t="shared" si="0"/>
        <v>34956408</v>
      </c>
      <c r="U12" s="73">
        <f t="shared" si="0"/>
        <v>37388213</v>
      </c>
      <c r="V12" s="73">
        <f t="shared" si="0"/>
        <v>37388213</v>
      </c>
      <c r="W12" s="73">
        <f t="shared" si="0"/>
        <v>37388213</v>
      </c>
      <c r="X12" s="73">
        <f t="shared" si="0"/>
        <v>17035654</v>
      </c>
      <c r="Y12" s="73">
        <f t="shared" si="0"/>
        <v>20352559</v>
      </c>
      <c r="Z12" s="170">
        <f>+IF(X12&lt;&gt;0,+(Y12/X12)*100,0)</f>
        <v>119.47037078823037</v>
      </c>
      <c r="AA12" s="74">
        <f>SUM(AA6:AA11)</f>
        <v>17035654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740904</v>
      </c>
      <c r="D16" s="155"/>
      <c r="E16" s="59">
        <v>777614</v>
      </c>
      <c r="F16" s="60">
        <v>777614</v>
      </c>
      <c r="G16" s="159">
        <v>740904</v>
      </c>
      <c r="H16" s="159">
        <v>740904</v>
      </c>
      <c r="I16" s="159">
        <v>740904</v>
      </c>
      <c r="J16" s="60">
        <v>740904</v>
      </c>
      <c r="K16" s="159">
        <v>740904</v>
      </c>
      <c r="L16" s="159">
        <v>779277</v>
      </c>
      <c r="M16" s="60">
        <v>779277</v>
      </c>
      <c r="N16" s="159">
        <v>779277</v>
      </c>
      <c r="O16" s="159">
        <v>779277</v>
      </c>
      <c r="P16" s="159">
        <v>779085</v>
      </c>
      <c r="Q16" s="60">
        <v>779085</v>
      </c>
      <c r="R16" s="159">
        <v>779085</v>
      </c>
      <c r="S16" s="159">
        <v>779085</v>
      </c>
      <c r="T16" s="60">
        <v>779085</v>
      </c>
      <c r="U16" s="159">
        <v>780713</v>
      </c>
      <c r="V16" s="159">
        <v>780713</v>
      </c>
      <c r="W16" s="159">
        <v>780713</v>
      </c>
      <c r="X16" s="60">
        <v>777614</v>
      </c>
      <c r="Y16" s="159">
        <v>3099</v>
      </c>
      <c r="Z16" s="141">
        <v>0.4</v>
      </c>
      <c r="AA16" s="225">
        <v>777614</v>
      </c>
    </row>
    <row r="17" spans="1:27" ht="13.5">
      <c r="A17" s="249" t="s">
        <v>152</v>
      </c>
      <c r="B17" s="182"/>
      <c r="C17" s="155">
        <v>49931264</v>
      </c>
      <c r="D17" s="155"/>
      <c r="E17" s="59">
        <v>44102262</v>
      </c>
      <c r="F17" s="60">
        <v>44102262</v>
      </c>
      <c r="G17" s="60">
        <v>39799493</v>
      </c>
      <c r="H17" s="60">
        <v>39799493</v>
      </c>
      <c r="I17" s="60">
        <v>39799493</v>
      </c>
      <c r="J17" s="60">
        <v>39799493</v>
      </c>
      <c r="K17" s="60">
        <v>39799493</v>
      </c>
      <c r="L17" s="60">
        <v>45628495</v>
      </c>
      <c r="M17" s="60">
        <v>45628495</v>
      </c>
      <c r="N17" s="60">
        <v>45628495</v>
      </c>
      <c r="O17" s="60">
        <v>45628495</v>
      </c>
      <c r="P17" s="60">
        <v>45628495</v>
      </c>
      <c r="Q17" s="60">
        <v>45628495</v>
      </c>
      <c r="R17" s="60">
        <v>45628495</v>
      </c>
      <c r="S17" s="60">
        <v>45628495</v>
      </c>
      <c r="T17" s="60">
        <v>45628495</v>
      </c>
      <c r="U17" s="60">
        <v>47176200</v>
      </c>
      <c r="V17" s="60">
        <v>47176200</v>
      </c>
      <c r="W17" s="60">
        <v>47176200</v>
      </c>
      <c r="X17" s="60">
        <v>44102262</v>
      </c>
      <c r="Y17" s="60">
        <v>3073938</v>
      </c>
      <c r="Z17" s="140">
        <v>6.97</v>
      </c>
      <c r="AA17" s="62">
        <v>44102262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208135060</v>
      </c>
      <c r="D19" s="155"/>
      <c r="E19" s="59">
        <v>210188522</v>
      </c>
      <c r="F19" s="60">
        <v>210188522</v>
      </c>
      <c r="G19" s="60">
        <v>226505297</v>
      </c>
      <c r="H19" s="60">
        <v>226505297</v>
      </c>
      <c r="I19" s="60">
        <v>226505297</v>
      </c>
      <c r="J19" s="60">
        <v>226505297</v>
      </c>
      <c r="K19" s="60">
        <v>226505297</v>
      </c>
      <c r="L19" s="60">
        <v>212437829</v>
      </c>
      <c r="M19" s="60">
        <v>212437829</v>
      </c>
      <c r="N19" s="60">
        <v>212437829</v>
      </c>
      <c r="O19" s="60">
        <v>212437829</v>
      </c>
      <c r="P19" s="60">
        <v>212437829</v>
      </c>
      <c r="Q19" s="60">
        <v>212437829</v>
      </c>
      <c r="R19" s="60">
        <v>212437829</v>
      </c>
      <c r="S19" s="60">
        <v>212437829</v>
      </c>
      <c r="T19" s="60">
        <v>212437829</v>
      </c>
      <c r="U19" s="60">
        <v>212437829</v>
      </c>
      <c r="V19" s="60">
        <v>212437829</v>
      </c>
      <c r="W19" s="60">
        <v>212437829</v>
      </c>
      <c r="X19" s="60">
        <v>210188522</v>
      </c>
      <c r="Y19" s="60">
        <v>2249307</v>
      </c>
      <c r="Z19" s="140">
        <v>1.07</v>
      </c>
      <c r="AA19" s="62">
        <v>210188522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1867509</v>
      </c>
      <c r="D21" s="155"/>
      <c r="E21" s="59">
        <v>1399800</v>
      </c>
      <c r="F21" s="60">
        <v>1399800</v>
      </c>
      <c r="G21" s="60">
        <v>1299800</v>
      </c>
      <c r="H21" s="60">
        <v>1299800</v>
      </c>
      <c r="I21" s="60">
        <v>1299800</v>
      </c>
      <c r="J21" s="60">
        <v>1299800</v>
      </c>
      <c r="K21" s="60">
        <v>1299800</v>
      </c>
      <c r="L21" s="60">
        <v>1867509</v>
      </c>
      <c r="M21" s="60">
        <v>1867509</v>
      </c>
      <c r="N21" s="60">
        <v>1867509</v>
      </c>
      <c r="O21" s="60">
        <v>1867509</v>
      </c>
      <c r="P21" s="60">
        <v>1867509</v>
      </c>
      <c r="Q21" s="60">
        <v>1867509</v>
      </c>
      <c r="R21" s="60">
        <v>1867509</v>
      </c>
      <c r="S21" s="60">
        <v>1867509</v>
      </c>
      <c r="T21" s="60">
        <v>1867509</v>
      </c>
      <c r="U21" s="60">
        <v>1867509</v>
      </c>
      <c r="V21" s="60">
        <v>1867509</v>
      </c>
      <c r="W21" s="60">
        <v>1867509</v>
      </c>
      <c r="X21" s="60">
        <v>1399800</v>
      </c>
      <c r="Y21" s="60">
        <v>467709</v>
      </c>
      <c r="Z21" s="140">
        <v>33.41</v>
      </c>
      <c r="AA21" s="62">
        <v>1399800</v>
      </c>
    </row>
    <row r="22" spans="1:27" ht="13.5">
      <c r="A22" s="249" t="s">
        <v>157</v>
      </c>
      <c r="B22" s="182"/>
      <c r="C22" s="155">
        <v>303386</v>
      </c>
      <c r="D22" s="155"/>
      <c r="E22" s="59">
        <v>321120</v>
      </c>
      <c r="F22" s="60">
        <v>321120</v>
      </c>
      <c r="G22" s="60">
        <v>419959</v>
      </c>
      <c r="H22" s="60">
        <v>419959</v>
      </c>
      <c r="I22" s="60">
        <v>419959</v>
      </c>
      <c r="J22" s="60">
        <v>419959</v>
      </c>
      <c r="K22" s="60">
        <v>419959</v>
      </c>
      <c r="L22" s="60">
        <v>307768</v>
      </c>
      <c r="M22" s="60">
        <v>312329</v>
      </c>
      <c r="N22" s="60">
        <v>312329</v>
      </c>
      <c r="O22" s="60">
        <v>316890</v>
      </c>
      <c r="P22" s="60">
        <v>318829</v>
      </c>
      <c r="Q22" s="60">
        <v>318829</v>
      </c>
      <c r="R22" s="60">
        <v>318829</v>
      </c>
      <c r="S22" s="60">
        <v>318829</v>
      </c>
      <c r="T22" s="60">
        <v>318829</v>
      </c>
      <c r="U22" s="60">
        <v>318829</v>
      </c>
      <c r="V22" s="60">
        <v>318829</v>
      </c>
      <c r="W22" s="60">
        <v>318829</v>
      </c>
      <c r="X22" s="60">
        <v>321120</v>
      </c>
      <c r="Y22" s="60">
        <v>-2291</v>
      </c>
      <c r="Z22" s="140">
        <v>-0.71</v>
      </c>
      <c r="AA22" s="62">
        <v>321120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260978123</v>
      </c>
      <c r="D24" s="168">
        <f>SUM(D15:D23)</f>
        <v>0</v>
      </c>
      <c r="E24" s="76">
        <f t="shared" si="1"/>
        <v>256789318</v>
      </c>
      <c r="F24" s="77">
        <f t="shared" si="1"/>
        <v>256789318</v>
      </c>
      <c r="G24" s="77">
        <f t="shared" si="1"/>
        <v>268765453</v>
      </c>
      <c r="H24" s="77">
        <f t="shared" si="1"/>
        <v>268765453</v>
      </c>
      <c r="I24" s="77">
        <f t="shared" si="1"/>
        <v>268765453</v>
      </c>
      <c r="J24" s="77">
        <f t="shared" si="1"/>
        <v>268765453</v>
      </c>
      <c r="K24" s="77">
        <f t="shared" si="1"/>
        <v>268765453</v>
      </c>
      <c r="L24" s="77">
        <f t="shared" si="1"/>
        <v>261020878</v>
      </c>
      <c r="M24" s="77">
        <f t="shared" si="1"/>
        <v>261025439</v>
      </c>
      <c r="N24" s="77">
        <f t="shared" si="1"/>
        <v>261025439</v>
      </c>
      <c r="O24" s="77">
        <f t="shared" si="1"/>
        <v>261030000</v>
      </c>
      <c r="P24" s="77">
        <f t="shared" si="1"/>
        <v>261031747</v>
      </c>
      <c r="Q24" s="77">
        <f t="shared" si="1"/>
        <v>261031747</v>
      </c>
      <c r="R24" s="77">
        <f t="shared" si="1"/>
        <v>261031747</v>
      </c>
      <c r="S24" s="77">
        <f t="shared" si="1"/>
        <v>261031747</v>
      </c>
      <c r="T24" s="77">
        <f t="shared" si="1"/>
        <v>261031747</v>
      </c>
      <c r="U24" s="77">
        <f t="shared" si="1"/>
        <v>262581080</v>
      </c>
      <c r="V24" s="77">
        <f t="shared" si="1"/>
        <v>262581080</v>
      </c>
      <c r="W24" s="77">
        <f t="shared" si="1"/>
        <v>262581080</v>
      </c>
      <c r="X24" s="77">
        <f t="shared" si="1"/>
        <v>256789318</v>
      </c>
      <c r="Y24" s="77">
        <f t="shared" si="1"/>
        <v>5791762</v>
      </c>
      <c r="Z24" s="212">
        <f>+IF(X24&lt;&gt;0,+(Y24/X24)*100,0)</f>
        <v>2.2554528533776472</v>
      </c>
      <c r="AA24" s="79">
        <f>SUM(AA15:AA23)</f>
        <v>256789318</v>
      </c>
    </row>
    <row r="25" spans="1:27" ht="13.5">
      <c r="A25" s="250" t="s">
        <v>159</v>
      </c>
      <c r="B25" s="251"/>
      <c r="C25" s="168">
        <f aca="true" t="shared" si="2" ref="C25:Y25">+C12+C24</f>
        <v>286727142</v>
      </c>
      <c r="D25" s="168">
        <f>+D12+D24</f>
        <v>0</v>
      </c>
      <c r="E25" s="72">
        <f t="shared" si="2"/>
        <v>273824972</v>
      </c>
      <c r="F25" s="73">
        <f t="shared" si="2"/>
        <v>273824972</v>
      </c>
      <c r="G25" s="73">
        <f t="shared" si="2"/>
        <v>287784476</v>
      </c>
      <c r="H25" s="73">
        <f t="shared" si="2"/>
        <v>301497254</v>
      </c>
      <c r="I25" s="73">
        <f t="shared" si="2"/>
        <v>308485413</v>
      </c>
      <c r="J25" s="73">
        <f t="shared" si="2"/>
        <v>308485413</v>
      </c>
      <c r="K25" s="73">
        <f t="shared" si="2"/>
        <v>306163461</v>
      </c>
      <c r="L25" s="73">
        <f t="shared" si="2"/>
        <v>275240615</v>
      </c>
      <c r="M25" s="73">
        <f t="shared" si="2"/>
        <v>279791376</v>
      </c>
      <c r="N25" s="73">
        <f t="shared" si="2"/>
        <v>279791376</v>
      </c>
      <c r="O25" s="73">
        <f t="shared" si="2"/>
        <v>290647959</v>
      </c>
      <c r="P25" s="73">
        <f t="shared" si="2"/>
        <v>289388696</v>
      </c>
      <c r="Q25" s="73">
        <f t="shared" si="2"/>
        <v>298080726</v>
      </c>
      <c r="R25" s="73">
        <f t="shared" si="2"/>
        <v>298080726</v>
      </c>
      <c r="S25" s="73">
        <f t="shared" si="2"/>
        <v>300461102</v>
      </c>
      <c r="T25" s="73">
        <f t="shared" si="2"/>
        <v>295988155</v>
      </c>
      <c r="U25" s="73">
        <f t="shared" si="2"/>
        <v>299969293</v>
      </c>
      <c r="V25" s="73">
        <f t="shared" si="2"/>
        <v>299969293</v>
      </c>
      <c r="W25" s="73">
        <f t="shared" si="2"/>
        <v>299969293</v>
      </c>
      <c r="X25" s="73">
        <f t="shared" si="2"/>
        <v>273824972</v>
      </c>
      <c r="Y25" s="73">
        <f t="shared" si="2"/>
        <v>26144321</v>
      </c>
      <c r="Z25" s="170">
        <f>+IF(X25&lt;&gt;0,+(Y25/X25)*100,0)</f>
        <v>9.547822029906024</v>
      </c>
      <c r="AA25" s="74">
        <f>+AA12+AA24</f>
        <v>273824972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1666336</v>
      </c>
      <c r="D30" s="155"/>
      <c r="E30" s="59">
        <v>1369915</v>
      </c>
      <c r="F30" s="60">
        <v>1369915</v>
      </c>
      <c r="G30" s="60"/>
      <c r="H30" s="60"/>
      <c r="I30" s="60"/>
      <c r="J30" s="60"/>
      <c r="K30" s="60">
        <v>8189423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1369915</v>
      </c>
      <c r="Y30" s="60">
        <v>-1369915</v>
      </c>
      <c r="Z30" s="140">
        <v>-100</v>
      </c>
      <c r="AA30" s="62">
        <v>1369915</v>
      </c>
    </row>
    <row r="31" spans="1:27" ht="13.5">
      <c r="A31" s="249" t="s">
        <v>163</v>
      </c>
      <c r="B31" s="182"/>
      <c r="C31" s="155">
        <v>2019593</v>
      </c>
      <c r="D31" s="155"/>
      <c r="E31" s="59">
        <v>1946515</v>
      </c>
      <c r="F31" s="60">
        <v>1946515</v>
      </c>
      <c r="G31" s="60">
        <v>2064945</v>
      </c>
      <c r="H31" s="60">
        <v>2081589</v>
      </c>
      <c r="I31" s="60">
        <v>2103003</v>
      </c>
      <c r="J31" s="60">
        <v>2103003</v>
      </c>
      <c r="K31" s="60">
        <v>2103003</v>
      </c>
      <c r="L31" s="60">
        <v>2063513</v>
      </c>
      <c r="M31" s="60">
        <v>2105593</v>
      </c>
      <c r="N31" s="60">
        <v>2105593</v>
      </c>
      <c r="O31" s="60">
        <v>2093281</v>
      </c>
      <c r="P31" s="60">
        <v>2078108</v>
      </c>
      <c r="Q31" s="60">
        <v>2078108</v>
      </c>
      <c r="R31" s="60">
        <v>2078108</v>
      </c>
      <c r="S31" s="60">
        <v>2095025</v>
      </c>
      <c r="T31" s="60">
        <v>2093926</v>
      </c>
      <c r="U31" s="60">
        <v>1943885</v>
      </c>
      <c r="V31" s="60">
        <v>1943885</v>
      </c>
      <c r="W31" s="60">
        <v>1943885</v>
      </c>
      <c r="X31" s="60">
        <v>1946515</v>
      </c>
      <c r="Y31" s="60">
        <v>-2630</v>
      </c>
      <c r="Z31" s="140">
        <v>-0.14</v>
      </c>
      <c r="AA31" s="62">
        <v>1946515</v>
      </c>
    </row>
    <row r="32" spans="1:27" ht="13.5">
      <c r="A32" s="249" t="s">
        <v>164</v>
      </c>
      <c r="B32" s="182"/>
      <c r="C32" s="155">
        <v>58980808</v>
      </c>
      <c r="D32" s="155"/>
      <c r="E32" s="59">
        <v>41317088</v>
      </c>
      <c r="F32" s="60">
        <v>41317088</v>
      </c>
      <c r="G32" s="60">
        <v>36379026</v>
      </c>
      <c r="H32" s="60">
        <v>46725677</v>
      </c>
      <c r="I32" s="60">
        <v>41388758</v>
      </c>
      <c r="J32" s="60">
        <v>41388758</v>
      </c>
      <c r="K32" s="60">
        <v>59169334</v>
      </c>
      <c r="L32" s="60">
        <v>62043509</v>
      </c>
      <c r="M32" s="60">
        <v>51861229</v>
      </c>
      <c r="N32" s="60">
        <v>51861229</v>
      </c>
      <c r="O32" s="60">
        <v>54199432</v>
      </c>
      <c r="P32" s="60">
        <v>64754146</v>
      </c>
      <c r="Q32" s="60">
        <v>76640489</v>
      </c>
      <c r="R32" s="60">
        <v>76640489</v>
      </c>
      <c r="S32" s="60">
        <v>74049480</v>
      </c>
      <c r="T32" s="60">
        <v>77736573</v>
      </c>
      <c r="U32" s="60">
        <v>71021454</v>
      </c>
      <c r="V32" s="60">
        <v>71021454</v>
      </c>
      <c r="W32" s="60">
        <v>71021454</v>
      </c>
      <c r="X32" s="60">
        <v>41317088</v>
      </c>
      <c r="Y32" s="60">
        <v>29704366</v>
      </c>
      <c r="Z32" s="140">
        <v>71.89</v>
      </c>
      <c r="AA32" s="62">
        <v>41317088</v>
      </c>
    </row>
    <row r="33" spans="1:27" ht="13.5">
      <c r="A33" s="249" t="s">
        <v>165</v>
      </c>
      <c r="B33" s="182"/>
      <c r="C33" s="155">
        <v>8266777</v>
      </c>
      <c r="D33" s="155"/>
      <c r="E33" s="59">
        <v>6320400</v>
      </c>
      <c r="F33" s="60">
        <v>6320400</v>
      </c>
      <c r="G33" s="60">
        <v>5997975</v>
      </c>
      <c r="H33" s="60">
        <v>5558915</v>
      </c>
      <c r="I33" s="60">
        <v>5532300</v>
      </c>
      <c r="J33" s="60">
        <v>5532300</v>
      </c>
      <c r="K33" s="60">
        <v>5402996</v>
      </c>
      <c r="L33" s="60">
        <v>7094116</v>
      </c>
      <c r="M33" s="60">
        <v>7077975</v>
      </c>
      <c r="N33" s="60">
        <v>7077975</v>
      </c>
      <c r="O33" s="60">
        <v>7006075</v>
      </c>
      <c r="P33" s="60">
        <v>6795963</v>
      </c>
      <c r="Q33" s="60">
        <v>6795963</v>
      </c>
      <c r="R33" s="60">
        <v>6795963</v>
      </c>
      <c r="S33" s="60">
        <v>6633396</v>
      </c>
      <c r="T33" s="60">
        <v>6568637</v>
      </c>
      <c r="U33" s="60">
        <v>6490236</v>
      </c>
      <c r="V33" s="60">
        <v>6490236</v>
      </c>
      <c r="W33" s="60">
        <v>6490236</v>
      </c>
      <c r="X33" s="60">
        <v>6320400</v>
      </c>
      <c r="Y33" s="60">
        <v>169836</v>
      </c>
      <c r="Z33" s="140">
        <v>2.69</v>
      </c>
      <c r="AA33" s="62">
        <v>6320400</v>
      </c>
    </row>
    <row r="34" spans="1:27" ht="13.5">
      <c r="A34" s="250" t="s">
        <v>58</v>
      </c>
      <c r="B34" s="251"/>
      <c r="C34" s="168">
        <f aca="true" t="shared" si="3" ref="C34:Y34">SUM(C29:C33)</f>
        <v>70933514</v>
      </c>
      <c r="D34" s="168">
        <f>SUM(D29:D33)</f>
        <v>0</v>
      </c>
      <c r="E34" s="72">
        <f t="shared" si="3"/>
        <v>50953918</v>
      </c>
      <c r="F34" s="73">
        <f t="shared" si="3"/>
        <v>50953918</v>
      </c>
      <c r="G34" s="73">
        <f t="shared" si="3"/>
        <v>44441946</v>
      </c>
      <c r="H34" s="73">
        <f t="shared" si="3"/>
        <v>54366181</v>
      </c>
      <c r="I34" s="73">
        <f t="shared" si="3"/>
        <v>49024061</v>
      </c>
      <c r="J34" s="73">
        <f t="shared" si="3"/>
        <v>49024061</v>
      </c>
      <c r="K34" s="73">
        <f t="shared" si="3"/>
        <v>74864756</v>
      </c>
      <c r="L34" s="73">
        <f t="shared" si="3"/>
        <v>71201138</v>
      </c>
      <c r="M34" s="73">
        <f t="shared" si="3"/>
        <v>61044797</v>
      </c>
      <c r="N34" s="73">
        <f t="shared" si="3"/>
        <v>61044797</v>
      </c>
      <c r="O34" s="73">
        <f t="shared" si="3"/>
        <v>63298788</v>
      </c>
      <c r="P34" s="73">
        <f t="shared" si="3"/>
        <v>73628217</v>
      </c>
      <c r="Q34" s="73">
        <f t="shared" si="3"/>
        <v>85514560</v>
      </c>
      <c r="R34" s="73">
        <f t="shared" si="3"/>
        <v>85514560</v>
      </c>
      <c r="S34" s="73">
        <f t="shared" si="3"/>
        <v>82777901</v>
      </c>
      <c r="T34" s="73">
        <f t="shared" si="3"/>
        <v>86399136</v>
      </c>
      <c r="U34" s="73">
        <f t="shared" si="3"/>
        <v>79455575</v>
      </c>
      <c r="V34" s="73">
        <f t="shared" si="3"/>
        <v>79455575</v>
      </c>
      <c r="W34" s="73">
        <f t="shared" si="3"/>
        <v>79455575</v>
      </c>
      <c r="X34" s="73">
        <f t="shared" si="3"/>
        <v>50953918</v>
      </c>
      <c r="Y34" s="73">
        <f t="shared" si="3"/>
        <v>28501657</v>
      </c>
      <c r="Z34" s="170">
        <f>+IF(X34&lt;&gt;0,+(Y34/X34)*100,0)</f>
        <v>55.93614410573884</v>
      </c>
      <c r="AA34" s="74">
        <f>SUM(AA29:AA33)</f>
        <v>50953918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4850037</v>
      </c>
      <c r="D37" s="155"/>
      <c r="E37" s="59">
        <v>5074774</v>
      </c>
      <c r="F37" s="60">
        <v>5074774</v>
      </c>
      <c r="G37" s="60">
        <v>6505490</v>
      </c>
      <c r="H37" s="60">
        <v>6348659</v>
      </c>
      <c r="I37" s="60">
        <v>6244446</v>
      </c>
      <c r="J37" s="60">
        <v>6244446</v>
      </c>
      <c r="K37" s="60">
        <v>6164128</v>
      </c>
      <c r="L37" s="60">
        <v>6083815</v>
      </c>
      <c r="M37" s="60">
        <v>6015168</v>
      </c>
      <c r="N37" s="60">
        <v>6015168</v>
      </c>
      <c r="O37" s="60">
        <v>5946583</v>
      </c>
      <c r="P37" s="60">
        <v>5877401</v>
      </c>
      <c r="Q37" s="60">
        <v>5698813</v>
      </c>
      <c r="R37" s="60">
        <v>5698813</v>
      </c>
      <c r="S37" s="60">
        <v>5628405</v>
      </c>
      <c r="T37" s="60">
        <v>5556823</v>
      </c>
      <c r="U37" s="60">
        <v>5485179</v>
      </c>
      <c r="V37" s="60">
        <v>5485179</v>
      </c>
      <c r="W37" s="60">
        <v>5485179</v>
      </c>
      <c r="X37" s="60">
        <v>5074774</v>
      </c>
      <c r="Y37" s="60">
        <v>410405</v>
      </c>
      <c r="Z37" s="140">
        <v>8.09</v>
      </c>
      <c r="AA37" s="62">
        <v>5074774</v>
      </c>
    </row>
    <row r="38" spans="1:27" ht="13.5">
      <c r="A38" s="249" t="s">
        <v>165</v>
      </c>
      <c r="B38" s="182"/>
      <c r="C38" s="155">
        <v>16250041</v>
      </c>
      <c r="D38" s="155"/>
      <c r="E38" s="59">
        <v>16192552</v>
      </c>
      <c r="F38" s="60">
        <v>16192552</v>
      </c>
      <c r="G38" s="60">
        <v>15131183</v>
      </c>
      <c r="H38" s="60">
        <v>15042202</v>
      </c>
      <c r="I38" s="60">
        <v>15012737</v>
      </c>
      <c r="J38" s="60">
        <v>15012737</v>
      </c>
      <c r="K38" s="60">
        <v>14959406</v>
      </c>
      <c r="L38" s="60">
        <v>16617066</v>
      </c>
      <c r="M38" s="60">
        <v>16586077</v>
      </c>
      <c r="N38" s="60">
        <v>16586077</v>
      </c>
      <c r="O38" s="60">
        <v>16552575</v>
      </c>
      <c r="P38" s="60">
        <v>16518031</v>
      </c>
      <c r="Q38" s="60">
        <v>16487348</v>
      </c>
      <c r="R38" s="60">
        <v>16487348</v>
      </c>
      <c r="S38" s="60">
        <v>16459292</v>
      </c>
      <c r="T38" s="60">
        <v>16416985</v>
      </c>
      <c r="U38" s="60">
        <v>16386302</v>
      </c>
      <c r="V38" s="60">
        <v>16386302</v>
      </c>
      <c r="W38" s="60">
        <v>16386302</v>
      </c>
      <c r="X38" s="60">
        <v>16192552</v>
      </c>
      <c r="Y38" s="60">
        <v>193750</v>
      </c>
      <c r="Z38" s="140">
        <v>1.2</v>
      </c>
      <c r="AA38" s="62">
        <v>16192552</v>
      </c>
    </row>
    <row r="39" spans="1:27" ht="13.5">
      <c r="A39" s="250" t="s">
        <v>59</v>
      </c>
      <c r="B39" s="253"/>
      <c r="C39" s="168">
        <f aca="true" t="shared" si="4" ref="C39:Y39">SUM(C37:C38)</f>
        <v>21100078</v>
      </c>
      <c r="D39" s="168">
        <f>SUM(D37:D38)</f>
        <v>0</v>
      </c>
      <c r="E39" s="76">
        <f t="shared" si="4"/>
        <v>21267326</v>
      </c>
      <c r="F39" s="77">
        <f t="shared" si="4"/>
        <v>21267326</v>
      </c>
      <c r="G39" s="77">
        <f t="shared" si="4"/>
        <v>21636673</v>
      </c>
      <c r="H39" s="77">
        <f t="shared" si="4"/>
        <v>21390861</v>
      </c>
      <c r="I39" s="77">
        <f t="shared" si="4"/>
        <v>21257183</v>
      </c>
      <c r="J39" s="77">
        <f t="shared" si="4"/>
        <v>21257183</v>
      </c>
      <c r="K39" s="77">
        <f t="shared" si="4"/>
        <v>21123534</v>
      </c>
      <c r="L39" s="77">
        <f t="shared" si="4"/>
        <v>22700881</v>
      </c>
      <c r="M39" s="77">
        <f t="shared" si="4"/>
        <v>22601245</v>
      </c>
      <c r="N39" s="77">
        <f t="shared" si="4"/>
        <v>22601245</v>
      </c>
      <c r="O39" s="77">
        <f t="shared" si="4"/>
        <v>22499158</v>
      </c>
      <c r="P39" s="77">
        <f t="shared" si="4"/>
        <v>22395432</v>
      </c>
      <c r="Q39" s="77">
        <f t="shared" si="4"/>
        <v>22186161</v>
      </c>
      <c r="R39" s="77">
        <f t="shared" si="4"/>
        <v>22186161</v>
      </c>
      <c r="S39" s="77">
        <f t="shared" si="4"/>
        <v>22087697</v>
      </c>
      <c r="T39" s="77">
        <f t="shared" si="4"/>
        <v>21973808</v>
      </c>
      <c r="U39" s="77">
        <f t="shared" si="4"/>
        <v>21871481</v>
      </c>
      <c r="V39" s="77">
        <f t="shared" si="4"/>
        <v>21871481</v>
      </c>
      <c r="W39" s="77">
        <f t="shared" si="4"/>
        <v>21871481</v>
      </c>
      <c r="X39" s="77">
        <f t="shared" si="4"/>
        <v>21267326</v>
      </c>
      <c r="Y39" s="77">
        <f t="shared" si="4"/>
        <v>604155</v>
      </c>
      <c r="Z39" s="212">
        <f>+IF(X39&lt;&gt;0,+(Y39/X39)*100,0)</f>
        <v>2.84076615931876</v>
      </c>
      <c r="AA39" s="79">
        <f>SUM(AA37:AA38)</f>
        <v>21267326</v>
      </c>
    </row>
    <row r="40" spans="1:27" ht="13.5">
      <c r="A40" s="250" t="s">
        <v>167</v>
      </c>
      <c r="B40" s="251"/>
      <c r="C40" s="168">
        <f aca="true" t="shared" si="5" ref="C40:Y40">+C34+C39</f>
        <v>92033592</v>
      </c>
      <c r="D40" s="168">
        <f>+D34+D39</f>
        <v>0</v>
      </c>
      <c r="E40" s="72">
        <f t="shared" si="5"/>
        <v>72221244</v>
      </c>
      <c r="F40" s="73">
        <f t="shared" si="5"/>
        <v>72221244</v>
      </c>
      <c r="G40" s="73">
        <f t="shared" si="5"/>
        <v>66078619</v>
      </c>
      <c r="H40" s="73">
        <f t="shared" si="5"/>
        <v>75757042</v>
      </c>
      <c r="I40" s="73">
        <f t="shared" si="5"/>
        <v>70281244</v>
      </c>
      <c r="J40" s="73">
        <f t="shared" si="5"/>
        <v>70281244</v>
      </c>
      <c r="K40" s="73">
        <f t="shared" si="5"/>
        <v>95988290</v>
      </c>
      <c r="L40" s="73">
        <f t="shared" si="5"/>
        <v>93902019</v>
      </c>
      <c r="M40" s="73">
        <f t="shared" si="5"/>
        <v>83646042</v>
      </c>
      <c r="N40" s="73">
        <f t="shared" si="5"/>
        <v>83646042</v>
      </c>
      <c r="O40" s="73">
        <f t="shared" si="5"/>
        <v>85797946</v>
      </c>
      <c r="P40" s="73">
        <f t="shared" si="5"/>
        <v>96023649</v>
      </c>
      <c r="Q40" s="73">
        <f t="shared" si="5"/>
        <v>107700721</v>
      </c>
      <c r="R40" s="73">
        <f t="shared" si="5"/>
        <v>107700721</v>
      </c>
      <c r="S40" s="73">
        <f t="shared" si="5"/>
        <v>104865598</v>
      </c>
      <c r="T40" s="73">
        <f t="shared" si="5"/>
        <v>108372944</v>
      </c>
      <c r="U40" s="73">
        <f t="shared" si="5"/>
        <v>101327056</v>
      </c>
      <c r="V40" s="73">
        <f t="shared" si="5"/>
        <v>101327056</v>
      </c>
      <c r="W40" s="73">
        <f t="shared" si="5"/>
        <v>101327056</v>
      </c>
      <c r="X40" s="73">
        <f t="shared" si="5"/>
        <v>72221244</v>
      </c>
      <c r="Y40" s="73">
        <f t="shared" si="5"/>
        <v>29105812</v>
      </c>
      <c r="Z40" s="170">
        <f>+IF(X40&lt;&gt;0,+(Y40/X40)*100,0)</f>
        <v>40.300900937125924</v>
      </c>
      <c r="AA40" s="74">
        <f>+AA34+AA39</f>
        <v>72221244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194693550</v>
      </c>
      <c r="D42" s="257">
        <f>+D25-D40</f>
        <v>0</v>
      </c>
      <c r="E42" s="258">
        <f t="shared" si="6"/>
        <v>201603728</v>
      </c>
      <c r="F42" s="259">
        <f t="shared" si="6"/>
        <v>201603728</v>
      </c>
      <c r="G42" s="259">
        <f t="shared" si="6"/>
        <v>221705857</v>
      </c>
      <c r="H42" s="259">
        <f t="shared" si="6"/>
        <v>225740212</v>
      </c>
      <c r="I42" s="259">
        <f t="shared" si="6"/>
        <v>238204169</v>
      </c>
      <c r="J42" s="259">
        <f t="shared" si="6"/>
        <v>238204169</v>
      </c>
      <c r="K42" s="259">
        <f t="shared" si="6"/>
        <v>210175171</v>
      </c>
      <c r="L42" s="259">
        <f t="shared" si="6"/>
        <v>181338596</v>
      </c>
      <c r="M42" s="259">
        <f t="shared" si="6"/>
        <v>196145334</v>
      </c>
      <c r="N42" s="259">
        <f t="shared" si="6"/>
        <v>196145334</v>
      </c>
      <c r="O42" s="259">
        <f t="shared" si="6"/>
        <v>204850013</v>
      </c>
      <c r="P42" s="259">
        <f t="shared" si="6"/>
        <v>193365047</v>
      </c>
      <c r="Q42" s="259">
        <f t="shared" si="6"/>
        <v>190380005</v>
      </c>
      <c r="R42" s="259">
        <f t="shared" si="6"/>
        <v>190380005</v>
      </c>
      <c r="S42" s="259">
        <f t="shared" si="6"/>
        <v>195595504</v>
      </c>
      <c r="T42" s="259">
        <f t="shared" si="6"/>
        <v>187615211</v>
      </c>
      <c r="U42" s="259">
        <f t="shared" si="6"/>
        <v>198642237</v>
      </c>
      <c r="V42" s="259">
        <f t="shared" si="6"/>
        <v>198642237</v>
      </c>
      <c r="W42" s="259">
        <f t="shared" si="6"/>
        <v>198642237</v>
      </c>
      <c r="X42" s="259">
        <f t="shared" si="6"/>
        <v>201603728</v>
      </c>
      <c r="Y42" s="259">
        <f t="shared" si="6"/>
        <v>-2961491</v>
      </c>
      <c r="Z42" s="260">
        <f>+IF(X42&lt;&gt;0,+(Y42/X42)*100,0)</f>
        <v>-1.4689663873675987</v>
      </c>
      <c r="AA42" s="261">
        <f>+AA25-AA40</f>
        <v>201603728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194693551</v>
      </c>
      <c r="D45" s="155"/>
      <c r="E45" s="59">
        <v>201603730</v>
      </c>
      <c r="F45" s="60">
        <v>201603730</v>
      </c>
      <c r="G45" s="60">
        <v>221705858</v>
      </c>
      <c r="H45" s="60">
        <v>225740213</v>
      </c>
      <c r="I45" s="60">
        <v>238204169</v>
      </c>
      <c r="J45" s="60">
        <v>238204169</v>
      </c>
      <c r="K45" s="60">
        <v>210175170</v>
      </c>
      <c r="L45" s="60">
        <v>181338597</v>
      </c>
      <c r="M45" s="60">
        <v>196145334</v>
      </c>
      <c r="N45" s="60">
        <v>196145334</v>
      </c>
      <c r="O45" s="60">
        <v>204850014</v>
      </c>
      <c r="P45" s="60">
        <v>193365048</v>
      </c>
      <c r="Q45" s="60">
        <v>190380006</v>
      </c>
      <c r="R45" s="60">
        <v>190380006</v>
      </c>
      <c r="S45" s="60">
        <v>195595504</v>
      </c>
      <c r="T45" s="60">
        <v>187615212</v>
      </c>
      <c r="U45" s="60">
        <v>198642236</v>
      </c>
      <c r="V45" s="60">
        <v>198642236</v>
      </c>
      <c r="W45" s="60">
        <v>198642236</v>
      </c>
      <c r="X45" s="60">
        <v>201603730</v>
      </c>
      <c r="Y45" s="60">
        <v>-2961494</v>
      </c>
      <c r="Z45" s="139">
        <v>-1.47</v>
      </c>
      <c r="AA45" s="62">
        <v>201603730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194693551</v>
      </c>
      <c r="D48" s="217">
        <f>SUM(D45:D47)</f>
        <v>0</v>
      </c>
      <c r="E48" s="264">
        <f t="shared" si="7"/>
        <v>201603730</v>
      </c>
      <c r="F48" s="219">
        <f t="shared" si="7"/>
        <v>201603730</v>
      </c>
      <c r="G48" s="219">
        <f t="shared" si="7"/>
        <v>221705858</v>
      </c>
      <c r="H48" s="219">
        <f t="shared" si="7"/>
        <v>225740213</v>
      </c>
      <c r="I48" s="219">
        <f t="shared" si="7"/>
        <v>238204169</v>
      </c>
      <c r="J48" s="219">
        <f t="shared" si="7"/>
        <v>238204169</v>
      </c>
      <c r="K48" s="219">
        <f t="shared" si="7"/>
        <v>210175170</v>
      </c>
      <c r="L48" s="219">
        <f t="shared" si="7"/>
        <v>181338597</v>
      </c>
      <c r="M48" s="219">
        <f t="shared" si="7"/>
        <v>196145334</v>
      </c>
      <c r="N48" s="219">
        <f t="shared" si="7"/>
        <v>196145334</v>
      </c>
      <c r="O48" s="219">
        <f t="shared" si="7"/>
        <v>204850014</v>
      </c>
      <c r="P48" s="219">
        <f t="shared" si="7"/>
        <v>193365048</v>
      </c>
      <c r="Q48" s="219">
        <f t="shared" si="7"/>
        <v>190380006</v>
      </c>
      <c r="R48" s="219">
        <f t="shared" si="7"/>
        <v>190380006</v>
      </c>
      <c r="S48" s="219">
        <f t="shared" si="7"/>
        <v>195595504</v>
      </c>
      <c r="T48" s="219">
        <f t="shared" si="7"/>
        <v>187615212</v>
      </c>
      <c r="U48" s="219">
        <f t="shared" si="7"/>
        <v>198642236</v>
      </c>
      <c r="V48" s="219">
        <f t="shared" si="7"/>
        <v>198642236</v>
      </c>
      <c r="W48" s="219">
        <f t="shared" si="7"/>
        <v>198642236</v>
      </c>
      <c r="X48" s="219">
        <f t="shared" si="7"/>
        <v>201603730</v>
      </c>
      <c r="Y48" s="219">
        <f t="shared" si="7"/>
        <v>-2961494</v>
      </c>
      <c r="Z48" s="265">
        <f>+IF(X48&lt;&gt;0,+(Y48/X48)*100,0)</f>
        <v>-1.468967860862495</v>
      </c>
      <c r="AA48" s="232">
        <f>SUM(AA45:AA47)</f>
        <v>201603730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11455176</v>
      </c>
      <c r="D6" s="155"/>
      <c r="E6" s="59">
        <v>11632635</v>
      </c>
      <c r="F6" s="60">
        <v>11621019</v>
      </c>
      <c r="G6" s="60">
        <v>137411</v>
      </c>
      <c r="H6" s="60">
        <v>939825</v>
      </c>
      <c r="I6" s="60">
        <v>155261</v>
      </c>
      <c r="J6" s="60">
        <v>1232497</v>
      </c>
      <c r="K6" s="60">
        <v>1264862</v>
      </c>
      <c r="L6" s="60">
        <v>1157286</v>
      </c>
      <c r="M6" s="60">
        <v>649686</v>
      </c>
      <c r="N6" s="60">
        <v>3071834</v>
      </c>
      <c r="O6" s="60">
        <v>692347</v>
      </c>
      <c r="P6" s="60">
        <v>573833</v>
      </c>
      <c r="Q6" s="60">
        <v>831850</v>
      </c>
      <c r="R6" s="60">
        <v>2098030</v>
      </c>
      <c r="S6" s="60">
        <v>569477</v>
      </c>
      <c r="T6" s="60">
        <v>557412</v>
      </c>
      <c r="U6" s="60">
        <v>734008</v>
      </c>
      <c r="V6" s="60">
        <v>1860897</v>
      </c>
      <c r="W6" s="60">
        <v>8263258</v>
      </c>
      <c r="X6" s="60">
        <v>11621019</v>
      </c>
      <c r="Y6" s="60">
        <v>-3357761</v>
      </c>
      <c r="Z6" s="140">
        <v>-28.89</v>
      </c>
      <c r="AA6" s="62">
        <v>11621019</v>
      </c>
    </row>
    <row r="7" spans="1:27" ht="13.5">
      <c r="A7" s="249" t="s">
        <v>32</v>
      </c>
      <c r="B7" s="182"/>
      <c r="C7" s="155">
        <v>49821409</v>
      </c>
      <c r="D7" s="155"/>
      <c r="E7" s="59">
        <v>70258228</v>
      </c>
      <c r="F7" s="60">
        <v>68511235</v>
      </c>
      <c r="G7" s="60">
        <v>3152342</v>
      </c>
      <c r="H7" s="60">
        <v>2721149</v>
      </c>
      <c r="I7" s="60">
        <v>5511229</v>
      </c>
      <c r="J7" s="60">
        <v>11384720</v>
      </c>
      <c r="K7" s="60">
        <v>3568970</v>
      </c>
      <c r="L7" s="60">
        <v>4015114</v>
      </c>
      <c r="M7" s="60">
        <v>3507382</v>
      </c>
      <c r="N7" s="60">
        <v>11091466</v>
      </c>
      <c r="O7" s="60">
        <v>3731864</v>
      </c>
      <c r="P7" s="60">
        <v>3869288</v>
      </c>
      <c r="Q7" s="60">
        <v>3319067</v>
      </c>
      <c r="R7" s="60">
        <v>10920219</v>
      </c>
      <c r="S7" s="60">
        <v>2962999</v>
      </c>
      <c r="T7" s="60">
        <v>3895556</v>
      </c>
      <c r="U7" s="60">
        <v>2896276</v>
      </c>
      <c r="V7" s="60">
        <v>9754831</v>
      </c>
      <c r="W7" s="60">
        <v>43151236</v>
      </c>
      <c r="X7" s="60">
        <v>68511235</v>
      </c>
      <c r="Y7" s="60">
        <v>-25359999</v>
      </c>
      <c r="Z7" s="140">
        <v>-37.02</v>
      </c>
      <c r="AA7" s="62">
        <v>68511235</v>
      </c>
    </row>
    <row r="8" spans="1:27" ht="13.5">
      <c r="A8" s="249" t="s">
        <v>178</v>
      </c>
      <c r="B8" s="182"/>
      <c r="C8" s="155">
        <v>12922469</v>
      </c>
      <c r="D8" s="155"/>
      <c r="E8" s="59">
        <v>12255920</v>
      </c>
      <c r="F8" s="60">
        <v>10501226</v>
      </c>
      <c r="G8" s="60">
        <v>27056863</v>
      </c>
      <c r="H8" s="60">
        <v>7853390</v>
      </c>
      <c r="I8" s="60">
        <v>7825118</v>
      </c>
      <c r="J8" s="60">
        <v>42735371</v>
      </c>
      <c r="K8" s="60">
        <v>7732500</v>
      </c>
      <c r="L8" s="60">
        <v>13142691</v>
      </c>
      <c r="M8" s="60">
        <v>7407633</v>
      </c>
      <c r="N8" s="60">
        <v>28282824</v>
      </c>
      <c r="O8" s="60">
        <v>6779699</v>
      </c>
      <c r="P8" s="60">
        <v>7294125</v>
      </c>
      <c r="Q8" s="60">
        <v>10681279</v>
      </c>
      <c r="R8" s="60">
        <v>24755103</v>
      </c>
      <c r="S8" s="60">
        <v>5470494</v>
      </c>
      <c r="T8" s="60">
        <v>4732742</v>
      </c>
      <c r="U8" s="60">
        <v>12918731</v>
      </c>
      <c r="V8" s="60">
        <v>23121967</v>
      </c>
      <c r="W8" s="60">
        <v>118895265</v>
      </c>
      <c r="X8" s="60">
        <v>10501226</v>
      </c>
      <c r="Y8" s="60">
        <v>108394039</v>
      </c>
      <c r="Z8" s="140">
        <v>1032.2</v>
      </c>
      <c r="AA8" s="62">
        <v>10501226</v>
      </c>
    </row>
    <row r="9" spans="1:27" ht="13.5">
      <c r="A9" s="249" t="s">
        <v>179</v>
      </c>
      <c r="B9" s="182"/>
      <c r="C9" s="155">
        <v>30499360</v>
      </c>
      <c r="D9" s="155"/>
      <c r="E9" s="59">
        <v>30682100</v>
      </c>
      <c r="F9" s="60">
        <v>30803731</v>
      </c>
      <c r="G9" s="60">
        <v>11501100</v>
      </c>
      <c r="H9" s="60">
        <v>1414000</v>
      </c>
      <c r="I9" s="60">
        <v>5650</v>
      </c>
      <c r="J9" s="60">
        <v>12920750</v>
      </c>
      <c r="K9" s="60"/>
      <c r="L9" s="60">
        <v>8837468</v>
      </c>
      <c r="M9" s="60"/>
      <c r="N9" s="60">
        <v>8837468</v>
      </c>
      <c r="O9" s="60">
        <v>12971</v>
      </c>
      <c r="P9" s="60">
        <v>360000</v>
      </c>
      <c r="Q9" s="60">
        <v>19228</v>
      </c>
      <c r="R9" s="60">
        <v>392199</v>
      </c>
      <c r="S9" s="60"/>
      <c r="T9" s="60"/>
      <c r="U9" s="60"/>
      <c r="V9" s="60"/>
      <c r="W9" s="60">
        <v>22150417</v>
      </c>
      <c r="X9" s="60">
        <v>30803731</v>
      </c>
      <c r="Y9" s="60">
        <v>-8653314</v>
      </c>
      <c r="Z9" s="140">
        <v>-28.09</v>
      </c>
      <c r="AA9" s="62">
        <v>30803731</v>
      </c>
    </row>
    <row r="10" spans="1:27" ht="13.5">
      <c r="A10" s="249" t="s">
        <v>180</v>
      </c>
      <c r="B10" s="182"/>
      <c r="C10" s="155">
        <v>14488397</v>
      </c>
      <c r="D10" s="155"/>
      <c r="E10" s="59">
        <v>10399290</v>
      </c>
      <c r="F10" s="60">
        <v>15995971</v>
      </c>
      <c r="G10" s="60">
        <v>3359000</v>
      </c>
      <c r="H10" s="60"/>
      <c r="I10" s="60"/>
      <c r="J10" s="60">
        <v>3359000</v>
      </c>
      <c r="K10" s="60"/>
      <c r="L10" s="60">
        <v>5009000</v>
      </c>
      <c r="M10" s="60"/>
      <c r="N10" s="60">
        <v>5009000</v>
      </c>
      <c r="O10" s="60"/>
      <c r="P10" s="60"/>
      <c r="Q10" s="60">
        <v>4011000</v>
      </c>
      <c r="R10" s="60">
        <v>4011000</v>
      </c>
      <c r="S10" s="60"/>
      <c r="T10" s="60"/>
      <c r="U10" s="60"/>
      <c r="V10" s="60"/>
      <c r="W10" s="60">
        <v>12379000</v>
      </c>
      <c r="X10" s="60">
        <v>15995971</v>
      </c>
      <c r="Y10" s="60">
        <v>-3616971</v>
      </c>
      <c r="Z10" s="140">
        <v>-22.61</v>
      </c>
      <c r="AA10" s="62">
        <v>15995971</v>
      </c>
    </row>
    <row r="11" spans="1:27" ht="13.5">
      <c r="A11" s="249" t="s">
        <v>181</v>
      </c>
      <c r="B11" s="182"/>
      <c r="C11" s="155">
        <v>824951</v>
      </c>
      <c r="D11" s="155"/>
      <c r="E11" s="59">
        <v>608380</v>
      </c>
      <c r="F11" s="60">
        <v>1041997</v>
      </c>
      <c r="G11" s="60">
        <v>75901</v>
      </c>
      <c r="H11" s="60">
        <v>115146</v>
      </c>
      <c r="I11" s="60">
        <v>79118</v>
      </c>
      <c r="J11" s="60">
        <v>270165</v>
      </c>
      <c r="K11" s="60">
        <v>53958</v>
      </c>
      <c r="L11" s="60">
        <v>71215</v>
      </c>
      <c r="M11" s="60">
        <v>193431</v>
      </c>
      <c r="N11" s="60">
        <v>318604</v>
      </c>
      <c r="O11" s="60">
        <v>64547</v>
      </c>
      <c r="P11" s="60">
        <v>65121</v>
      </c>
      <c r="Q11" s="60">
        <v>87570</v>
      </c>
      <c r="R11" s="60">
        <v>217238</v>
      </c>
      <c r="S11" s="60">
        <v>113495</v>
      </c>
      <c r="T11" s="60">
        <v>63346</v>
      </c>
      <c r="U11" s="60">
        <v>101998</v>
      </c>
      <c r="V11" s="60">
        <v>278839</v>
      </c>
      <c r="W11" s="60">
        <v>1084846</v>
      </c>
      <c r="X11" s="60">
        <v>1041997</v>
      </c>
      <c r="Y11" s="60">
        <v>42849</v>
      </c>
      <c r="Z11" s="140">
        <v>4.11</v>
      </c>
      <c r="AA11" s="62">
        <v>1041997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-96273224</v>
      </c>
      <c r="D14" s="155"/>
      <c r="E14" s="59">
        <v>-126142850</v>
      </c>
      <c r="F14" s="60">
        <v>-129024116</v>
      </c>
      <c r="G14" s="60">
        <v>-38549213</v>
      </c>
      <c r="H14" s="60">
        <v>-9463462</v>
      </c>
      <c r="I14" s="60">
        <v>-18755310</v>
      </c>
      <c r="J14" s="60">
        <v>-66767985</v>
      </c>
      <c r="K14" s="60">
        <v>-13641723</v>
      </c>
      <c r="L14" s="60">
        <v>-25390830</v>
      </c>
      <c r="M14" s="60">
        <v>-12553693</v>
      </c>
      <c r="N14" s="60">
        <v>-51586246</v>
      </c>
      <c r="O14" s="60">
        <v>-9179044</v>
      </c>
      <c r="P14" s="60">
        <v>-13406850</v>
      </c>
      <c r="Q14" s="60">
        <v>-13972768</v>
      </c>
      <c r="R14" s="60">
        <v>-36558662</v>
      </c>
      <c r="S14" s="60">
        <v>-7596231</v>
      </c>
      <c r="T14" s="60">
        <v>-10812488</v>
      </c>
      <c r="U14" s="60">
        <v>-13371032</v>
      </c>
      <c r="V14" s="60">
        <v>-31779751</v>
      </c>
      <c r="W14" s="60">
        <v>-186692644</v>
      </c>
      <c r="X14" s="60">
        <v>-129024116</v>
      </c>
      <c r="Y14" s="60">
        <v>-57668528</v>
      </c>
      <c r="Z14" s="140">
        <v>44.7</v>
      </c>
      <c r="AA14" s="62">
        <v>-129024116</v>
      </c>
    </row>
    <row r="15" spans="1:27" ht="13.5">
      <c r="A15" s="249" t="s">
        <v>40</v>
      </c>
      <c r="B15" s="182"/>
      <c r="C15" s="155">
        <v>-3675888</v>
      </c>
      <c r="D15" s="155"/>
      <c r="E15" s="59">
        <v>-443620</v>
      </c>
      <c r="F15" s="60">
        <v>-627138</v>
      </c>
      <c r="G15" s="60">
        <v>-569687</v>
      </c>
      <c r="H15" s="60">
        <v>-366175</v>
      </c>
      <c r="I15" s="60">
        <v>-470813</v>
      </c>
      <c r="J15" s="60">
        <v>-1406675</v>
      </c>
      <c r="K15" s="60">
        <v>-376813</v>
      </c>
      <c r="L15" s="60">
        <v>-376814</v>
      </c>
      <c r="M15" s="60">
        <v>-391801</v>
      </c>
      <c r="N15" s="60">
        <v>-1145428</v>
      </c>
      <c r="O15" s="60">
        <v>-426818</v>
      </c>
      <c r="P15" s="60">
        <v>-491302</v>
      </c>
      <c r="Q15" s="60">
        <v>-576826</v>
      </c>
      <c r="R15" s="60">
        <v>-1494946</v>
      </c>
      <c r="S15" s="60">
        <v>-18042</v>
      </c>
      <c r="T15" s="60">
        <v>-644397</v>
      </c>
      <c r="U15" s="60">
        <v>-575816</v>
      </c>
      <c r="V15" s="60">
        <v>-1238255</v>
      </c>
      <c r="W15" s="60">
        <v>-5285304</v>
      </c>
      <c r="X15" s="60">
        <v>-627138</v>
      </c>
      <c r="Y15" s="60">
        <v>-4658166</v>
      </c>
      <c r="Z15" s="140">
        <v>742.77</v>
      </c>
      <c r="AA15" s="62">
        <v>-627138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>
        <v>-29888</v>
      </c>
      <c r="H16" s="60">
        <v>-31027</v>
      </c>
      <c r="I16" s="60">
        <v>-30619</v>
      </c>
      <c r="J16" s="60">
        <v>-91534</v>
      </c>
      <c r="K16" s="60"/>
      <c r="L16" s="60"/>
      <c r="M16" s="60"/>
      <c r="N16" s="60"/>
      <c r="O16" s="60">
        <v>-6483</v>
      </c>
      <c r="P16" s="60">
        <v>-64504</v>
      </c>
      <c r="Q16" s="60"/>
      <c r="R16" s="60">
        <v>-70987</v>
      </c>
      <c r="S16" s="60"/>
      <c r="T16" s="60"/>
      <c r="U16" s="60"/>
      <c r="V16" s="60"/>
      <c r="W16" s="60">
        <v>-162521</v>
      </c>
      <c r="X16" s="60"/>
      <c r="Y16" s="60">
        <v>-162521</v>
      </c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20062650</v>
      </c>
      <c r="D17" s="168">
        <f t="shared" si="0"/>
        <v>0</v>
      </c>
      <c r="E17" s="72">
        <f t="shared" si="0"/>
        <v>9250083</v>
      </c>
      <c r="F17" s="73">
        <f t="shared" si="0"/>
        <v>8823925</v>
      </c>
      <c r="G17" s="73">
        <f t="shared" si="0"/>
        <v>6133829</v>
      </c>
      <c r="H17" s="73">
        <f t="shared" si="0"/>
        <v>3182846</v>
      </c>
      <c r="I17" s="73">
        <f t="shared" si="0"/>
        <v>-5680366</v>
      </c>
      <c r="J17" s="73">
        <f t="shared" si="0"/>
        <v>3636309</v>
      </c>
      <c r="K17" s="73">
        <f t="shared" si="0"/>
        <v>-1398246</v>
      </c>
      <c r="L17" s="73">
        <f t="shared" si="0"/>
        <v>6465130</v>
      </c>
      <c r="M17" s="73">
        <f t="shared" si="0"/>
        <v>-1187362</v>
      </c>
      <c r="N17" s="73">
        <f t="shared" si="0"/>
        <v>3879522</v>
      </c>
      <c r="O17" s="73">
        <f t="shared" si="0"/>
        <v>1669083</v>
      </c>
      <c r="P17" s="73">
        <f t="shared" si="0"/>
        <v>-1800289</v>
      </c>
      <c r="Q17" s="73">
        <f t="shared" si="0"/>
        <v>4400400</v>
      </c>
      <c r="R17" s="73">
        <f t="shared" si="0"/>
        <v>4269194</v>
      </c>
      <c r="S17" s="73">
        <f t="shared" si="0"/>
        <v>1502192</v>
      </c>
      <c r="T17" s="73">
        <f t="shared" si="0"/>
        <v>-2207829</v>
      </c>
      <c r="U17" s="73">
        <f t="shared" si="0"/>
        <v>2704165</v>
      </c>
      <c r="V17" s="73">
        <f t="shared" si="0"/>
        <v>1998528</v>
      </c>
      <c r="W17" s="73">
        <f t="shared" si="0"/>
        <v>13783553</v>
      </c>
      <c r="X17" s="73">
        <f t="shared" si="0"/>
        <v>8823925</v>
      </c>
      <c r="Y17" s="73">
        <f t="shared" si="0"/>
        <v>4959628</v>
      </c>
      <c r="Z17" s="170">
        <f>+IF(X17&lt;&gt;0,+(Y17/X17)*100,0)</f>
        <v>56.206597404216375</v>
      </c>
      <c r="AA17" s="74">
        <f>SUM(AA6:AA16)</f>
        <v>8823925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260986</v>
      </c>
      <c r="D21" s="155"/>
      <c r="E21" s="59">
        <v>34000</v>
      </c>
      <c r="F21" s="60">
        <v>66400</v>
      </c>
      <c r="G21" s="159">
        <v>2707</v>
      </c>
      <c r="H21" s="159">
        <v>22250</v>
      </c>
      <c r="I21" s="159"/>
      <c r="J21" s="60">
        <v>24957</v>
      </c>
      <c r="K21" s="159"/>
      <c r="L21" s="159"/>
      <c r="M21" s="60">
        <v>175</v>
      </c>
      <c r="N21" s="159">
        <v>175</v>
      </c>
      <c r="O21" s="159">
        <v>729</v>
      </c>
      <c r="P21" s="159">
        <v>1814</v>
      </c>
      <c r="Q21" s="60">
        <v>384698</v>
      </c>
      <c r="R21" s="159">
        <v>387241</v>
      </c>
      <c r="S21" s="159"/>
      <c r="T21" s="60"/>
      <c r="U21" s="159">
        <v>34316</v>
      </c>
      <c r="V21" s="159">
        <v>34316</v>
      </c>
      <c r="W21" s="159">
        <v>446689</v>
      </c>
      <c r="X21" s="60">
        <v>66400</v>
      </c>
      <c r="Y21" s="159">
        <v>380289</v>
      </c>
      <c r="Z21" s="141">
        <v>572.72</v>
      </c>
      <c r="AA21" s="225">
        <v>66400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-38001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>
        <v>410400</v>
      </c>
      <c r="F24" s="60">
        <v>410400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>
        <v>1627</v>
      </c>
      <c r="U24" s="60"/>
      <c r="V24" s="60">
        <v>1627</v>
      </c>
      <c r="W24" s="60">
        <v>1627</v>
      </c>
      <c r="X24" s="60">
        <v>410400</v>
      </c>
      <c r="Y24" s="60">
        <v>-408773</v>
      </c>
      <c r="Z24" s="140">
        <v>-99.6</v>
      </c>
      <c r="AA24" s="62">
        <v>410400</v>
      </c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-11123687</v>
      </c>
      <c r="D26" s="155"/>
      <c r="E26" s="59">
        <v>-10704290</v>
      </c>
      <c r="F26" s="60">
        <v>-17300970</v>
      </c>
      <c r="G26" s="60">
        <v>-1936853</v>
      </c>
      <c r="H26" s="60"/>
      <c r="I26" s="60">
        <v>-608322</v>
      </c>
      <c r="J26" s="60">
        <v>-2545175</v>
      </c>
      <c r="K26" s="60">
        <v>-10854</v>
      </c>
      <c r="L26" s="60">
        <v>-1156826</v>
      </c>
      <c r="M26" s="60">
        <v>-2520413</v>
      </c>
      <c r="N26" s="60">
        <v>-3688093</v>
      </c>
      <c r="O26" s="60">
        <v>-21794</v>
      </c>
      <c r="P26" s="60">
        <v>-446471</v>
      </c>
      <c r="Q26" s="60">
        <v>-215688</v>
      </c>
      <c r="R26" s="60">
        <v>-683953</v>
      </c>
      <c r="S26" s="60">
        <v>-851544</v>
      </c>
      <c r="T26" s="60">
        <v>-714115</v>
      </c>
      <c r="U26" s="60">
        <v>-503489</v>
      </c>
      <c r="V26" s="60">
        <v>-2069148</v>
      </c>
      <c r="W26" s="60">
        <v>-8986369</v>
      </c>
      <c r="X26" s="60">
        <v>-17300970</v>
      </c>
      <c r="Y26" s="60">
        <v>8314601</v>
      </c>
      <c r="Z26" s="140">
        <v>-48.06</v>
      </c>
      <c r="AA26" s="62">
        <v>-17300970</v>
      </c>
    </row>
    <row r="27" spans="1:27" ht="13.5">
      <c r="A27" s="250" t="s">
        <v>192</v>
      </c>
      <c r="B27" s="251"/>
      <c r="C27" s="168">
        <f aca="true" t="shared" si="1" ref="C27:Y27">SUM(C21:C26)</f>
        <v>-10900702</v>
      </c>
      <c r="D27" s="168">
        <f>SUM(D21:D26)</f>
        <v>0</v>
      </c>
      <c r="E27" s="72">
        <f t="shared" si="1"/>
        <v>-10259890</v>
      </c>
      <c r="F27" s="73">
        <f t="shared" si="1"/>
        <v>-16824170</v>
      </c>
      <c r="G27" s="73">
        <f t="shared" si="1"/>
        <v>-1934146</v>
      </c>
      <c r="H27" s="73">
        <f t="shared" si="1"/>
        <v>22250</v>
      </c>
      <c r="I27" s="73">
        <f t="shared" si="1"/>
        <v>-608322</v>
      </c>
      <c r="J27" s="73">
        <f t="shared" si="1"/>
        <v>-2520218</v>
      </c>
      <c r="K27" s="73">
        <f t="shared" si="1"/>
        <v>-10854</v>
      </c>
      <c r="L27" s="73">
        <f t="shared" si="1"/>
        <v>-1156826</v>
      </c>
      <c r="M27" s="73">
        <f t="shared" si="1"/>
        <v>-2520238</v>
      </c>
      <c r="N27" s="73">
        <f t="shared" si="1"/>
        <v>-3687918</v>
      </c>
      <c r="O27" s="73">
        <f t="shared" si="1"/>
        <v>-21065</v>
      </c>
      <c r="P27" s="73">
        <f t="shared" si="1"/>
        <v>-444657</v>
      </c>
      <c r="Q27" s="73">
        <f t="shared" si="1"/>
        <v>169010</v>
      </c>
      <c r="R27" s="73">
        <f t="shared" si="1"/>
        <v>-296712</v>
      </c>
      <c r="S27" s="73">
        <f t="shared" si="1"/>
        <v>-851544</v>
      </c>
      <c r="T27" s="73">
        <f t="shared" si="1"/>
        <v>-712488</v>
      </c>
      <c r="U27" s="73">
        <f t="shared" si="1"/>
        <v>-469173</v>
      </c>
      <c r="V27" s="73">
        <f t="shared" si="1"/>
        <v>-2033205</v>
      </c>
      <c r="W27" s="73">
        <f t="shared" si="1"/>
        <v>-8538053</v>
      </c>
      <c r="X27" s="73">
        <f t="shared" si="1"/>
        <v>-16824170</v>
      </c>
      <c r="Y27" s="73">
        <f t="shared" si="1"/>
        <v>8286117</v>
      </c>
      <c r="Z27" s="170">
        <f>+IF(X27&lt;&gt;0,+(Y27/X27)*100,0)</f>
        <v>-49.251267670262486</v>
      </c>
      <c r="AA27" s="74">
        <f>SUM(AA21:AA26)</f>
        <v>-16824170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173078</v>
      </c>
      <c r="D33" s="155"/>
      <c r="E33" s="59">
        <v>100000</v>
      </c>
      <c r="F33" s="60">
        <v>100000</v>
      </c>
      <c r="G33" s="60">
        <v>8456</v>
      </c>
      <c r="H33" s="159">
        <v>8188</v>
      </c>
      <c r="I33" s="159">
        <v>21414</v>
      </c>
      <c r="J33" s="159">
        <v>38058</v>
      </c>
      <c r="K33" s="60">
        <v>1468</v>
      </c>
      <c r="L33" s="60">
        <v>4535</v>
      </c>
      <c r="M33" s="60">
        <v>5043</v>
      </c>
      <c r="N33" s="60">
        <v>11046</v>
      </c>
      <c r="O33" s="159">
        <v>-12312</v>
      </c>
      <c r="P33" s="159">
        <v>-15173</v>
      </c>
      <c r="Q33" s="159"/>
      <c r="R33" s="60">
        <v>-27485</v>
      </c>
      <c r="S33" s="60">
        <v>16917</v>
      </c>
      <c r="T33" s="60"/>
      <c r="U33" s="60"/>
      <c r="V33" s="159">
        <v>16917</v>
      </c>
      <c r="W33" s="159">
        <v>38536</v>
      </c>
      <c r="X33" s="159">
        <v>100000</v>
      </c>
      <c r="Y33" s="60">
        <v>-61464</v>
      </c>
      <c r="Z33" s="140">
        <v>-61.46</v>
      </c>
      <c r="AA33" s="62">
        <v>100000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-1553537</v>
      </c>
      <c r="D35" s="155"/>
      <c r="E35" s="59">
        <v>-1105220</v>
      </c>
      <c r="F35" s="60">
        <v>-1191762</v>
      </c>
      <c r="G35" s="60">
        <v>-78580</v>
      </c>
      <c r="H35" s="60">
        <v>-78251</v>
      </c>
      <c r="I35" s="60">
        <v>-182793</v>
      </c>
      <c r="J35" s="60">
        <v>-339624</v>
      </c>
      <c r="K35" s="60">
        <v>-80318</v>
      </c>
      <c r="L35" s="60">
        <v>-80312</v>
      </c>
      <c r="M35" s="60">
        <v>-68648</v>
      </c>
      <c r="N35" s="60">
        <v>-229278</v>
      </c>
      <c r="O35" s="60">
        <v>-68603</v>
      </c>
      <c r="P35" s="60">
        <v>-69182</v>
      </c>
      <c r="Q35" s="60">
        <v>-178588</v>
      </c>
      <c r="R35" s="60">
        <v>-316373</v>
      </c>
      <c r="S35" s="60">
        <v>-70408</v>
      </c>
      <c r="T35" s="60">
        <v>-59873</v>
      </c>
      <c r="U35" s="60">
        <v>-95396</v>
      </c>
      <c r="V35" s="60">
        <v>-225677</v>
      </c>
      <c r="W35" s="60">
        <v>-1110952</v>
      </c>
      <c r="X35" s="60">
        <v>-1191762</v>
      </c>
      <c r="Y35" s="60">
        <v>80810</v>
      </c>
      <c r="Z35" s="140">
        <v>-6.78</v>
      </c>
      <c r="AA35" s="62">
        <v>-1191762</v>
      </c>
    </row>
    <row r="36" spans="1:27" ht="13.5">
      <c r="A36" s="250" t="s">
        <v>198</v>
      </c>
      <c r="B36" s="251"/>
      <c r="C36" s="168">
        <f aca="true" t="shared" si="2" ref="C36:Y36">SUM(C31:C35)</f>
        <v>-1380459</v>
      </c>
      <c r="D36" s="168">
        <f>SUM(D31:D35)</f>
        <v>0</v>
      </c>
      <c r="E36" s="72">
        <f t="shared" si="2"/>
        <v>-1005220</v>
      </c>
      <c r="F36" s="73">
        <f t="shared" si="2"/>
        <v>-1091762</v>
      </c>
      <c r="G36" s="73">
        <f t="shared" si="2"/>
        <v>-70124</v>
      </c>
      <c r="H36" s="73">
        <f t="shared" si="2"/>
        <v>-70063</v>
      </c>
      <c r="I36" s="73">
        <f t="shared" si="2"/>
        <v>-161379</v>
      </c>
      <c r="J36" s="73">
        <f t="shared" si="2"/>
        <v>-301566</v>
      </c>
      <c r="K36" s="73">
        <f t="shared" si="2"/>
        <v>-78850</v>
      </c>
      <c r="L36" s="73">
        <f t="shared" si="2"/>
        <v>-75777</v>
      </c>
      <c r="M36" s="73">
        <f t="shared" si="2"/>
        <v>-63605</v>
      </c>
      <c r="N36" s="73">
        <f t="shared" si="2"/>
        <v>-218232</v>
      </c>
      <c r="O36" s="73">
        <f t="shared" si="2"/>
        <v>-80915</v>
      </c>
      <c r="P36" s="73">
        <f t="shared" si="2"/>
        <v>-84355</v>
      </c>
      <c r="Q36" s="73">
        <f t="shared" si="2"/>
        <v>-178588</v>
      </c>
      <c r="R36" s="73">
        <f t="shared" si="2"/>
        <v>-343858</v>
      </c>
      <c r="S36" s="73">
        <f t="shared" si="2"/>
        <v>-53491</v>
      </c>
      <c r="T36" s="73">
        <f t="shared" si="2"/>
        <v>-59873</v>
      </c>
      <c r="U36" s="73">
        <f t="shared" si="2"/>
        <v>-95396</v>
      </c>
      <c r="V36" s="73">
        <f t="shared" si="2"/>
        <v>-208760</v>
      </c>
      <c r="W36" s="73">
        <f t="shared" si="2"/>
        <v>-1072416</v>
      </c>
      <c r="X36" s="73">
        <f t="shared" si="2"/>
        <v>-1091762</v>
      </c>
      <c r="Y36" s="73">
        <f t="shared" si="2"/>
        <v>19346</v>
      </c>
      <c r="Z36" s="170">
        <f>+IF(X36&lt;&gt;0,+(Y36/X36)*100,0)</f>
        <v>-1.771997926287964</v>
      </c>
      <c r="AA36" s="74">
        <f>SUM(AA31:AA35)</f>
        <v>-1091762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7781489</v>
      </c>
      <c r="D38" s="153">
        <f>+D17+D27+D36</f>
        <v>0</v>
      </c>
      <c r="E38" s="99">
        <f t="shared" si="3"/>
        <v>-2015027</v>
      </c>
      <c r="F38" s="100">
        <f t="shared" si="3"/>
        <v>-9092007</v>
      </c>
      <c r="G38" s="100">
        <f t="shared" si="3"/>
        <v>4129559</v>
      </c>
      <c r="H38" s="100">
        <f t="shared" si="3"/>
        <v>3135033</v>
      </c>
      <c r="I38" s="100">
        <f t="shared" si="3"/>
        <v>-6450067</v>
      </c>
      <c r="J38" s="100">
        <f t="shared" si="3"/>
        <v>814525</v>
      </c>
      <c r="K38" s="100">
        <f t="shared" si="3"/>
        <v>-1487950</v>
      </c>
      <c r="L38" s="100">
        <f t="shared" si="3"/>
        <v>5232527</v>
      </c>
      <c r="M38" s="100">
        <f t="shared" si="3"/>
        <v>-3771205</v>
      </c>
      <c r="N38" s="100">
        <f t="shared" si="3"/>
        <v>-26628</v>
      </c>
      <c r="O38" s="100">
        <f t="shared" si="3"/>
        <v>1567103</v>
      </c>
      <c r="P38" s="100">
        <f t="shared" si="3"/>
        <v>-2329301</v>
      </c>
      <c r="Q38" s="100">
        <f t="shared" si="3"/>
        <v>4390822</v>
      </c>
      <c r="R38" s="100">
        <f t="shared" si="3"/>
        <v>3628624</v>
      </c>
      <c r="S38" s="100">
        <f t="shared" si="3"/>
        <v>597157</v>
      </c>
      <c r="T38" s="100">
        <f t="shared" si="3"/>
        <v>-2980190</v>
      </c>
      <c r="U38" s="100">
        <f t="shared" si="3"/>
        <v>2139596</v>
      </c>
      <c r="V38" s="100">
        <f t="shared" si="3"/>
        <v>-243437</v>
      </c>
      <c r="W38" s="100">
        <f t="shared" si="3"/>
        <v>4173084</v>
      </c>
      <c r="X38" s="100">
        <f t="shared" si="3"/>
        <v>-9092007</v>
      </c>
      <c r="Y38" s="100">
        <f t="shared" si="3"/>
        <v>13265091</v>
      </c>
      <c r="Z38" s="137">
        <f>+IF(X38&lt;&gt;0,+(Y38/X38)*100,0)</f>
        <v>-145.89838085254442</v>
      </c>
      <c r="AA38" s="102">
        <f>+AA17+AA27+AA36</f>
        <v>-9092007</v>
      </c>
    </row>
    <row r="39" spans="1:27" ht="13.5">
      <c r="A39" s="249" t="s">
        <v>200</v>
      </c>
      <c r="B39" s="182"/>
      <c r="C39" s="153">
        <v>1113993</v>
      </c>
      <c r="D39" s="153"/>
      <c r="E39" s="99">
        <v>-6662733</v>
      </c>
      <c r="F39" s="100">
        <v>-7816825</v>
      </c>
      <c r="G39" s="100">
        <v>8895481</v>
      </c>
      <c r="H39" s="100">
        <v>13025040</v>
      </c>
      <c r="I39" s="100">
        <v>16160073</v>
      </c>
      <c r="J39" s="100">
        <v>8895481</v>
      </c>
      <c r="K39" s="100">
        <v>9710006</v>
      </c>
      <c r="L39" s="100">
        <v>8222056</v>
      </c>
      <c r="M39" s="100">
        <v>13454583</v>
      </c>
      <c r="N39" s="100">
        <v>9710006</v>
      </c>
      <c r="O39" s="100">
        <v>9683378</v>
      </c>
      <c r="P39" s="100">
        <v>11250481</v>
      </c>
      <c r="Q39" s="100">
        <v>8921180</v>
      </c>
      <c r="R39" s="100">
        <v>9683378</v>
      </c>
      <c r="S39" s="100">
        <v>13312002</v>
      </c>
      <c r="T39" s="100">
        <v>13909159</v>
      </c>
      <c r="U39" s="100">
        <v>10928969</v>
      </c>
      <c r="V39" s="100">
        <v>13312002</v>
      </c>
      <c r="W39" s="100">
        <v>8895481</v>
      </c>
      <c r="X39" s="100">
        <v>-7816825</v>
      </c>
      <c r="Y39" s="100">
        <v>16712306</v>
      </c>
      <c r="Z39" s="137">
        <v>-213.8</v>
      </c>
      <c r="AA39" s="102">
        <v>-7816825</v>
      </c>
    </row>
    <row r="40" spans="1:27" ht="13.5">
      <c r="A40" s="269" t="s">
        <v>201</v>
      </c>
      <c r="B40" s="256"/>
      <c r="C40" s="257">
        <v>8895481</v>
      </c>
      <c r="D40" s="257"/>
      <c r="E40" s="258">
        <v>-8677760</v>
      </c>
      <c r="F40" s="259">
        <v>-16908833</v>
      </c>
      <c r="G40" s="259">
        <v>13025040</v>
      </c>
      <c r="H40" s="259">
        <v>16160073</v>
      </c>
      <c r="I40" s="259">
        <v>9710006</v>
      </c>
      <c r="J40" s="259">
        <v>9710006</v>
      </c>
      <c r="K40" s="259">
        <v>8222056</v>
      </c>
      <c r="L40" s="259">
        <v>13454583</v>
      </c>
      <c r="M40" s="259">
        <v>9683378</v>
      </c>
      <c r="N40" s="259">
        <v>9683378</v>
      </c>
      <c r="O40" s="259">
        <v>11250481</v>
      </c>
      <c r="P40" s="259">
        <v>8921180</v>
      </c>
      <c r="Q40" s="259">
        <v>13312002</v>
      </c>
      <c r="R40" s="259">
        <v>11250481</v>
      </c>
      <c r="S40" s="259">
        <v>13909159</v>
      </c>
      <c r="T40" s="259">
        <v>10928969</v>
      </c>
      <c r="U40" s="259">
        <v>13068565</v>
      </c>
      <c r="V40" s="259">
        <v>13068565</v>
      </c>
      <c r="W40" s="259">
        <v>13068565</v>
      </c>
      <c r="X40" s="259">
        <v>-16908833</v>
      </c>
      <c r="Y40" s="259">
        <v>29977398</v>
      </c>
      <c r="Z40" s="260">
        <v>-177.29</v>
      </c>
      <c r="AA40" s="261">
        <v>-16908833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11228117</v>
      </c>
      <c r="D5" s="200">
        <f t="shared" si="0"/>
        <v>0</v>
      </c>
      <c r="E5" s="106">
        <f t="shared" si="0"/>
        <v>10704290</v>
      </c>
      <c r="F5" s="106">
        <f t="shared" si="0"/>
        <v>17320970</v>
      </c>
      <c r="G5" s="106">
        <f t="shared" si="0"/>
        <v>1936853</v>
      </c>
      <c r="H5" s="106">
        <f t="shared" si="0"/>
        <v>4644</v>
      </c>
      <c r="I5" s="106">
        <f t="shared" si="0"/>
        <v>608322</v>
      </c>
      <c r="J5" s="106">
        <f t="shared" si="0"/>
        <v>2549819</v>
      </c>
      <c r="K5" s="106">
        <f t="shared" si="0"/>
        <v>10854</v>
      </c>
      <c r="L5" s="106">
        <f t="shared" si="0"/>
        <v>1156826</v>
      </c>
      <c r="M5" s="106">
        <f t="shared" si="0"/>
        <v>2520413</v>
      </c>
      <c r="N5" s="106">
        <f t="shared" si="0"/>
        <v>3688093</v>
      </c>
      <c r="O5" s="106">
        <f t="shared" si="0"/>
        <v>21794</v>
      </c>
      <c r="P5" s="106">
        <f t="shared" si="0"/>
        <v>446471</v>
      </c>
      <c r="Q5" s="106">
        <f t="shared" si="0"/>
        <v>236987</v>
      </c>
      <c r="R5" s="106">
        <f t="shared" si="0"/>
        <v>705252</v>
      </c>
      <c r="S5" s="106">
        <f t="shared" si="0"/>
        <v>851544</v>
      </c>
      <c r="T5" s="106">
        <f t="shared" si="0"/>
        <v>714115</v>
      </c>
      <c r="U5" s="106">
        <f t="shared" si="0"/>
        <v>503488</v>
      </c>
      <c r="V5" s="106">
        <f t="shared" si="0"/>
        <v>2069147</v>
      </c>
      <c r="W5" s="106">
        <f t="shared" si="0"/>
        <v>9012311</v>
      </c>
      <c r="X5" s="106">
        <f t="shared" si="0"/>
        <v>17320970</v>
      </c>
      <c r="Y5" s="106">
        <f t="shared" si="0"/>
        <v>-8308659</v>
      </c>
      <c r="Z5" s="201">
        <f>+IF(X5&lt;&gt;0,+(Y5/X5)*100,0)</f>
        <v>-47.96878581280379</v>
      </c>
      <c r="AA5" s="199">
        <f>SUM(AA11:AA18)</f>
        <v>17320970</v>
      </c>
    </row>
    <row r="6" spans="1:27" ht="13.5">
      <c r="A6" s="291" t="s">
        <v>205</v>
      </c>
      <c r="B6" s="142"/>
      <c r="C6" s="62">
        <v>7596511</v>
      </c>
      <c r="D6" s="156"/>
      <c r="E6" s="60">
        <v>10049290</v>
      </c>
      <c r="F6" s="60">
        <v>5200000</v>
      </c>
      <c r="G6" s="60">
        <v>1910477</v>
      </c>
      <c r="H6" s="60"/>
      <c r="I6" s="60">
        <v>603120</v>
      </c>
      <c r="J6" s="60">
        <v>2513597</v>
      </c>
      <c r="K6" s="60"/>
      <c r="L6" s="60">
        <v>1144503</v>
      </c>
      <c r="M6" s="60">
        <v>618470</v>
      </c>
      <c r="N6" s="60">
        <v>1762973</v>
      </c>
      <c r="O6" s="60"/>
      <c r="P6" s="60">
        <v>401847</v>
      </c>
      <c r="Q6" s="60"/>
      <c r="R6" s="60">
        <v>401847</v>
      </c>
      <c r="S6" s="60">
        <v>80000</v>
      </c>
      <c r="T6" s="60"/>
      <c r="U6" s="60"/>
      <c r="V6" s="60">
        <v>80000</v>
      </c>
      <c r="W6" s="60">
        <v>4758417</v>
      </c>
      <c r="X6" s="60">
        <v>5200000</v>
      </c>
      <c r="Y6" s="60">
        <v>-441583</v>
      </c>
      <c r="Z6" s="140">
        <v>-8.49</v>
      </c>
      <c r="AA6" s="155">
        <v>5200000</v>
      </c>
    </row>
    <row r="7" spans="1:27" ht="13.5">
      <c r="A7" s="291" t="s">
        <v>206</v>
      </c>
      <c r="B7" s="142"/>
      <c r="C7" s="62">
        <v>2082862</v>
      </c>
      <c r="D7" s="156"/>
      <c r="E7" s="60"/>
      <c r="F7" s="60">
        <v>1396680</v>
      </c>
      <c r="G7" s="60"/>
      <c r="H7" s="60"/>
      <c r="I7" s="60"/>
      <c r="J7" s="60"/>
      <c r="K7" s="60"/>
      <c r="L7" s="60"/>
      <c r="M7" s="60">
        <v>1396688</v>
      </c>
      <c r="N7" s="60">
        <v>1396688</v>
      </c>
      <c r="O7" s="60"/>
      <c r="P7" s="60"/>
      <c r="Q7" s="60"/>
      <c r="R7" s="60"/>
      <c r="S7" s="60"/>
      <c r="T7" s="60">
        <v>155188</v>
      </c>
      <c r="U7" s="60"/>
      <c r="V7" s="60">
        <v>155188</v>
      </c>
      <c r="W7" s="60">
        <v>1551876</v>
      </c>
      <c r="X7" s="60">
        <v>1396680</v>
      </c>
      <c r="Y7" s="60">
        <v>155196</v>
      </c>
      <c r="Z7" s="140">
        <v>11.11</v>
      </c>
      <c r="AA7" s="155">
        <v>1396680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994815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10674188</v>
      </c>
      <c r="D11" s="294">
        <f t="shared" si="1"/>
        <v>0</v>
      </c>
      <c r="E11" s="295">
        <f t="shared" si="1"/>
        <v>10049290</v>
      </c>
      <c r="F11" s="295">
        <f t="shared" si="1"/>
        <v>6596680</v>
      </c>
      <c r="G11" s="295">
        <f t="shared" si="1"/>
        <v>1910477</v>
      </c>
      <c r="H11" s="295">
        <f t="shared" si="1"/>
        <v>0</v>
      </c>
      <c r="I11" s="295">
        <f t="shared" si="1"/>
        <v>603120</v>
      </c>
      <c r="J11" s="295">
        <f t="shared" si="1"/>
        <v>2513597</v>
      </c>
      <c r="K11" s="295">
        <f t="shared" si="1"/>
        <v>0</v>
      </c>
      <c r="L11" s="295">
        <f t="shared" si="1"/>
        <v>1144503</v>
      </c>
      <c r="M11" s="295">
        <f t="shared" si="1"/>
        <v>2015158</v>
      </c>
      <c r="N11" s="295">
        <f t="shared" si="1"/>
        <v>3159661</v>
      </c>
      <c r="O11" s="295">
        <f t="shared" si="1"/>
        <v>0</v>
      </c>
      <c r="P11" s="295">
        <f t="shared" si="1"/>
        <v>401847</v>
      </c>
      <c r="Q11" s="295">
        <f t="shared" si="1"/>
        <v>0</v>
      </c>
      <c r="R11" s="295">
        <f t="shared" si="1"/>
        <v>401847</v>
      </c>
      <c r="S11" s="295">
        <f t="shared" si="1"/>
        <v>80000</v>
      </c>
      <c r="T11" s="295">
        <f t="shared" si="1"/>
        <v>155188</v>
      </c>
      <c r="U11" s="295">
        <f t="shared" si="1"/>
        <v>0</v>
      </c>
      <c r="V11" s="295">
        <f t="shared" si="1"/>
        <v>235188</v>
      </c>
      <c r="W11" s="295">
        <f t="shared" si="1"/>
        <v>6310293</v>
      </c>
      <c r="X11" s="295">
        <f t="shared" si="1"/>
        <v>6596680</v>
      </c>
      <c r="Y11" s="295">
        <f t="shared" si="1"/>
        <v>-286387</v>
      </c>
      <c r="Z11" s="296">
        <f>+IF(X11&lt;&gt;0,+(Y11/X11)*100,0)</f>
        <v>-4.341380815804314</v>
      </c>
      <c r="AA11" s="297">
        <f>SUM(AA6:AA10)</f>
        <v>6596680</v>
      </c>
    </row>
    <row r="12" spans="1:27" ht="13.5">
      <c r="A12" s="298" t="s">
        <v>211</v>
      </c>
      <c r="B12" s="136"/>
      <c r="C12" s="62"/>
      <c r="D12" s="156"/>
      <c r="E12" s="60"/>
      <c r="F12" s="60">
        <v>9089290</v>
      </c>
      <c r="G12" s="60"/>
      <c r="H12" s="60"/>
      <c r="I12" s="60"/>
      <c r="J12" s="60"/>
      <c r="K12" s="60"/>
      <c r="L12" s="60"/>
      <c r="M12" s="60">
        <v>460350</v>
      </c>
      <c r="N12" s="60">
        <v>460350</v>
      </c>
      <c r="O12" s="60"/>
      <c r="P12" s="60"/>
      <c r="Q12" s="60">
        <v>215688</v>
      </c>
      <c r="R12" s="60">
        <v>215688</v>
      </c>
      <c r="S12" s="60">
        <v>759777</v>
      </c>
      <c r="T12" s="60">
        <v>491118</v>
      </c>
      <c r="U12" s="60">
        <v>315038</v>
      </c>
      <c r="V12" s="60">
        <v>1565933</v>
      </c>
      <c r="W12" s="60">
        <v>2241971</v>
      </c>
      <c r="X12" s="60">
        <v>9089290</v>
      </c>
      <c r="Y12" s="60">
        <v>-6847319</v>
      </c>
      <c r="Z12" s="140">
        <v>-75.33</v>
      </c>
      <c r="AA12" s="155">
        <v>9089290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489472</v>
      </c>
      <c r="D15" s="156"/>
      <c r="E15" s="60">
        <v>655000</v>
      </c>
      <c r="F15" s="60">
        <v>1635000</v>
      </c>
      <c r="G15" s="60">
        <v>26376</v>
      </c>
      <c r="H15" s="60">
        <v>4644</v>
      </c>
      <c r="I15" s="60">
        <v>5202</v>
      </c>
      <c r="J15" s="60">
        <v>36222</v>
      </c>
      <c r="K15" s="60">
        <v>10854</v>
      </c>
      <c r="L15" s="60">
        <v>12323</v>
      </c>
      <c r="M15" s="60">
        <v>44905</v>
      </c>
      <c r="N15" s="60">
        <v>68082</v>
      </c>
      <c r="O15" s="60">
        <v>21794</v>
      </c>
      <c r="P15" s="60">
        <v>44624</v>
      </c>
      <c r="Q15" s="60">
        <v>21299</v>
      </c>
      <c r="R15" s="60">
        <v>87717</v>
      </c>
      <c r="S15" s="60">
        <v>11767</v>
      </c>
      <c r="T15" s="60">
        <v>67809</v>
      </c>
      <c r="U15" s="60">
        <v>188450</v>
      </c>
      <c r="V15" s="60">
        <v>268026</v>
      </c>
      <c r="W15" s="60">
        <v>460047</v>
      </c>
      <c r="X15" s="60">
        <v>1635000</v>
      </c>
      <c r="Y15" s="60">
        <v>-1174953</v>
      </c>
      <c r="Z15" s="140">
        <v>-71.86</v>
      </c>
      <c r="AA15" s="155">
        <v>1635000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64457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34271</v>
      </c>
      <c r="T20" s="100">
        <f t="shared" si="2"/>
        <v>0</v>
      </c>
      <c r="U20" s="100">
        <f t="shared" si="2"/>
        <v>0</v>
      </c>
      <c r="V20" s="100">
        <f t="shared" si="2"/>
        <v>34271</v>
      </c>
      <c r="W20" s="100">
        <f t="shared" si="2"/>
        <v>34271</v>
      </c>
      <c r="X20" s="100">
        <f t="shared" si="2"/>
        <v>0</v>
      </c>
      <c r="Y20" s="100">
        <f t="shared" si="2"/>
        <v>34271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>
        <v>34271</v>
      </c>
      <c r="T22" s="60"/>
      <c r="U22" s="60"/>
      <c r="V22" s="60">
        <v>34271</v>
      </c>
      <c r="W22" s="60">
        <v>34271</v>
      </c>
      <c r="X22" s="60"/>
      <c r="Y22" s="60">
        <v>34271</v>
      </c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34271</v>
      </c>
      <c r="T26" s="295">
        <f t="shared" si="3"/>
        <v>0</v>
      </c>
      <c r="U26" s="295">
        <f t="shared" si="3"/>
        <v>0</v>
      </c>
      <c r="V26" s="295">
        <f t="shared" si="3"/>
        <v>34271</v>
      </c>
      <c r="W26" s="295">
        <f t="shared" si="3"/>
        <v>34271</v>
      </c>
      <c r="X26" s="295">
        <f t="shared" si="3"/>
        <v>0</v>
      </c>
      <c r="Y26" s="295">
        <f t="shared" si="3"/>
        <v>34271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7596511</v>
      </c>
      <c r="D36" s="156">
        <f t="shared" si="4"/>
        <v>0</v>
      </c>
      <c r="E36" s="60">
        <f t="shared" si="4"/>
        <v>10049290</v>
      </c>
      <c r="F36" s="60">
        <f t="shared" si="4"/>
        <v>5200000</v>
      </c>
      <c r="G36" s="60">
        <f t="shared" si="4"/>
        <v>1910477</v>
      </c>
      <c r="H36" s="60">
        <f t="shared" si="4"/>
        <v>0</v>
      </c>
      <c r="I36" s="60">
        <f t="shared" si="4"/>
        <v>603120</v>
      </c>
      <c r="J36" s="60">
        <f t="shared" si="4"/>
        <v>2513597</v>
      </c>
      <c r="K36" s="60">
        <f t="shared" si="4"/>
        <v>0</v>
      </c>
      <c r="L36" s="60">
        <f t="shared" si="4"/>
        <v>1144503</v>
      </c>
      <c r="M36" s="60">
        <f t="shared" si="4"/>
        <v>618470</v>
      </c>
      <c r="N36" s="60">
        <f t="shared" si="4"/>
        <v>1762973</v>
      </c>
      <c r="O36" s="60">
        <f t="shared" si="4"/>
        <v>0</v>
      </c>
      <c r="P36" s="60">
        <f t="shared" si="4"/>
        <v>401847</v>
      </c>
      <c r="Q36" s="60">
        <f t="shared" si="4"/>
        <v>0</v>
      </c>
      <c r="R36" s="60">
        <f t="shared" si="4"/>
        <v>401847</v>
      </c>
      <c r="S36" s="60">
        <f t="shared" si="4"/>
        <v>80000</v>
      </c>
      <c r="T36" s="60">
        <f t="shared" si="4"/>
        <v>0</v>
      </c>
      <c r="U36" s="60">
        <f t="shared" si="4"/>
        <v>0</v>
      </c>
      <c r="V36" s="60">
        <f t="shared" si="4"/>
        <v>80000</v>
      </c>
      <c r="W36" s="60">
        <f t="shared" si="4"/>
        <v>4758417</v>
      </c>
      <c r="X36" s="60">
        <f t="shared" si="4"/>
        <v>5200000</v>
      </c>
      <c r="Y36" s="60">
        <f t="shared" si="4"/>
        <v>-441583</v>
      </c>
      <c r="Z36" s="140">
        <f aca="true" t="shared" si="5" ref="Z36:Z49">+IF(X36&lt;&gt;0,+(Y36/X36)*100,0)</f>
        <v>-8.49198076923077</v>
      </c>
      <c r="AA36" s="155">
        <f>AA6+AA21</f>
        <v>5200000</v>
      </c>
    </row>
    <row r="37" spans="1:27" ht="13.5">
      <c r="A37" s="291" t="s">
        <v>206</v>
      </c>
      <c r="B37" s="142"/>
      <c r="C37" s="62">
        <f t="shared" si="4"/>
        <v>2082862</v>
      </c>
      <c r="D37" s="156">
        <f t="shared" si="4"/>
        <v>0</v>
      </c>
      <c r="E37" s="60">
        <f t="shared" si="4"/>
        <v>0</v>
      </c>
      <c r="F37" s="60">
        <f t="shared" si="4"/>
        <v>1396680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1396688</v>
      </c>
      <c r="N37" s="60">
        <f t="shared" si="4"/>
        <v>1396688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34271</v>
      </c>
      <c r="T37" s="60">
        <f t="shared" si="4"/>
        <v>155188</v>
      </c>
      <c r="U37" s="60">
        <f t="shared" si="4"/>
        <v>0</v>
      </c>
      <c r="V37" s="60">
        <f t="shared" si="4"/>
        <v>189459</v>
      </c>
      <c r="W37" s="60">
        <f t="shared" si="4"/>
        <v>1586147</v>
      </c>
      <c r="X37" s="60">
        <f t="shared" si="4"/>
        <v>1396680</v>
      </c>
      <c r="Y37" s="60">
        <f t="shared" si="4"/>
        <v>189467</v>
      </c>
      <c r="Z37" s="140">
        <f t="shared" si="5"/>
        <v>13.56552682074634</v>
      </c>
      <c r="AA37" s="155">
        <f>AA7+AA22</f>
        <v>1396680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994815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10674188</v>
      </c>
      <c r="D41" s="294">
        <f t="shared" si="6"/>
        <v>0</v>
      </c>
      <c r="E41" s="295">
        <f t="shared" si="6"/>
        <v>10049290</v>
      </c>
      <c r="F41" s="295">
        <f t="shared" si="6"/>
        <v>6596680</v>
      </c>
      <c r="G41" s="295">
        <f t="shared" si="6"/>
        <v>1910477</v>
      </c>
      <c r="H41" s="295">
        <f t="shared" si="6"/>
        <v>0</v>
      </c>
      <c r="I41" s="295">
        <f t="shared" si="6"/>
        <v>603120</v>
      </c>
      <c r="J41" s="295">
        <f t="shared" si="6"/>
        <v>2513597</v>
      </c>
      <c r="K41" s="295">
        <f t="shared" si="6"/>
        <v>0</v>
      </c>
      <c r="L41" s="295">
        <f t="shared" si="6"/>
        <v>1144503</v>
      </c>
      <c r="M41" s="295">
        <f t="shared" si="6"/>
        <v>2015158</v>
      </c>
      <c r="N41" s="295">
        <f t="shared" si="6"/>
        <v>3159661</v>
      </c>
      <c r="O41" s="295">
        <f t="shared" si="6"/>
        <v>0</v>
      </c>
      <c r="P41" s="295">
        <f t="shared" si="6"/>
        <v>401847</v>
      </c>
      <c r="Q41" s="295">
        <f t="shared" si="6"/>
        <v>0</v>
      </c>
      <c r="R41" s="295">
        <f t="shared" si="6"/>
        <v>401847</v>
      </c>
      <c r="S41" s="295">
        <f t="shared" si="6"/>
        <v>114271</v>
      </c>
      <c r="T41" s="295">
        <f t="shared" si="6"/>
        <v>155188</v>
      </c>
      <c r="U41" s="295">
        <f t="shared" si="6"/>
        <v>0</v>
      </c>
      <c r="V41" s="295">
        <f t="shared" si="6"/>
        <v>269459</v>
      </c>
      <c r="W41" s="295">
        <f t="shared" si="6"/>
        <v>6344564</v>
      </c>
      <c r="X41" s="295">
        <f t="shared" si="6"/>
        <v>6596680</v>
      </c>
      <c r="Y41" s="295">
        <f t="shared" si="6"/>
        <v>-252116</v>
      </c>
      <c r="Z41" s="296">
        <f t="shared" si="5"/>
        <v>-3.8218619062922556</v>
      </c>
      <c r="AA41" s="297">
        <f>SUM(AA36:AA40)</f>
        <v>6596680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9089290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460350</v>
      </c>
      <c r="N42" s="54">
        <f t="shared" si="7"/>
        <v>460350</v>
      </c>
      <c r="O42" s="54">
        <f t="shared" si="7"/>
        <v>0</v>
      </c>
      <c r="P42" s="54">
        <f t="shared" si="7"/>
        <v>0</v>
      </c>
      <c r="Q42" s="54">
        <f t="shared" si="7"/>
        <v>215688</v>
      </c>
      <c r="R42" s="54">
        <f t="shared" si="7"/>
        <v>215688</v>
      </c>
      <c r="S42" s="54">
        <f t="shared" si="7"/>
        <v>759777</v>
      </c>
      <c r="T42" s="54">
        <f t="shared" si="7"/>
        <v>491118</v>
      </c>
      <c r="U42" s="54">
        <f t="shared" si="7"/>
        <v>315038</v>
      </c>
      <c r="V42" s="54">
        <f t="shared" si="7"/>
        <v>1565933</v>
      </c>
      <c r="W42" s="54">
        <f t="shared" si="7"/>
        <v>2241971</v>
      </c>
      <c r="X42" s="54">
        <f t="shared" si="7"/>
        <v>9089290</v>
      </c>
      <c r="Y42" s="54">
        <f t="shared" si="7"/>
        <v>-6847319</v>
      </c>
      <c r="Z42" s="184">
        <f t="shared" si="5"/>
        <v>-75.33392597221565</v>
      </c>
      <c r="AA42" s="130">
        <f aca="true" t="shared" si="8" ref="AA42:AA48">AA12+AA27</f>
        <v>9089290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489472</v>
      </c>
      <c r="D45" s="129">
        <f t="shared" si="7"/>
        <v>0</v>
      </c>
      <c r="E45" s="54">
        <f t="shared" si="7"/>
        <v>655000</v>
      </c>
      <c r="F45" s="54">
        <f t="shared" si="7"/>
        <v>1635000</v>
      </c>
      <c r="G45" s="54">
        <f t="shared" si="7"/>
        <v>26376</v>
      </c>
      <c r="H45" s="54">
        <f t="shared" si="7"/>
        <v>4644</v>
      </c>
      <c r="I45" s="54">
        <f t="shared" si="7"/>
        <v>5202</v>
      </c>
      <c r="J45" s="54">
        <f t="shared" si="7"/>
        <v>36222</v>
      </c>
      <c r="K45" s="54">
        <f t="shared" si="7"/>
        <v>10854</v>
      </c>
      <c r="L45" s="54">
        <f t="shared" si="7"/>
        <v>12323</v>
      </c>
      <c r="M45" s="54">
        <f t="shared" si="7"/>
        <v>44905</v>
      </c>
      <c r="N45" s="54">
        <f t="shared" si="7"/>
        <v>68082</v>
      </c>
      <c r="O45" s="54">
        <f t="shared" si="7"/>
        <v>21794</v>
      </c>
      <c r="P45" s="54">
        <f t="shared" si="7"/>
        <v>44624</v>
      </c>
      <c r="Q45" s="54">
        <f t="shared" si="7"/>
        <v>21299</v>
      </c>
      <c r="R45" s="54">
        <f t="shared" si="7"/>
        <v>87717</v>
      </c>
      <c r="S45" s="54">
        <f t="shared" si="7"/>
        <v>11767</v>
      </c>
      <c r="T45" s="54">
        <f t="shared" si="7"/>
        <v>67809</v>
      </c>
      <c r="U45" s="54">
        <f t="shared" si="7"/>
        <v>188450</v>
      </c>
      <c r="V45" s="54">
        <f t="shared" si="7"/>
        <v>268026</v>
      </c>
      <c r="W45" s="54">
        <f t="shared" si="7"/>
        <v>460047</v>
      </c>
      <c r="X45" s="54">
        <f t="shared" si="7"/>
        <v>1635000</v>
      </c>
      <c r="Y45" s="54">
        <f t="shared" si="7"/>
        <v>-1174953</v>
      </c>
      <c r="Z45" s="184">
        <f t="shared" si="5"/>
        <v>-71.86256880733944</v>
      </c>
      <c r="AA45" s="130">
        <f t="shared" si="8"/>
        <v>1635000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64457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11228117</v>
      </c>
      <c r="D49" s="218">
        <f t="shared" si="9"/>
        <v>0</v>
      </c>
      <c r="E49" s="220">
        <f t="shared" si="9"/>
        <v>10704290</v>
      </c>
      <c r="F49" s="220">
        <f t="shared" si="9"/>
        <v>17320970</v>
      </c>
      <c r="G49" s="220">
        <f t="shared" si="9"/>
        <v>1936853</v>
      </c>
      <c r="H49" s="220">
        <f t="shared" si="9"/>
        <v>4644</v>
      </c>
      <c r="I49" s="220">
        <f t="shared" si="9"/>
        <v>608322</v>
      </c>
      <c r="J49" s="220">
        <f t="shared" si="9"/>
        <v>2549819</v>
      </c>
      <c r="K49" s="220">
        <f t="shared" si="9"/>
        <v>10854</v>
      </c>
      <c r="L49" s="220">
        <f t="shared" si="9"/>
        <v>1156826</v>
      </c>
      <c r="M49" s="220">
        <f t="shared" si="9"/>
        <v>2520413</v>
      </c>
      <c r="N49" s="220">
        <f t="shared" si="9"/>
        <v>3688093</v>
      </c>
      <c r="O49" s="220">
        <f t="shared" si="9"/>
        <v>21794</v>
      </c>
      <c r="P49" s="220">
        <f t="shared" si="9"/>
        <v>446471</v>
      </c>
      <c r="Q49" s="220">
        <f t="shared" si="9"/>
        <v>236987</v>
      </c>
      <c r="R49" s="220">
        <f t="shared" si="9"/>
        <v>705252</v>
      </c>
      <c r="S49" s="220">
        <f t="shared" si="9"/>
        <v>885815</v>
      </c>
      <c r="T49" s="220">
        <f t="shared" si="9"/>
        <v>714115</v>
      </c>
      <c r="U49" s="220">
        <f t="shared" si="9"/>
        <v>503488</v>
      </c>
      <c r="V49" s="220">
        <f t="shared" si="9"/>
        <v>2103418</v>
      </c>
      <c r="W49" s="220">
        <f t="shared" si="9"/>
        <v>9046582</v>
      </c>
      <c r="X49" s="220">
        <f t="shared" si="9"/>
        <v>17320970</v>
      </c>
      <c r="Y49" s="220">
        <f t="shared" si="9"/>
        <v>-8274388</v>
      </c>
      <c r="Z49" s="221">
        <f t="shared" si="5"/>
        <v>-47.77092737877844</v>
      </c>
      <c r="AA49" s="222">
        <f>SUM(AA41:AA48)</f>
        <v>17320970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7300350</v>
      </c>
      <c r="F51" s="54">
        <f t="shared" si="10"/>
        <v>0</v>
      </c>
      <c r="G51" s="54">
        <f t="shared" si="10"/>
        <v>166424</v>
      </c>
      <c r="H51" s="54">
        <f t="shared" si="10"/>
        <v>228353</v>
      </c>
      <c r="I51" s="54">
        <f t="shared" si="10"/>
        <v>256626</v>
      </c>
      <c r="J51" s="54">
        <f t="shared" si="10"/>
        <v>651403</v>
      </c>
      <c r="K51" s="54">
        <f t="shared" si="10"/>
        <v>202532</v>
      </c>
      <c r="L51" s="54">
        <f t="shared" si="10"/>
        <v>380712</v>
      </c>
      <c r="M51" s="54">
        <f t="shared" si="10"/>
        <v>370028</v>
      </c>
      <c r="N51" s="54">
        <f t="shared" si="10"/>
        <v>953272</v>
      </c>
      <c r="O51" s="54">
        <f t="shared" si="10"/>
        <v>371503</v>
      </c>
      <c r="P51" s="54">
        <f t="shared" si="10"/>
        <v>467930</v>
      </c>
      <c r="Q51" s="54">
        <f t="shared" si="10"/>
        <v>443313</v>
      </c>
      <c r="R51" s="54">
        <f t="shared" si="10"/>
        <v>1282746</v>
      </c>
      <c r="S51" s="54">
        <f t="shared" si="10"/>
        <v>581594</v>
      </c>
      <c r="T51" s="54">
        <f t="shared" si="10"/>
        <v>246352</v>
      </c>
      <c r="U51" s="54">
        <f t="shared" si="10"/>
        <v>424870</v>
      </c>
      <c r="V51" s="54">
        <f t="shared" si="10"/>
        <v>1252816</v>
      </c>
      <c r="W51" s="54">
        <f t="shared" si="10"/>
        <v>4140237</v>
      </c>
      <c r="X51" s="54">
        <f t="shared" si="10"/>
        <v>0</v>
      </c>
      <c r="Y51" s="54">
        <f t="shared" si="10"/>
        <v>4140237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2920140</v>
      </c>
      <c r="F52" s="60"/>
      <c r="G52" s="60">
        <v>71025</v>
      </c>
      <c r="H52" s="60">
        <v>111059</v>
      </c>
      <c r="I52" s="60">
        <v>99776</v>
      </c>
      <c r="J52" s="60">
        <v>281860</v>
      </c>
      <c r="K52" s="60">
        <v>66201</v>
      </c>
      <c r="L52" s="60">
        <v>87715</v>
      </c>
      <c r="M52" s="60">
        <v>27368</v>
      </c>
      <c r="N52" s="60">
        <v>181284</v>
      </c>
      <c r="O52" s="60">
        <v>82849</v>
      </c>
      <c r="P52" s="60">
        <v>280207</v>
      </c>
      <c r="Q52" s="60">
        <v>258974</v>
      </c>
      <c r="R52" s="60">
        <v>622030</v>
      </c>
      <c r="S52" s="60">
        <v>523110</v>
      </c>
      <c r="T52" s="60">
        <v>111410</v>
      </c>
      <c r="U52" s="60">
        <v>115840</v>
      </c>
      <c r="V52" s="60">
        <v>750360</v>
      </c>
      <c r="W52" s="60">
        <v>1835534</v>
      </c>
      <c r="X52" s="60"/>
      <c r="Y52" s="60">
        <v>1835534</v>
      </c>
      <c r="Z52" s="140"/>
      <c r="AA52" s="155"/>
    </row>
    <row r="53" spans="1:27" ht="13.5">
      <c r="A53" s="310" t="s">
        <v>206</v>
      </c>
      <c r="B53" s="142"/>
      <c r="C53" s="62"/>
      <c r="D53" s="156"/>
      <c r="E53" s="60">
        <v>1261000</v>
      </c>
      <c r="F53" s="60"/>
      <c r="G53" s="60"/>
      <c r="H53" s="60">
        <v>29656</v>
      </c>
      <c r="I53" s="60">
        <v>64618</v>
      </c>
      <c r="J53" s="60">
        <v>94274</v>
      </c>
      <c r="K53" s="60">
        <v>156</v>
      </c>
      <c r="L53" s="60">
        <v>152014</v>
      </c>
      <c r="M53" s="60">
        <v>130131</v>
      </c>
      <c r="N53" s="60">
        <v>282301</v>
      </c>
      <c r="O53" s="60">
        <v>161237</v>
      </c>
      <c r="P53" s="60">
        <v>61707</v>
      </c>
      <c r="Q53" s="60">
        <v>71024</v>
      </c>
      <c r="R53" s="60">
        <v>293968</v>
      </c>
      <c r="S53" s="60"/>
      <c r="T53" s="60">
        <v>-2510</v>
      </c>
      <c r="U53" s="60">
        <v>152765</v>
      </c>
      <c r="V53" s="60">
        <v>150255</v>
      </c>
      <c r="W53" s="60">
        <v>820798</v>
      </c>
      <c r="X53" s="60"/>
      <c r="Y53" s="60">
        <v>820798</v>
      </c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>
        <v>23807</v>
      </c>
      <c r="L54" s="60"/>
      <c r="M54" s="60"/>
      <c r="N54" s="60">
        <v>23807</v>
      </c>
      <c r="O54" s="60"/>
      <c r="P54" s="60"/>
      <c r="Q54" s="60"/>
      <c r="R54" s="60"/>
      <c r="S54" s="60"/>
      <c r="T54" s="60"/>
      <c r="U54" s="60"/>
      <c r="V54" s="60"/>
      <c r="W54" s="60">
        <v>23807</v>
      </c>
      <c r="X54" s="60"/>
      <c r="Y54" s="60">
        <v>23807</v>
      </c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>
        <v>147700</v>
      </c>
      <c r="F56" s="60"/>
      <c r="G56" s="60">
        <v>686</v>
      </c>
      <c r="H56" s="60"/>
      <c r="I56" s="60"/>
      <c r="J56" s="60">
        <v>686</v>
      </c>
      <c r="K56" s="60"/>
      <c r="L56" s="60">
        <v>1375</v>
      </c>
      <c r="M56" s="60">
        <v>45700</v>
      </c>
      <c r="N56" s="60">
        <v>47075</v>
      </c>
      <c r="O56" s="60"/>
      <c r="P56" s="60">
        <v>1879</v>
      </c>
      <c r="Q56" s="60">
        <v>7869</v>
      </c>
      <c r="R56" s="60">
        <v>9748</v>
      </c>
      <c r="S56" s="60"/>
      <c r="T56" s="60">
        <v>37560</v>
      </c>
      <c r="U56" s="60"/>
      <c r="V56" s="60">
        <v>37560</v>
      </c>
      <c r="W56" s="60">
        <v>95069</v>
      </c>
      <c r="X56" s="60"/>
      <c r="Y56" s="60">
        <v>95069</v>
      </c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4328840</v>
      </c>
      <c r="F57" s="295">
        <f t="shared" si="11"/>
        <v>0</v>
      </c>
      <c r="G57" s="295">
        <f t="shared" si="11"/>
        <v>71711</v>
      </c>
      <c r="H57" s="295">
        <f t="shared" si="11"/>
        <v>140715</v>
      </c>
      <c r="I57" s="295">
        <f t="shared" si="11"/>
        <v>164394</v>
      </c>
      <c r="J57" s="295">
        <f t="shared" si="11"/>
        <v>376820</v>
      </c>
      <c r="K57" s="295">
        <f t="shared" si="11"/>
        <v>90164</v>
      </c>
      <c r="L57" s="295">
        <f t="shared" si="11"/>
        <v>241104</v>
      </c>
      <c r="M57" s="295">
        <f t="shared" si="11"/>
        <v>203199</v>
      </c>
      <c r="N57" s="295">
        <f t="shared" si="11"/>
        <v>534467</v>
      </c>
      <c r="O57" s="295">
        <f t="shared" si="11"/>
        <v>244086</v>
      </c>
      <c r="P57" s="295">
        <f t="shared" si="11"/>
        <v>343793</v>
      </c>
      <c r="Q57" s="295">
        <f t="shared" si="11"/>
        <v>337867</v>
      </c>
      <c r="R57" s="295">
        <f t="shared" si="11"/>
        <v>925746</v>
      </c>
      <c r="S57" s="295">
        <f t="shared" si="11"/>
        <v>523110</v>
      </c>
      <c r="T57" s="295">
        <f t="shared" si="11"/>
        <v>146460</v>
      </c>
      <c r="U57" s="295">
        <f t="shared" si="11"/>
        <v>268605</v>
      </c>
      <c r="V57" s="295">
        <f t="shared" si="11"/>
        <v>938175</v>
      </c>
      <c r="W57" s="295">
        <f t="shared" si="11"/>
        <v>2775208</v>
      </c>
      <c r="X57" s="295">
        <f t="shared" si="11"/>
        <v>0</v>
      </c>
      <c r="Y57" s="295">
        <f t="shared" si="11"/>
        <v>2775208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>
        <v>26600</v>
      </c>
      <c r="F58" s="60"/>
      <c r="G58" s="60">
        <v>736</v>
      </c>
      <c r="H58" s="60">
        <v>1555</v>
      </c>
      <c r="I58" s="60">
        <v>1803</v>
      </c>
      <c r="J58" s="60">
        <v>4094</v>
      </c>
      <c r="K58" s="60">
        <v>-3100</v>
      </c>
      <c r="L58" s="60">
        <v>17710</v>
      </c>
      <c r="M58" s="60">
        <v>783</v>
      </c>
      <c r="N58" s="60">
        <v>15393</v>
      </c>
      <c r="O58" s="60">
        <v>701</v>
      </c>
      <c r="P58" s="60">
        <v>3987</v>
      </c>
      <c r="Q58" s="60">
        <v>806</v>
      </c>
      <c r="R58" s="60">
        <v>5494</v>
      </c>
      <c r="S58" s="60"/>
      <c r="T58" s="60">
        <v>-701</v>
      </c>
      <c r="U58" s="60"/>
      <c r="V58" s="60">
        <v>-701</v>
      </c>
      <c r="W58" s="60">
        <v>24280</v>
      </c>
      <c r="X58" s="60"/>
      <c r="Y58" s="60">
        <v>24280</v>
      </c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>
        <v>737</v>
      </c>
      <c r="L60" s="60">
        <v>8956</v>
      </c>
      <c r="M60" s="60">
        <v>11821</v>
      </c>
      <c r="N60" s="60">
        <v>21514</v>
      </c>
      <c r="O60" s="60">
        <v>7983</v>
      </c>
      <c r="P60" s="60">
        <v>5399</v>
      </c>
      <c r="Q60" s="60">
        <v>6646</v>
      </c>
      <c r="R60" s="60">
        <v>20028</v>
      </c>
      <c r="S60" s="60">
        <v>542</v>
      </c>
      <c r="T60" s="60">
        <v>8594</v>
      </c>
      <c r="U60" s="60">
        <v>8838</v>
      </c>
      <c r="V60" s="60">
        <v>17974</v>
      </c>
      <c r="W60" s="60">
        <v>59516</v>
      </c>
      <c r="X60" s="60"/>
      <c r="Y60" s="60">
        <v>59516</v>
      </c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2944910</v>
      </c>
      <c r="F61" s="60"/>
      <c r="G61" s="60">
        <v>93977</v>
      </c>
      <c r="H61" s="60">
        <v>86083</v>
      </c>
      <c r="I61" s="60">
        <v>90429</v>
      </c>
      <c r="J61" s="60">
        <v>270489</v>
      </c>
      <c r="K61" s="60">
        <v>114731</v>
      </c>
      <c r="L61" s="60">
        <v>112942</v>
      </c>
      <c r="M61" s="60">
        <v>154225</v>
      </c>
      <c r="N61" s="60">
        <v>381898</v>
      </c>
      <c r="O61" s="60">
        <v>118733</v>
      </c>
      <c r="P61" s="60">
        <v>114751</v>
      </c>
      <c r="Q61" s="60">
        <v>97994</v>
      </c>
      <c r="R61" s="60">
        <v>331478</v>
      </c>
      <c r="S61" s="60">
        <v>57942</v>
      </c>
      <c r="T61" s="60">
        <v>91999</v>
      </c>
      <c r="U61" s="60">
        <v>147427</v>
      </c>
      <c r="V61" s="60">
        <v>297368</v>
      </c>
      <c r="W61" s="60">
        <v>1281233</v>
      </c>
      <c r="X61" s="60"/>
      <c r="Y61" s="60">
        <v>1281233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1647478</v>
      </c>
      <c r="D65" s="156"/>
      <c r="E65" s="60">
        <v>2920428</v>
      </c>
      <c r="F65" s="60">
        <v>2579644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2579644</v>
      </c>
      <c r="Y65" s="60">
        <v>-2579644</v>
      </c>
      <c r="Z65" s="140">
        <v>-100</v>
      </c>
      <c r="AA65" s="155"/>
    </row>
    <row r="66" spans="1:27" ht="13.5">
      <c r="A66" s="311" t="s">
        <v>224</v>
      </c>
      <c r="B66" s="316"/>
      <c r="C66" s="273">
        <v>617804</v>
      </c>
      <c r="D66" s="274"/>
      <c r="E66" s="275">
        <v>1095161</v>
      </c>
      <c r="F66" s="275">
        <v>967367</v>
      </c>
      <c r="G66" s="275"/>
      <c r="H66" s="275"/>
      <c r="I66" s="275"/>
      <c r="J66" s="275"/>
      <c r="K66" s="275"/>
      <c r="L66" s="275"/>
      <c r="M66" s="275">
        <v>102292</v>
      </c>
      <c r="N66" s="275">
        <v>102292</v>
      </c>
      <c r="O66" s="275">
        <v>101965</v>
      </c>
      <c r="P66" s="275">
        <v>115680</v>
      </c>
      <c r="Q66" s="275">
        <v>89194</v>
      </c>
      <c r="R66" s="275">
        <v>306839</v>
      </c>
      <c r="S66" s="275"/>
      <c r="T66" s="275"/>
      <c r="U66" s="275"/>
      <c r="V66" s="275"/>
      <c r="W66" s="275">
        <v>409131</v>
      </c>
      <c r="X66" s="275">
        <v>967367</v>
      </c>
      <c r="Y66" s="275">
        <v>-558236</v>
      </c>
      <c r="Z66" s="140">
        <v>-57.71</v>
      </c>
      <c r="AA66" s="277"/>
    </row>
    <row r="67" spans="1:27" ht="13.5">
      <c r="A67" s="311" t="s">
        <v>225</v>
      </c>
      <c r="B67" s="316"/>
      <c r="C67" s="62">
        <v>1029674</v>
      </c>
      <c r="D67" s="156"/>
      <c r="E67" s="60">
        <v>1825268</v>
      </c>
      <c r="F67" s="60">
        <v>1612278</v>
      </c>
      <c r="G67" s="60"/>
      <c r="H67" s="60"/>
      <c r="I67" s="60"/>
      <c r="J67" s="60"/>
      <c r="K67" s="60"/>
      <c r="L67" s="60"/>
      <c r="M67" s="60"/>
      <c r="N67" s="60"/>
      <c r="O67" s="60"/>
      <c r="P67" s="60">
        <v>24514</v>
      </c>
      <c r="Q67" s="60"/>
      <c r="R67" s="60">
        <v>24514</v>
      </c>
      <c r="S67" s="60"/>
      <c r="T67" s="60"/>
      <c r="U67" s="60"/>
      <c r="V67" s="60"/>
      <c r="W67" s="60">
        <v>24514</v>
      </c>
      <c r="X67" s="60">
        <v>1612278</v>
      </c>
      <c r="Y67" s="60">
        <v>-1587764</v>
      </c>
      <c r="Z67" s="140">
        <v>-98.48</v>
      </c>
      <c r="AA67" s="155"/>
    </row>
    <row r="68" spans="1:27" ht="13.5">
      <c r="A68" s="311" t="s">
        <v>43</v>
      </c>
      <c r="B68" s="316"/>
      <c r="C68" s="62">
        <v>823739</v>
      </c>
      <c r="D68" s="156"/>
      <c r="E68" s="60">
        <v>1460214</v>
      </c>
      <c r="F68" s="60">
        <v>1289822</v>
      </c>
      <c r="G68" s="60">
        <v>166424</v>
      </c>
      <c r="H68" s="60">
        <v>228353</v>
      </c>
      <c r="I68" s="60">
        <v>256626</v>
      </c>
      <c r="J68" s="60">
        <v>651403</v>
      </c>
      <c r="K68" s="60">
        <v>202532</v>
      </c>
      <c r="L68" s="60">
        <v>380712</v>
      </c>
      <c r="M68" s="60">
        <v>267736</v>
      </c>
      <c r="N68" s="60">
        <v>850980</v>
      </c>
      <c r="O68" s="60">
        <v>269538</v>
      </c>
      <c r="P68" s="60">
        <v>327736</v>
      </c>
      <c r="Q68" s="60">
        <v>354120</v>
      </c>
      <c r="R68" s="60">
        <v>951394</v>
      </c>
      <c r="S68" s="60">
        <v>581594</v>
      </c>
      <c r="T68" s="60">
        <v>246352</v>
      </c>
      <c r="U68" s="60">
        <v>424870</v>
      </c>
      <c r="V68" s="60">
        <v>1252816</v>
      </c>
      <c r="W68" s="60">
        <v>3706593</v>
      </c>
      <c r="X68" s="60">
        <v>1289822</v>
      </c>
      <c r="Y68" s="60">
        <v>2416771</v>
      </c>
      <c r="Z68" s="140">
        <v>187.37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4118695</v>
      </c>
      <c r="D69" s="218">
        <f t="shared" si="12"/>
        <v>0</v>
      </c>
      <c r="E69" s="220">
        <f t="shared" si="12"/>
        <v>7301071</v>
      </c>
      <c r="F69" s="220">
        <f t="shared" si="12"/>
        <v>6449111</v>
      </c>
      <c r="G69" s="220">
        <f t="shared" si="12"/>
        <v>166424</v>
      </c>
      <c r="H69" s="220">
        <f t="shared" si="12"/>
        <v>228353</v>
      </c>
      <c r="I69" s="220">
        <f t="shared" si="12"/>
        <v>256626</v>
      </c>
      <c r="J69" s="220">
        <f t="shared" si="12"/>
        <v>651403</v>
      </c>
      <c r="K69" s="220">
        <f t="shared" si="12"/>
        <v>202532</v>
      </c>
      <c r="L69" s="220">
        <f t="shared" si="12"/>
        <v>380712</v>
      </c>
      <c r="M69" s="220">
        <f t="shared" si="12"/>
        <v>370028</v>
      </c>
      <c r="N69" s="220">
        <f t="shared" si="12"/>
        <v>953272</v>
      </c>
      <c r="O69" s="220">
        <f t="shared" si="12"/>
        <v>371503</v>
      </c>
      <c r="P69" s="220">
        <f t="shared" si="12"/>
        <v>467930</v>
      </c>
      <c r="Q69" s="220">
        <f t="shared" si="12"/>
        <v>443314</v>
      </c>
      <c r="R69" s="220">
        <f t="shared" si="12"/>
        <v>1282747</v>
      </c>
      <c r="S69" s="220">
        <f t="shared" si="12"/>
        <v>581594</v>
      </c>
      <c r="T69" s="220">
        <f t="shared" si="12"/>
        <v>246352</v>
      </c>
      <c r="U69" s="220">
        <f t="shared" si="12"/>
        <v>424870</v>
      </c>
      <c r="V69" s="220">
        <f t="shared" si="12"/>
        <v>1252816</v>
      </c>
      <c r="W69" s="220">
        <f t="shared" si="12"/>
        <v>4140238</v>
      </c>
      <c r="X69" s="220">
        <f t="shared" si="12"/>
        <v>6449111</v>
      </c>
      <c r="Y69" s="220">
        <f t="shared" si="12"/>
        <v>-2308873</v>
      </c>
      <c r="Z69" s="221">
        <f>+IF(X69&lt;&gt;0,+(Y69/X69)*100,0)</f>
        <v>-35.80141510977249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10674188</v>
      </c>
      <c r="D5" s="344">
        <f t="shared" si="0"/>
        <v>0</v>
      </c>
      <c r="E5" s="343">
        <f t="shared" si="0"/>
        <v>10049290</v>
      </c>
      <c r="F5" s="345">
        <f t="shared" si="0"/>
        <v>6596680</v>
      </c>
      <c r="G5" s="345">
        <f t="shared" si="0"/>
        <v>1910477</v>
      </c>
      <c r="H5" s="343">
        <f t="shared" si="0"/>
        <v>0</v>
      </c>
      <c r="I5" s="343">
        <f t="shared" si="0"/>
        <v>603120</v>
      </c>
      <c r="J5" s="345">
        <f t="shared" si="0"/>
        <v>2513597</v>
      </c>
      <c r="K5" s="345">
        <f t="shared" si="0"/>
        <v>0</v>
      </c>
      <c r="L5" s="343">
        <f t="shared" si="0"/>
        <v>1144503</v>
      </c>
      <c r="M5" s="343">
        <f t="shared" si="0"/>
        <v>2015158</v>
      </c>
      <c r="N5" s="345">
        <f t="shared" si="0"/>
        <v>3159661</v>
      </c>
      <c r="O5" s="345">
        <f t="shared" si="0"/>
        <v>0</v>
      </c>
      <c r="P5" s="343">
        <f t="shared" si="0"/>
        <v>401847</v>
      </c>
      <c r="Q5" s="343">
        <f t="shared" si="0"/>
        <v>0</v>
      </c>
      <c r="R5" s="345">
        <f t="shared" si="0"/>
        <v>401847</v>
      </c>
      <c r="S5" s="345">
        <f t="shared" si="0"/>
        <v>80000</v>
      </c>
      <c r="T5" s="343">
        <f t="shared" si="0"/>
        <v>155188</v>
      </c>
      <c r="U5" s="343">
        <f t="shared" si="0"/>
        <v>0</v>
      </c>
      <c r="V5" s="345">
        <f t="shared" si="0"/>
        <v>235188</v>
      </c>
      <c r="W5" s="345">
        <f t="shared" si="0"/>
        <v>6310293</v>
      </c>
      <c r="X5" s="343">
        <f t="shared" si="0"/>
        <v>6596680</v>
      </c>
      <c r="Y5" s="345">
        <f t="shared" si="0"/>
        <v>-286387</v>
      </c>
      <c r="Z5" s="346">
        <f>+IF(X5&lt;&gt;0,+(Y5/X5)*100,0)</f>
        <v>-4.341380815804314</v>
      </c>
      <c r="AA5" s="347">
        <f>+AA6+AA8+AA11+AA13+AA15</f>
        <v>6596680</v>
      </c>
    </row>
    <row r="6" spans="1:27" ht="13.5">
      <c r="A6" s="348" t="s">
        <v>205</v>
      </c>
      <c r="B6" s="142"/>
      <c r="C6" s="60">
        <f>+C7</f>
        <v>7596511</v>
      </c>
      <c r="D6" s="327">
        <f aca="true" t="shared" si="1" ref="D6:AA6">+D7</f>
        <v>0</v>
      </c>
      <c r="E6" s="60">
        <f t="shared" si="1"/>
        <v>10049290</v>
      </c>
      <c r="F6" s="59">
        <f t="shared" si="1"/>
        <v>5200000</v>
      </c>
      <c r="G6" s="59">
        <f t="shared" si="1"/>
        <v>1910477</v>
      </c>
      <c r="H6" s="60">
        <f t="shared" si="1"/>
        <v>0</v>
      </c>
      <c r="I6" s="60">
        <f t="shared" si="1"/>
        <v>603120</v>
      </c>
      <c r="J6" s="59">
        <f t="shared" si="1"/>
        <v>2513597</v>
      </c>
      <c r="K6" s="59">
        <f t="shared" si="1"/>
        <v>0</v>
      </c>
      <c r="L6" s="60">
        <f t="shared" si="1"/>
        <v>1144503</v>
      </c>
      <c r="M6" s="60">
        <f t="shared" si="1"/>
        <v>618470</v>
      </c>
      <c r="N6" s="59">
        <f t="shared" si="1"/>
        <v>1762973</v>
      </c>
      <c r="O6" s="59">
        <f t="shared" si="1"/>
        <v>0</v>
      </c>
      <c r="P6" s="60">
        <f t="shared" si="1"/>
        <v>401847</v>
      </c>
      <c r="Q6" s="60">
        <f t="shared" si="1"/>
        <v>0</v>
      </c>
      <c r="R6" s="59">
        <f t="shared" si="1"/>
        <v>401847</v>
      </c>
      <c r="S6" s="59">
        <f t="shared" si="1"/>
        <v>80000</v>
      </c>
      <c r="T6" s="60">
        <f t="shared" si="1"/>
        <v>0</v>
      </c>
      <c r="U6" s="60">
        <f t="shared" si="1"/>
        <v>0</v>
      </c>
      <c r="V6" s="59">
        <f t="shared" si="1"/>
        <v>80000</v>
      </c>
      <c r="W6" s="59">
        <f t="shared" si="1"/>
        <v>4758417</v>
      </c>
      <c r="X6" s="60">
        <f t="shared" si="1"/>
        <v>5200000</v>
      </c>
      <c r="Y6" s="59">
        <f t="shared" si="1"/>
        <v>-441583</v>
      </c>
      <c r="Z6" s="61">
        <f>+IF(X6&lt;&gt;0,+(Y6/X6)*100,0)</f>
        <v>-8.49198076923077</v>
      </c>
      <c r="AA6" s="62">
        <f t="shared" si="1"/>
        <v>5200000</v>
      </c>
    </row>
    <row r="7" spans="1:27" ht="13.5">
      <c r="A7" s="291" t="s">
        <v>229</v>
      </c>
      <c r="B7" s="142"/>
      <c r="C7" s="60">
        <v>7596511</v>
      </c>
      <c r="D7" s="327"/>
      <c r="E7" s="60">
        <v>10049290</v>
      </c>
      <c r="F7" s="59">
        <v>5200000</v>
      </c>
      <c r="G7" s="59">
        <v>1910477</v>
      </c>
      <c r="H7" s="60"/>
      <c r="I7" s="60">
        <v>603120</v>
      </c>
      <c r="J7" s="59">
        <v>2513597</v>
      </c>
      <c r="K7" s="59"/>
      <c r="L7" s="60">
        <v>1144503</v>
      </c>
      <c r="M7" s="60">
        <v>618470</v>
      </c>
      <c r="N7" s="59">
        <v>1762973</v>
      </c>
      <c r="O7" s="59"/>
      <c r="P7" s="60">
        <v>401847</v>
      </c>
      <c r="Q7" s="60"/>
      <c r="R7" s="59">
        <v>401847</v>
      </c>
      <c r="S7" s="59">
        <v>80000</v>
      </c>
      <c r="T7" s="60"/>
      <c r="U7" s="60"/>
      <c r="V7" s="59">
        <v>80000</v>
      </c>
      <c r="W7" s="59">
        <v>4758417</v>
      </c>
      <c r="X7" s="60">
        <v>5200000</v>
      </c>
      <c r="Y7" s="59">
        <v>-441583</v>
      </c>
      <c r="Z7" s="61">
        <v>-8.49</v>
      </c>
      <c r="AA7" s="62">
        <v>5200000</v>
      </c>
    </row>
    <row r="8" spans="1:27" ht="13.5">
      <c r="A8" s="348" t="s">
        <v>206</v>
      </c>
      <c r="B8" s="142"/>
      <c r="C8" s="60">
        <f aca="true" t="shared" si="2" ref="C8:Y8">SUM(C9:C10)</f>
        <v>2082862</v>
      </c>
      <c r="D8" s="327">
        <f t="shared" si="2"/>
        <v>0</v>
      </c>
      <c r="E8" s="60">
        <f t="shared" si="2"/>
        <v>0</v>
      </c>
      <c r="F8" s="59">
        <f t="shared" si="2"/>
        <v>1396680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1396688</v>
      </c>
      <c r="N8" s="59">
        <f t="shared" si="2"/>
        <v>1396688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155188</v>
      </c>
      <c r="U8" s="60">
        <f t="shared" si="2"/>
        <v>0</v>
      </c>
      <c r="V8" s="59">
        <f t="shared" si="2"/>
        <v>155188</v>
      </c>
      <c r="W8" s="59">
        <f t="shared" si="2"/>
        <v>1551876</v>
      </c>
      <c r="X8" s="60">
        <f t="shared" si="2"/>
        <v>1396680</v>
      </c>
      <c r="Y8" s="59">
        <f t="shared" si="2"/>
        <v>155196</v>
      </c>
      <c r="Z8" s="61">
        <f>+IF(X8&lt;&gt;0,+(Y8/X8)*100,0)</f>
        <v>11.111779362488186</v>
      </c>
      <c r="AA8" s="62">
        <f>SUM(AA9:AA10)</f>
        <v>1396680</v>
      </c>
    </row>
    <row r="9" spans="1:27" ht="13.5">
      <c r="A9" s="291" t="s">
        <v>230</v>
      </c>
      <c r="B9" s="142"/>
      <c r="C9" s="60">
        <v>2082862</v>
      </c>
      <c r="D9" s="327"/>
      <c r="E9" s="60"/>
      <c r="F9" s="59">
        <v>1396680</v>
      </c>
      <c r="G9" s="59"/>
      <c r="H9" s="60"/>
      <c r="I9" s="60"/>
      <c r="J9" s="59"/>
      <c r="K9" s="59"/>
      <c r="L9" s="60"/>
      <c r="M9" s="60">
        <v>1396688</v>
      </c>
      <c r="N9" s="59">
        <v>1396688</v>
      </c>
      <c r="O9" s="59"/>
      <c r="P9" s="60"/>
      <c r="Q9" s="60"/>
      <c r="R9" s="59"/>
      <c r="S9" s="59"/>
      <c r="T9" s="60">
        <v>155188</v>
      </c>
      <c r="U9" s="60"/>
      <c r="V9" s="59">
        <v>155188</v>
      </c>
      <c r="W9" s="59">
        <v>1551876</v>
      </c>
      <c r="X9" s="60">
        <v>1396680</v>
      </c>
      <c r="Y9" s="59">
        <v>155196</v>
      </c>
      <c r="Z9" s="61">
        <v>11.11</v>
      </c>
      <c r="AA9" s="62">
        <v>1396680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994815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994815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9089290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460350</v>
      </c>
      <c r="N22" s="332">
        <f t="shared" si="6"/>
        <v>460350</v>
      </c>
      <c r="O22" s="332">
        <f t="shared" si="6"/>
        <v>0</v>
      </c>
      <c r="P22" s="330">
        <f t="shared" si="6"/>
        <v>0</v>
      </c>
      <c r="Q22" s="330">
        <f t="shared" si="6"/>
        <v>215688</v>
      </c>
      <c r="R22" s="332">
        <f t="shared" si="6"/>
        <v>215688</v>
      </c>
      <c r="S22" s="332">
        <f t="shared" si="6"/>
        <v>759777</v>
      </c>
      <c r="T22" s="330">
        <f t="shared" si="6"/>
        <v>491118</v>
      </c>
      <c r="U22" s="330">
        <f t="shared" si="6"/>
        <v>315038</v>
      </c>
      <c r="V22" s="332">
        <f t="shared" si="6"/>
        <v>1565933</v>
      </c>
      <c r="W22" s="332">
        <f t="shared" si="6"/>
        <v>2241971</v>
      </c>
      <c r="X22" s="330">
        <f t="shared" si="6"/>
        <v>9089290</v>
      </c>
      <c r="Y22" s="332">
        <f t="shared" si="6"/>
        <v>-6847319</v>
      </c>
      <c r="Z22" s="323">
        <f>+IF(X22&lt;&gt;0,+(Y22/X22)*100,0)</f>
        <v>-75.33392597221565</v>
      </c>
      <c r="AA22" s="337">
        <f>SUM(AA23:AA32)</f>
        <v>9089290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>
        <v>315038</v>
      </c>
      <c r="V23" s="59">
        <v>315038</v>
      </c>
      <c r="W23" s="59">
        <v>315038</v>
      </c>
      <c r="X23" s="60"/>
      <c r="Y23" s="59">
        <v>315038</v>
      </c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>
        <v>9049290</v>
      </c>
      <c r="G24" s="59"/>
      <c r="H24" s="60"/>
      <c r="I24" s="60"/>
      <c r="J24" s="59"/>
      <c r="K24" s="59"/>
      <c r="L24" s="60"/>
      <c r="M24" s="60">
        <v>460350</v>
      </c>
      <c r="N24" s="59">
        <v>460350</v>
      </c>
      <c r="O24" s="59"/>
      <c r="P24" s="60"/>
      <c r="Q24" s="60">
        <v>215688</v>
      </c>
      <c r="R24" s="59">
        <v>215688</v>
      </c>
      <c r="S24" s="59">
        <v>759777</v>
      </c>
      <c r="T24" s="60">
        <v>491118</v>
      </c>
      <c r="U24" s="60"/>
      <c r="V24" s="59">
        <v>1250895</v>
      </c>
      <c r="W24" s="59">
        <v>1926933</v>
      </c>
      <c r="X24" s="60">
        <v>9049290</v>
      </c>
      <c r="Y24" s="59">
        <v>-7122357</v>
      </c>
      <c r="Z24" s="61">
        <v>-78.71</v>
      </c>
      <c r="AA24" s="62">
        <v>9049290</v>
      </c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>
        <v>40000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40000</v>
      </c>
      <c r="Y32" s="59">
        <v>-40000</v>
      </c>
      <c r="Z32" s="61">
        <v>-100</v>
      </c>
      <c r="AA32" s="62">
        <v>40000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489472</v>
      </c>
      <c r="D40" s="331">
        <f t="shared" si="9"/>
        <v>0</v>
      </c>
      <c r="E40" s="330">
        <f t="shared" si="9"/>
        <v>655000</v>
      </c>
      <c r="F40" s="332">
        <f t="shared" si="9"/>
        <v>1635000</v>
      </c>
      <c r="G40" s="332">
        <f t="shared" si="9"/>
        <v>26376</v>
      </c>
      <c r="H40" s="330">
        <f t="shared" si="9"/>
        <v>4644</v>
      </c>
      <c r="I40" s="330">
        <f t="shared" si="9"/>
        <v>5202</v>
      </c>
      <c r="J40" s="332">
        <f t="shared" si="9"/>
        <v>36222</v>
      </c>
      <c r="K40" s="332">
        <f t="shared" si="9"/>
        <v>10854</v>
      </c>
      <c r="L40" s="330">
        <f t="shared" si="9"/>
        <v>12323</v>
      </c>
      <c r="M40" s="330">
        <f t="shared" si="9"/>
        <v>44905</v>
      </c>
      <c r="N40" s="332">
        <f t="shared" si="9"/>
        <v>68082</v>
      </c>
      <c r="O40" s="332">
        <f t="shared" si="9"/>
        <v>21794</v>
      </c>
      <c r="P40" s="330">
        <f t="shared" si="9"/>
        <v>44624</v>
      </c>
      <c r="Q40" s="330">
        <f t="shared" si="9"/>
        <v>21299</v>
      </c>
      <c r="R40" s="332">
        <f t="shared" si="9"/>
        <v>87717</v>
      </c>
      <c r="S40" s="332">
        <f t="shared" si="9"/>
        <v>11767</v>
      </c>
      <c r="T40" s="330">
        <f t="shared" si="9"/>
        <v>67809</v>
      </c>
      <c r="U40" s="330">
        <f t="shared" si="9"/>
        <v>188450</v>
      </c>
      <c r="V40" s="332">
        <f t="shared" si="9"/>
        <v>268026</v>
      </c>
      <c r="W40" s="332">
        <f t="shared" si="9"/>
        <v>460047</v>
      </c>
      <c r="X40" s="330">
        <f t="shared" si="9"/>
        <v>1635000</v>
      </c>
      <c r="Y40" s="332">
        <f t="shared" si="9"/>
        <v>-1174953</v>
      </c>
      <c r="Z40" s="323">
        <f>+IF(X40&lt;&gt;0,+(Y40/X40)*100,0)</f>
        <v>-71.86256880733944</v>
      </c>
      <c r="AA40" s="337">
        <f>SUM(AA41:AA49)</f>
        <v>1635000</v>
      </c>
    </row>
    <row r="41" spans="1:27" ht="13.5">
      <c r="A41" s="348" t="s">
        <v>248</v>
      </c>
      <c r="B41" s="142"/>
      <c r="C41" s="349"/>
      <c r="D41" s="350"/>
      <c r="E41" s="349"/>
      <c r="F41" s="351">
        <v>940000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940000</v>
      </c>
      <c r="Y41" s="351">
        <v>-940000</v>
      </c>
      <c r="Z41" s="352">
        <v>-100</v>
      </c>
      <c r="AA41" s="353">
        <v>940000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53948</v>
      </c>
      <c r="D43" s="356"/>
      <c r="E43" s="305">
        <v>110000</v>
      </c>
      <c r="F43" s="357">
        <v>90000</v>
      </c>
      <c r="G43" s="357"/>
      <c r="H43" s="305">
        <v>1486</v>
      </c>
      <c r="I43" s="305">
        <v>5202</v>
      </c>
      <c r="J43" s="357">
        <v>6688</v>
      </c>
      <c r="K43" s="357">
        <v>8789</v>
      </c>
      <c r="L43" s="305">
        <v>6974</v>
      </c>
      <c r="M43" s="305">
        <v>12199</v>
      </c>
      <c r="N43" s="357">
        <v>27962</v>
      </c>
      <c r="O43" s="357">
        <v>654</v>
      </c>
      <c r="P43" s="305">
        <v>22667</v>
      </c>
      <c r="Q43" s="305">
        <v>10642</v>
      </c>
      <c r="R43" s="357">
        <v>33963</v>
      </c>
      <c r="S43" s="357">
        <v>7591</v>
      </c>
      <c r="T43" s="305">
        <v>29800</v>
      </c>
      <c r="U43" s="305">
        <v>47500</v>
      </c>
      <c r="V43" s="357">
        <v>84891</v>
      </c>
      <c r="W43" s="357">
        <v>153504</v>
      </c>
      <c r="X43" s="305">
        <v>90000</v>
      </c>
      <c r="Y43" s="357">
        <v>63504</v>
      </c>
      <c r="Z43" s="358">
        <v>70.56</v>
      </c>
      <c r="AA43" s="303">
        <v>90000</v>
      </c>
    </row>
    <row r="44" spans="1:27" ht="13.5">
      <c r="A44" s="348" t="s">
        <v>251</v>
      </c>
      <c r="B44" s="136"/>
      <c r="C44" s="60">
        <v>435524</v>
      </c>
      <c r="D44" s="355"/>
      <c r="E44" s="54">
        <v>195000</v>
      </c>
      <c r="F44" s="53">
        <v>605000</v>
      </c>
      <c r="G44" s="53">
        <v>26376</v>
      </c>
      <c r="H44" s="54">
        <v>3158</v>
      </c>
      <c r="I44" s="54"/>
      <c r="J44" s="53">
        <v>29534</v>
      </c>
      <c r="K44" s="53">
        <v>2065</v>
      </c>
      <c r="L44" s="54">
        <v>5349</v>
      </c>
      <c r="M44" s="54">
        <v>32706</v>
      </c>
      <c r="N44" s="53">
        <v>40120</v>
      </c>
      <c r="O44" s="53">
        <v>21140</v>
      </c>
      <c r="P44" s="54">
        <v>21957</v>
      </c>
      <c r="Q44" s="54">
        <v>10657</v>
      </c>
      <c r="R44" s="53">
        <v>53754</v>
      </c>
      <c r="S44" s="53">
        <v>4176</v>
      </c>
      <c r="T44" s="54">
        <v>38009</v>
      </c>
      <c r="U44" s="54">
        <v>140950</v>
      </c>
      <c r="V44" s="53">
        <v>183135</v>
      </c>
      <c r="W44" s="53">
        <v>306543</v>
      </c>
      <c r="X44" s="54">
        <v>605000</v>
      </c>
      <c r="Y44" s="53">
        <v>-298457</v>
      </c>
      <c r="Z44" s="94">
        <v>-49.33</v>
      </c>
      <c r="AA44" s="95">
        <v>605000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350000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64457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>
        <v>64457</v>
      </c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11228117</v>
      </c>
      <c r="D60" s="333">
        <f t="shared" si="14"/>
        <v>0</v>
      </c>
      <c r="E60" s="219">
        <f t="shared" si="14"/>
        <v>10704290</v>
      </c>
      <c r="F60" s="264">
        <f t="shared" si="14"/>
        <v>17320970</v>
      </c>
      <c r="G60" s="264">
        <f t="shared" si="14"/>
        <v>1936853</v>
      </c>
      <c r="H60" s="219">
        <f t="shared" si="14"/>
        <v>4644</v>
      </c>
      <c r="I60" s="219">
        <f t="shared" si="14"/>
        <v>608322</v>
      </c>
      <c r="J60" s="264">
        <f t="shared" si="14"/>
        <v>2549819</v>
      </c>
      <c r="K60" s="264">
        <f t="shared" si="14"/>
        <v>10854</v>
      </c>
      <c r="L60" s="219">
        <f t="shared" si="14"/>
        <v>1156826</v>
      </c>
      <c r="M60" s="219">
        <f t="shared" si="14"/>
        <v>2520413</v>
      </c>
      <c r="N60" s="264">
        <f t="shared" si="14"/>
        <v>3688093</v>
      </c>
      <c r="O60" s="264">
        <f t="shared" si="14"/>
        <v>21794</v>
      </c>
      <c r="P60" s="219">
        <f t="shared" si="14"/>
        <v>446471</v>
      </c>
      <c r="Q60" s="219">
        <f t="shared" si="14"/>
        <v>236987</v>
      </c>
      <c r="R60" s="264">
        <f t="shared" si="14"/>
        <v>705252</v>
      </c>
      <c r="S60" s="264">
        <f t="shared" si="14"/>
        <v>851544</v>
      </c>
      <c r="T60" s="219">
        <f t="shared" si="14"/>
        <v>714115</v>
      </c>
      <c r="U60" s="219">
        <f t="shared" si="14"/>
        <v>503488</v>
      </c>
      <c r="V60" s="264">
        <f t="shared" si="14"/>
        <v>2069147</v>
      </c>
      <c r="W60" s="264">
        <f t="shared" si="14"/>
        <v>9012311</v>
      </c>
      <c r="X60" s="219">
        <f t="shared" si="14"/>
        <v>17320970</v>
      </c>
      <c r="Y60" s="264">
        <f t="shared" si="14"/>
        <v>-8308659</v>
      </c>
      <c r="Z60" s="324">
        <f>+IF(X60&lt;&gt;0,+(Y60/X60)*100,0)</f>
        <v>-47.96878581280379</v>
      </c>
      <c r="AA60" s="232">
        <f>+AA57+AA54+AA51+AA40+AA37+AA34+AA22+AA5</f>
        <v>17320970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34271</v>
      </c>
      <c r="T5" s="343">
        <f t="shared" si="0"/>
        <v>0</v>
      </c>
      <c r="U5" s="343">
        <f t="shared" si="0"/>
        <v>0</v>
      </c>
      <c r="V5" s="345">
        <f t="shared" si="0"/>
        <v>34271</v>
      </c>
      <c r="W5" s="345">
        <f t="shared" si="0"/>
        <v>34271</v>
      </c>
      <c r="X5" s="343">
        <f t="shared" si="0"/>
        <v>0</v>
      </c>
      <c r="Y5" s="345">
        <f t="shared" si="0"/>
        <v>34271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34271</v>
      </c>
      <c r="T8" s="60">
        <f t="shared" si="2"/>
        <v>0</v>
      </c>
      <c r="U8" s="60">
        <f t="shared" si="2"/>
        <v>0</v>
      </c>
      <c r="V8" s="59">
        <f t="shared" si="2"/>
        <v>34271</v>
      </c>
      <c r="W8" s="59">
        <f t="shared" si="2"/>
        <v>34271</v>
      </c>
      <c r="X8" s="60">
        <f t="shared" si="2"/>
        <v>0</v>
      </c>
      <c r="Y8" s="59">
        <f t="shared" si="2"/>
        <v>34271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>
        <v>34271</v>
      </c>
      <c r="T9" s="60"/>
      <c r="U9" s="60"/>
      <c r="V9" s="59">
        <v>34271</v>
      </c>
      <c r="W9" s="59">
        <v>34271</v>
      </c>
      <c r="X9" s="60"/>
      <c r="Y9" s="59">
        <v>34271</v>
      </c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34271</v>
      </c>
      <c r="T60" s="219">
        <f t="shared" si="14"/>
        <v>0</v>
      </c>
      <c r="U60" s="219">
        <f t="shared" si="14"/>
        <v>0</v>
      </c>
      <c r="V60" s="264">
        <f t="shared" si="14"/>
        <v>34271</v>
      </c>
      <c r="W60" s="264">
        <f t="shared" si="14"/>
        <v>34271</v>
      </c>
      <c r="X60" s="219">
        <f t="shared" si="14"/>
        <v>0</v>
      </c>
      <c r="Y60" s="264">
        <f t="shared" si="14"/>
        <v>34271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2015-08-05T12:27:39Z</dcterms:created>
  <dcterms:modified xsi:type="dcterms:W3CDTF">2015-08-05T12:29:38Z</dcterms:modified>
  <cp:category/>
  <cp:version/>
  <cp:contentType/>
  <cp:contentStatus/>
</cp:coreProperties>
</file>