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<sst xmlns="http://schemas.openxmlformats.org/spreadsheetml/2006/main" count="857" uniqueCount="303">
  <si>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Eastern Cape: Ngquza Hills(EC153) - Table C1 Schedule Quarterly Budget Statement Summary for 4th Quarter ended 30 June 2015 (Figures Finalised as at 2015/07/31)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</si>
  <si>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</si>
  <si>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</si>
  <si>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</si>
  <si>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</si>
  <si>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</si>
  <si>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</si>
  <si>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</si>
  <si>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</si>
  <si>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</si>
  <si>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</si>
  <si>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</si>
  <si>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</si>
  <si>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</si>
  <si>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</si>
  <si>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</si>
  <si>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</si>
  <si>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</si>
  <si>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</si>
  <si>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</si>
  <si>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</si>
  <si>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</si>
  <si>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</si>
  <si>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</si>
  <si>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</si>
  <si>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</si>
  <si>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</si>
  <si>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</si>
  <si>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</si>
  <si>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</si>
  <si>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</si>
  <si>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</si>
  <si>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</si>
  <si>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</si>
  <si>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</si>
  <si>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</si>
  <si>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</si>
  <si>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</si>
  <si>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</si>
  <si>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</si>
  <si>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</si>
  <si>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</si>
  <si>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</si>
  <si>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</si>
  <si>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</si>
  <si>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</si>
  <si>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</si>
  <si>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</si>
  <si>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</si>
  <si>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</si>
  <si>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</si>
  <si>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</si>
  <si>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</si>
  <si>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</si>
  <si>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</si>
  <si>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</si>
  <si>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</si>
  <si>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</si>
  <si>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</si>
  <si>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</si>
  <si>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</si>
  <si>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</si>
  <si>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</si>
  <si>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</si>
  <si>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</si>
  <si>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</si>
  <si>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</si>
  <si>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</si>
  <si>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</si>
  <si>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</si>
  <si>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Ngquza Hills(EC153) - Table C2 Quarterly Budget Statement - Financial Performance (standard classification) for 4th Quarter ended 30 June 2015 (Figures Finalised as at 2015/07/31)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</si>
  <si>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</si>
  <si>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</si>
  <si>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</si>
  <si>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</si>
  <si>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</si>
  <si>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</si>
  <si>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</si>
  <si>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</si>
  <si>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</si>
  <si>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</si>
  <si>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</si>
  <si>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</si>
  <si>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</si>
  <si>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</si>
  <si>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</si>
  <si>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</si>
  <si>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</si>
  <si>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</si>
  <si>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</si>
  <si>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</si>
  <si>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</si>
  <si>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</si>
  <si>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</si>
  <si>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</si>
  <si>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</si>
  <si>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</si>
  <si>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</si>
  <si>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</si>
  <si>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</si>
  <si>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Ngquza Hills(EC153) - Table C4 Quarterly Budget Statement - Financial Performance (revenue and expenditure) for 4th Quarter ended 30 June 2015 (Figures Finalised as at 2015/07/31)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</si>
  <si>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</si>
  <si>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</si>
  <si>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</si>
  <si>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</si>
  <si>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</si>
  <si>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</si>
  <si>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</si>
  <si>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</si>
  <si>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</si>
  <si>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</si>
  <si>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</si>
  <si>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</si>
  <si>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</si>
  <si>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</si>
  <si>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</si>
  <si>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</si>
  <si>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</si>
  <si>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</si>
  <si>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</si>
  <si>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</si>
  <si>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</si>
  <si>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</si>
  <si>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</si>
  <si>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</si>
  <si>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</si>
  <si>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</si>
  <si>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</si>
  <si>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</si>
  <si>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Ngquza Hills(EC153) - Table C5 Quarterly Budget Statement - Capital Expenditure by Standard Classification and Funding for 4th Quarter ended 30 June 2015 (Figures Finalised as at 2015/07/31)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</si>
  <si>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</si>
  <si>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</si>
  <si>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</si>
  <si>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</si>
  <si>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</si>
  <si>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</si>
  <si>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</si>
  <si>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</si>
  <si>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</si>
  <si>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</si>
  <si>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Ngquza Hills(EC153) - Table C6 Quarterly Budget Statement - Financial Position for 4th Quarter ended 30 June 2015 (Figures Finalised as at 2015/07/31)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</si>
  <si>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</si>
  <si>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</si>
  <si>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</si>
  <si>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</si>
  <si>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</si>
  <si>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</si>
  <si>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</si>
  <si>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</si>
  <si>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</si>
  <si>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</si>
  <si>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</si>
  <si>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</si>
  <si>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</si>
  <si>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</si>
  <si>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</si>
  <si>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</si>
  <si>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</si>
  <si>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</si>
  <si>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</si>
  <si>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</si>
  <si>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</si>
  <si>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</si>
  <si>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</si>
  <si>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</si>
  <si>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</si>
  <si>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</si>
  <si>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</si>
  <si>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</si>
  <si>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</si>
  <si>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</si>
  <si>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</si>
  <si>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</si>
  <si>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</si>
  <si>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Ngquza Hills(EC153) - Table C7 Quarterly Budget Statement - Cash Flows for 4th Quarter ended 30 June 2015 (Figures Finalised as at 2015/07/31)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</si>
  <si>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</si>
  <si>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</si>
  <si>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</si>
  <si>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</si>
  <si>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</si>
  <si>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</si>
  <si>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</si>
  <si>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</si>
  <si>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</si>
  <si>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</si>
  <si>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</si>
  <si>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</si>
  <si>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</si>
  <si>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</si>
  <si>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</si>
  <si>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</si>
  <si>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</si>
  <si>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</si>
  <si>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</si>
  <si>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</si>
  <si>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</si>
  <si>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</si>
  <si>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</si>
  <si>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</si>
  <si>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</si>
  <si>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</si>
  <si>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</si>
  <si>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Ngquza Hills(EC153) - Table C9 Quarterly Budget Statement - Capital Expenditure by Asset Clas for 4th Quarter ended 30 June 2015 (Figures Finalised as at 2015/07/31)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</si>
  <si>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</si>
  <si>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</si>
  <si>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</si>
  <si>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</si>
  <si>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</si>
  <si>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</si>
  <si>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</si>
  <si>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</si>
  <si>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</si>
  <si>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</si>
  <si>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</si>
  <si>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</si>
  <si>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</si>
  <si>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</si>
  <si>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</si>
  <si>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</si>
  <si>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</si>
  <si>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</si>
  <si>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</si>
  <si>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</si>
  <si>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</si>
  <si>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</si>
  <si>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</si>
  <si>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</si>
  <si>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Ngquza Hills(EC153) - Table SC13a Quarterly Budget Statement - Capital Expenditure on New Assets by Asset Class for 4th Quarter ended 30 June 2015 (Figures Finalised as at 2015/07/31)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</si>
  <si>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</si>
  <si>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</si>
  <si>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</si>
  <si>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</si>
  <si>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</si>
  <si>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</si>
  <si>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</si>
  <si>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</si>
  <si>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</si>
  <si>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</si>
  <si>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</si>
  <si>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</si>
  <si>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</si>
  <si>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</si>
  <si>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</si>
  <si>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</si>
  <si>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</si>
  <si>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</si>
  <si>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</si>
  <si>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</si>
  <si>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</si>
  <si>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</si>
  <si>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</si>
  <si>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</si>
  <si>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</si>
  <si>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</si>
  <si>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</si>
  <si>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</si>
  <si>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</si>
  <si>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</si>
  <si>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</si>
  <si>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</si>
  <si>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</si>
  <si>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</si>
  <si>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</si>
  <si>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Ngquza Hills(EC153) - Table SC13B Quarterly Budget Statement - Capital Expenditure on Renewal of existing assets by Asset Class for 4th Quarter ended 30 June 2015 (Figures Finalised as at 2015/07/31)</t>
  </si>
  <si>
    <t>Capital Expenditure on Renewal of Existing Assets by Asset Class/Sub-class</t>
  </si>
  <si>
    <t>Total Capital Expenditure on Renewal of Existing Assets</t>
  </si>
  <si>
    <t>Eastern Cape: Ngquza Hills(EC153) - Table SC13C Quarterly Budget Statement - Repairs and Maintenance Expenditure by Asset Class for 4th Quarter ended 30 June 2015 (Figures Finalised as at 2015/07/31)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</si>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</sst>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8000000</v>
      </c>
      <c r="C5" s="19">
        <v>0</v>
      </c>
      <c r="D5" s="59">
        <v>12000000</v>
      </c>
      <c r="E5" s="60">
        <v>12000000</v>
      </c>
      <c r="F5" s="60">
        <v>844746</v>
      </c>
      <c r="G5" s="60">
        <v>627624</v>
      </c>
      <c r="H5" s="60">
        <v>443327</v>
      </c>
      <c r="I5" s="60">
        <v>1915697</v>
      </c>
      <c r="J5" s="60">
        <v>1322521</v>
      </c>
      <c r="K5" s="60">
        <v>486607</v>
      </c>
      <c r="L5" s="60">
        <v>1153875</v>
      </c>
      <c r="M5" s="60">
        <v>2963003</v>
      </c>
      <c r="N5" s="60">
        <v>447117</v>
      </c>
      <c r="O5" s="60">
        <v>430062</v>
      </c>
      <c r="P5" s="60">
        <v>4651666</v>
      </c>
      <c r="Q5" s="60">
        <v>5528845</v>
      </c>
      <c r="R5" s="60">
        <v>512992</v>
      </c>
      <c r="S5" s="60">
        <v>677169</v>
      </c>
      <c r="T5" s="60">
        <v>757901</v>
      </c>
      <c r="U5" s="60">
        <v>1948062</v>
      </c>
      <c r="V5" s="60">
        <v>12355607</v>
      </c>
      <c r="W5" s="60">
        <v>12000000</v>
      </c>
      <c r="X5" s="60">
        <v>355607</v>
      </c>
      <c r="Y5" s="61">
        <v>2.96</v>
      </c>
      <c r="Z5" s="62">
        <v>12000000</v>
      </c>
    </row>
    <row r="6" spans="1:26" ht="13.5">
      <c r="A6" s="58" t="s">
        <v>32</v>
      </c>
      <c r="B6" s="19">
        <v>800000</v>
      </c>
      <c r="C6" s="19">
        <v>0</v>
      </c>
      <c r="D6" s="59">
        <v>844800</v>
      </c>
      <c r="E6" s="60">
        <v>844800</v>
      </c>
      <c r="F6" s="60">
        <v>35563</v>
      </c>
      <c r="G6" s="60">
        <v>20619</v>
      </c>
      <c r="H6" s="60">
        <v>34607</v>
      </c>
      <c r="I6" s="60">
        <v>90789</v>
      </c>
      <c r="J6" s="60">
        <v>1108</v>
      </c>
      <c r="K6" s="60">
        <v>21955</v>
      </c>
      <c r="L6" s="60">
        <v>9978</v>
      </c>
      <c r="M6" s="60">
        <v>33041</v>
      </c>
      <c r="N6" s="60">
        <v>17878</v>
      </c>
      <c r="O6" s="60">
        <v>26121</v>
      </c>
      <c r="P6" s="60">
        <v>1025</v>
      </c>
      <c r="Q6" s="60">
        <v>45024</v>
      </c>
      <c r="R6" s="60">
        <v>6994</v>
      </c>
      <c r="S6" s="60">
        <v>13886</v>
      </c>
      <c r="T6" s="60">
        <v>135110</v>
      </c>
      <c r="U6" s="60">
        <v>155990</v>
      </c>
      <c r="V6" s="60">
        <v>324844</v>
      </c>
      <c r="W6" s="60">
        <v>844800</v>
      </c>
      <c r="X6" s="60">
        <v>-519956</v>
      </c>
      <c r="Y6" s="61">
        <v>-61.55</v>
      </c>
      <c r="Z6" s="62">
        <v>844800</v>
      </c>
    </row>
    <row r="7" spans="1:26" ht="13.5">
      <c r="A7" s="58" t="s">
        <v>33</v>
      </c>
      <c r="B7" s="19">
        <v>3000000</v>
      </c>
      <c r="C7" s="19">
        <v>0</v>
      </c>
      <c r="D7" s="59">
        <v>2500000</v>
      </c>
      <c r="E7" s="60">
        <v>2500000</v>
      </c>
      <c r="F7" s="60">
        <v>216635</v>
      </c>
      <c r="G7" s="60">
        <v>309746</v>
      </c>
      <c r="H7" s="60">
        <v>267541</v>
      </c>
      <c r="I7" s="60">
        <v>793922</v>
      </c>
      <c r="J7" s="60">
        <v>212954</v>
      </c>
      <c r="K7" s="60">
        <v>147807</v>
      </c>
      <c r="L7" s="60">
        <v>226991</v>
      </c>
      <c r="M7" s="60">
        <v>587752</v>
      </c>
      <c r="N7" s="60">
        <v>247909</v>
      </c>
      <c r="O7" s="60">
        <v>206516</v>
      </c>
      <c r="P7" s="60">
        <v>177105</v>
      </c>
      <c r="Q7" s="60">
        <v>631530</v>
      </c>
      <c r="R7" s="60">
        <v>256332</v>
      </c>
      <c r="S7" s="60">
        <v>314959</v>
      </c>
      <c r="T7" s="60">
        <v>263194</v>
      </c>
      <c r="U7" s="60">
        <v>834485</v>
      </c>
      <c r="V7" s="60">
        <v>2847689</v>
      </c>
      <c r="W7" s="60">
        <v>2500000</v>
      </c>
      <c r="X7" s="60">
        <v>347689</v>
      </c>
      <c r="Y7" s="61">
        <v>13.91</v>
      </c>
      <c r="Z7" s="62">
        <v>2500000</v>
      </c>
    </row>
    <row r="8" spans="1:26" ht="13.5">
      <c r="A8" s="58" t="s">
        <v>34</v>
      </c>
      <c r="B8" s="19">
        <v>130420000</v>
      </c>
      <c r="C8" s="19">
        <v>0</v>
      </c>
      <c r="D8" s="59">
        <v>157076000</v>
      </c>
      <c r="E8" s="60">
        <v>157076000</v>
      </c>
      <c r="F8" s="60">
        <v>62376000</v>
      </c>
      <c r="G8" s="60">
        <v>1334000</v>
      </c>
      <c r="H8" s="60">
        <v>0</v>
      </c>
      <c r="I8" s="60">
        <v>63710000</v>
      </c>
      <c r="J8" s="60">
        <v>0</v>
      </c>
      <c r="K8" s="60">
        <v>50631000</v>
      </c>
      <c r="L8" s="60">
        <v>0</v>
      </c>
      <c r="M8" s="60">
        <v>50631000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114341000</v>
      </c>
      <c r="W8" s="60">
        <v>157076000</v>
      </c>
      <c r="X8" s="60">
        <v>-42735000</v>
      </c>
      <c r="Y8" s="61">
        <v>-27.21</v>
      </c>
      <c r="Z8" s="62">
        <v>157076000</v>
      </c>
    </row>
    <row r="9" spans="1:26" ht="13.5">
      <c r="A9" s="58" t="s">
        <v>35</v>
      </c>
      <c r="B9" s="19">
        <v>81584009</v>
      </c>
      <c r="C9" s="19">
        <v>0</v>
      </c>
      <c r="D9" s="59">
        <v>48773468</v>
      </c>
      <c r="E9" s="60">
        <v>22121140</v>
      </c>
      <c r="F9" s="60">
        <v>4658754</v>
      </c>
      <c r="G9" s="60">
        <v>289318</v>
      </c>
      <c r="H9" s="60">
        <v>347674</v>
      </c>
      <c r="I9" s="60">
        <v>5295746</v>
      </c>
      <c r="J9" s="60">
        <v>467969</v>
      </c>
      <c r="K9" s="60">
        <v>320040</v>
      </c>
      <c r="L9" s="60">
        <v>1424807</v>
      </c>
      <c r="M9" s="60">
        <v>2212816</v>
      </c>
      <c r="N9" s="60">
        <v>1221303</v>
      </c>
      <c r="O9" s="60">
        <v>508224</v>
      </c>
      <c r="P9" s="60">
        <v>7300953</v>
      </c>
      <c r="Q9" s="60">
        <v>9030480</v>
      </c>
      <c r="R9" s="60">
        <v>404525</v>
      </c>
      <c r="S9" s="60">
        <v>3201378</v>
      </c>
      <c r="T9" s="60">
        <v>1825593</v>
      </c>
      <c r="U9" s="60">
        <v>5431496</v>
      </c>
      <c r="V9" s="60">
        <v>21970538</v>
      </c>
      <c r="W9" s="60">
        <v>48773468</v>
      </c>
      <c r="X9" s="60">
        <v>-26802930</v>
      </c>
      <c r="Y9" s="61">
        <v>-54.95</v>
      </c>
      <c r="Z9" s="62">
        <v>22121140</v>
      </c>
    </row>
    <row r="10" spans="1:26" ht="25.5">
      <c r="A10" s="63" t="s">
        <v>278</v>
      </c>
      <c r="B10" s="64">
        <f>SUM(B5:B9)</f>
        <v>223804009</v>
      </c>
      <c r="C10" s="64">
        <f>SUM(C5:C9)</f>
        <v>0</v>
      </c>
      <c r="D10" s="65">
        <f aca="true" t="shared" si="0" ref="D10:Z10">SUM(D5:D9)</f>
        <v>221194268</v>
      </c>
      <c r="E10" s="66">
        <f t="shared" si="0"/>
        <v>194541940</v>
      </c>
      <c r="F10" s="66">
        <f t="shared" si="0"/>
        <v>68131698</v>
      </c>
      <c r="G10" s="66">
        <f t="shared" si="0"/>
        <v>2581307</v>
      </c>
      <c r="H10" s="66">
        <f t="shared" si="0"/>
        <v>1093149</v>
      </c>
      <c r="I10" s="66">
        <f t="shared" si="0"/>
        <v>71806154</v>
      </c>
      <c r="J10" s="66">
        <f t="shared" si="0"/>
        <v>2004552</v>
      </c>
      <c r="K10" s="66">
        <f t="shared" si="0"/>
        <v>51607409</v>
      </c>
      <c r="L10" s="66">
        <f t="shared" si="0"/>
        <v>2815651</v>
      </c>
      <c r="M10" s="66">
        <f t="shared" si="0"/>
        <v>56427612</v>
      </c>
      <c r="N10" s="66">
        <f t="shared" si="0"/>
        <v>1934207</v>
      </c>
      <c r="O10" s="66">
        <f t="shared" si="0"/>
        <v>1170923</v>
      </c>
      <c r="P10" s="66">
        <f t="shared" si="0"/>
        <v>12130749</v>
      </c>
      <c r="Q10" s="66">
        <f t="shared" si="0"/>
        <v>15235879</v>
      </c>
      <c r="R10" s="66">
        <f t="shared" si="0"/>
        <v>1180843</v>
      </c>
      <c r="S10" s="66">
        <f t="shared" si="0"/>
        <v>4207392</v>
      </c>
      <c r="T10" s="66">
        <f t="shared" si="0"/>
        <v>2981798</v>
      </c>
      <c r="U10" s="66">
        <f t="shared" si="0"/>
        <v>8370033</v>
      </c>
      <c r="V10" s="66">
        <f t="shared" si="0"/>
        <v>151839678</v>
      </c>
      <c r="W10" s="66">
        <f t="shared" si="0"/>
        <v>221194268</v>
      </c>
      <c r="X10" s="66">
        <f t="shared" si="0"/>
        <v>-69354590</v>
      </c>
      <c r="Y10" s="67">
        <f>+IF(W10&lt;&gt;0,(X10/W10)*100,0)</f>
        <v>-31.35460544574329</v>
      </c>
      <c r="Z10" s="68">
        <f t="shared" si="0"/>
        <v>194541940</v>
      </c>
    </row>
    <row r="11" spans="1:26" ht="13.5">
      <c r="A11" s="58" t="s">
        <v>37</v>
      </c>
      <c r="B11" s="19">
        <v>93411863</v>
      </c>
      <c r="C11" s="19">
        <v>0</v>
      </c>
      <c r="D11" s="59">
        <v>87049627</v>
      </c>
      <c r="E11" s="60">
        <v>115328018</v>
      </c>
      <c r="F11" s="60">
        <v>5731780</v>
      </c>
      <c r="G11" s="60">
        <v>5567045</v>
      </c>
      <c r="H11" s="60">
        <v>6272407</v>
      </c>
      <c r="I11" s="60">
        <v>17571232</v>
      </c>
      <c r="J11" s="60">
        <v>5031394</v>
      </c>
      <c r="K11" s="60">
        <v>6336357</v>
      </c>
      <c r="L11" s="60">
        <v>6397885</v>
      </c>
      <c r="M11" s="60">
        <v>17765636</v>
      </c>
      <c r="N11" s="60">
        <v>6004388</v>
      </c>
      <c r="O11" s="60">
        <v>6086108</v>
      </c>
      <c r="P11" s="60">
        <v>5967496</v>
      </c>
      <c r="Q11" s="60">
        <v>18057992</v>
      </c>
      <c r="R11" s="60">
        <v>5894049</v>
      </c>
      <c r="S11" s="60">
        <v>6067895</v>
      </c>
      <c r="T11" s="60">
        <v>6027009</v>
      </c>
      <c r="U11" s="60">
        <v>17988953</v>
      </c>
      <c r="V11" s="60">
        <v>71383813</v>
      </c>
      <c r="W11" s="60">
        <v>87050037</v>
      </c>
      <c r="X11" s="60">
        <v>-15666224</v>
      </c>
      <c r="Y11" s="61">
        <v>-18</v>
      </c>
      <c r="Z11" s="62">
        <v>115328018</v>
      </c>
    </row>
    <row r="12" spans="1:26" ht="13.5">
      <c r="A12" s="58" t="s">
        <v>38</v>
      </c>
      <c r="B12" s="19">
        <v>14898253</v>
      </c>
      <c r="C12" s="19">
        <v>0</v>
      </c>
      <c r="D12" s="59">
        <v>15869380</v>
      </c>
      <c r="E12" s="60">
        <v>16917373</v>
      </c>
      <c r="F12" s="60">
        <v>1291182</v>
      </c>
      <c r="G12" s="60">
        <v>1300785</v>
      </c>
      <c r="H12" s="60">
        <v>1295983</v>
      </c>
      <c r="I12" s="60">
        <v>3887950</v>
      </c>
      <c r="J12" s="60">
        <v>1196862</v>
      </c>
      <c r="K12" s="60">
        <v>1325824</v>
      </c>
      <c r="L12" s="60">
        <v>1325824</v>
      </c>
      <c r="M12" s="60">
        <v>3848510</v>
      </c>
      <c r="N12" s="60">
        <v>1325824</v>
      </c>
      <c r="O12" s="60">
        <v>1300785</v>
      </c>
      <c r="P12" s="60">
        <v>1300785</v>
      </c>
      <c r="Q12" s="60">
        <v>3927394</v>
      </c>
      <c r="R12" s="60">
        <v>2073091</v>
      </c>
      <c r="S12" s="60">
        <v>1401256</v>
      </c>
      <c r="T12" s="60">
        <v>1401256</v>
      </c>
      <c r="U12" s="60">
        <v>4875603</v>
      </c>
      <c r="V12" s="60">
        <v>16539457</v>
      </c>
      <c r="W12" s="60">
        <v>15869380</v>
      </c>
      <c r="X12" s="60">
        <v>670077</v>
      </c>
      <c r="Y12" s="61">
        <v>4.22</v>
      </c>
      <c r="Z12" s="62">
        <v>16917373</v>
      </c>
    </row>
    <row r="13" spans="1:26" ht="13.5">
      <c r="A13" s="58" t="s">
        <v>279</v>
      </c>
      <c r="B13" s="19">
        <v>0</v>
      </c>
      <c r="C13" s="19">
        <v>0</v>
      </c>
      <c r="D13" s="59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/>
      <c r="X13" s="60">
        <v>0</v>
      </c>
      <c r="Y13" s="61">
        <v>0</v>
      </c>
      <c r="Z13" s="62">
        <v>0</v>
      </c>
    </row>
    <row r="14" spans="1:26" ht="13.5">
      <c r="A14" s="58" t="s">
        <v>40</v>
      </c>
      <c r="B14" s="19">
        <v>111619</v>
      </c>
      <c r="C14" s="19">
        <v>0</v>
      </c>
      <c r="D14" s="59">
        <v>0</v>
      </c>
      <c r="E14" s="60">
        <v>100000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/>
      <c r="X14" s="60">
        <v>0</v>
      </c>
      <c r="Y14" s="61">
        <v>0</v>
      </c>
      <c r="Z14" s="62">
        <v>100000</v>
      </c>
    </row>
    <row r="15" spans="1:26" ht="13.5">
      <c r="A15" s="58" t="s">
        <v>41</v>
      </c>
      <c r="B15" s="19">
        <v>423600</v>
      </c>
      <c r="C15" s="19">
        <v>0</v>
      </c>
      <c r="D15" s="59">
        <v>0</v>
      </c>
      <c r="E15" s="60">
        <v>423600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/>
      <c r="X15" s="60">
        <v>0</v>
      </c>
      <c r="Y15" s="61">
        <v>0</v>
      </c>
      <c r="Z15" s="62">
        <v>423600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57158725</v>
      </c>
      <c r="C17" s="19">
        <v>0</v>
      </c>
      <c r="D17" s="59">
        <v>0</v>
      </c>
      <c r="E17" s="60">
        <v>46415518</v>
      </c>
      <c r="F17" s="60">
        <v>12705538</v>
      </c>
      <c r="G17" s="60">
        <v>10725157</v>
      </c>
      <c r="H17" s="60">
        <v>5944838</v>
      </c>
      <c r="I17" s="60">
        <v>29375533</v>
      </c>
      <c r="J17" s="60">
        <v>3084950</v>
      </c>
      <c r="K17" s="60">
        <v>3999956</v>
      </c>
      <c r="L17" s="60">
        <v>4070483</v>
      </c>
      <c r="M17" s="60">
        <v>11155389</v>
      </c>
      <c r="N17" s="60">
        <v>741270</v>
      </c>
      <c r="O17" s="60">
        <v>4969024</v>
      </c>
      <c r="P17" s="60">
        <v>9042307</v>
      </c>
      <c r="Q17" s="60">
        <v>14752601</v>
      </c>
      <c r="R17" s="60">
        <v>5492629</v>
      </c>
      <c r="S17" s="60">
        <v>8035078</v>
      </c>
      <c r="T17" s="60">
        <v>13186078</v>
      </c>
      <c r="U17" s="60">
        <v>26713785</v>
      </c>
      <c r="V17" s="60">
        <v>81997308</v>
      </c>
      <c r="W17" s="60"/>
      <c r="X17" s="60">
        <v>81997308</v>
      </c>
      <c r="Y17" s="61">
        <v>0</v>
      </c>
      <c r="Z17" s="62">
        <v>46415518</v>
      </c>
    </row>
    <row r="18" spans="1:26" ht="13.5">
      <c r="A18" s="70" t="s">
        <v>44</v>
      </c>
      <c r="B18" s="71">
        <f>SUM(B11:B17)</f>
        <v>166004060</v>
      </c>
      <c r="C18" s="71">
        <f>SUM(C11:C17)</f>
        <v>0</v>
      </c>
      <c r="D18" s="72">
        <f aca="true" t="shared" si="1" ref="D18:Z18">SUM(D11:D17)</f>
        <v>102919007</v>
      </c>
      <c r="E18" s="73">
        <f t="shared" si="1"/>
        <v>179184509</v>
      </c>
      <c r="F18" s="73">
        <f t="shared" si="1"/>
        <v>19728500</v>
      </c>
      <c r="G18" s="73">
        <f t="shared" si="1"/>
        <v>17592987</v>
      </c>
      <c r="H18" s="73">
        <f t="shared" si="1"/>
        <v>13513228</v>
      </c>
      <c r="I18" s="73">
        <f t="shared" si="1"/>
        <v>50834715</v>
      </c>
      <c r="J18" s="73">
        <f t="shared" si="1"/>
        <v>9313206</v>
      </c>
      <c r="K18" s="73">
        <f t="shared" si="1"/>
        <v>11662137</v>
      </c>
      <c r="L18" s="73">
        <f t="shared" si="1"/>
        <v>11794192</v>
      </c>
      <c r="M18" s="73">
        <f t="shared" si="1"/>
        <v>32769535</v>
      </c>
      <c r="N18" s="73">
        <f t="shared" si="1"/>
        <v>8071482</v>
      </c>
      <c r="O18" s="73">
        <f t="shared" si="1"/>
        <v>12355917</v>
      </c>
      <c r="P18" s="73">
        <f t="shared" si="1"/>
        <v>16310588</v>
      </c>
      <c r="Q18" s="73">
        <f t="shared" si="1"/>
        <v>36737987</v>
      </c>
      <c r="R18" s="73">
        <f t="shared" si="1"/>
        <v>13459769</v>
      </c>
      <c r="S18" s="73">
        <f t="shared" si="1"/>
        <v>15504229</v>
      </c>
      <c r="T18" s="73">
        <f t="shared" si="1"/>
        <v>20614343</v>
      </c>
      <c r="U18" s="73">
        <f t="shared" si="1"/>
        <v>49578341</v>
      </c>
      <c r="V18" s="73">
        <f t="shared" si="1"/>
        <v>169920578</v>
      </c>
      <c r="W18" s="73">
        <f t="shared" si="1"/>
        <v>102919417</v>
      </c>
      <c r="X18" s="73">
        <f t="shared" si="1"/>
        <v>67001161</v>
      </c>
      <c r="Y18" s="67">
        <f>+IF(W18&lt;&gt;0,(X18/W18)*100,0)</f>
        <v>65.10060293093187</v>
      </c>
      <c r="Z18" s="74">
        <f t="shared" si="1"/>
        <v>179184509</v>
      </c>
    </row>
    <row r="19" spans="1:26" ht="13.5">
      <c r="A19" s="70" t="s">
        <v>45</v>
      </c>
      <c r="B19" s="75">
        <f>+B10-B18</f>
        <v>57799949</v>
      </c>
      <c r="C19" s="75">
        <f>+C10-C18</f>
        <v>0</v>
      </c>
      <c r="D19" s="76">
        <f aca="true" t="shared" si="2" ref="D19:Z19">+D10-D18</f>
        <v>118275261</v>
      </c>
      <c r="E19" s="77">
        <f t="shared" si="2"/>
        <v>15357431</v>
      </c>
      <c r="F19" s="77">
        <f t="shared" si="2"/>
        <v>48403198</v>
      </c>
      <c r="G19" s="77">
        <f t="shared" si="2"/>
        <v>-15011680</v>
      </c>
      <c r="H19" s="77">
        <f t="shared" si="2"/>
        <v>-12420079</v>
      </c>
      <c r="I19" s="77">
        <f t="shared" si="2"/>
        <v>20971439</v>
      </c>
      <c r="J19" s="77">
        <f t="shared" si="2"/>
        <v>-7308654</v>
      </c>
      <c r="K19" s="77">
        <f t="shared" si="2"/>
        <v>39945272</v>
      </c>
      <c r="L19" s="77">
        <f t="shared" si="2"/>
        <v>-8978541</v>
      </c>
      <c r="M19" s="77">
        <f t="shared" si="2"/>
        <v>23658077</v>
      </c>
      <c r="N19" s="77">
        <f t="shared" si="2"/>
        <v>-6137275</v>
      </c>
      <c r="O19" s="77">
        <f t="shared" si="2"/>
        <v>-11184994</v>
      </c>
      <c r="P19" s="77">
        <f t="shared" si="2"/>
        <v>-4179839</v>
      </c>
      <c r="Q19" s="77">
        <f t="shared" si="2"/>
        <v>-21502108</v>
      </c>
      <c r="R19" s="77">
        <f t="shared" si="2"/>
        <v>-12278926</v>
      </c>
      <c r="S19" s="77">
        <f t="shared" si="2"/>
        <v>-11296837</v>
      </c>
      <c r="T19" s="77">
        <f t="shared" si="2"/>
        <v>-17632545</v>
      </c>
      <c r="U19" s="77">
        <f t="shared" si="2"/>
        <v>-41208308</v>
      </c>
      <c r="V19" s="77">
        <f t="shared" si="2"/>
        <v>-18080900</v>
      </c>
      <c r="W19" s="77">
        <f>IF(E10=E18,0,W10-W18)</f>
        <v>118274851</v>
      </c>
      <c r="X19" s="77">
        <f t="shared" si="2"/>
        <v>-136355751</v>
      </c>
      <c r="Y19" s="78">
        <f>+IF(W19&lt;&gt;0,(X19/W19)*100,0)</f>
        <v>-115.28718898999077</v>
      </c>
      <c r="Z19" s="79">
        <f t="shared" si="2"/>
        <v>15357431</v>
      </c>
    </row>
    <row r="20" spans="1:26" ht="13.5">
      <c r="A20" s="58" t="s">
        <v>46</v>
      </c>
      <c r="B20" s="19">
        <v>0</v>
      </c>
      <c r="C20" s="19">
        <v>0</v>
      </c>
      <c r="D20" s="59">
        <v>55594000</v>
      </c>
      <c r="E20" s="60">
        <v>0</v>
      </c>
      <c r="F20" s="60">
        <v>13000000</v>
      </c>
      <c r="G20" s="60">
        <v>0</v>
      </c>
      <c r="H20" s="60">
        <v>0</v>
      </c>
      <c r="I20" s="60">
        <v>13000000</v>
      </c>
      <c r="J20" s="60">
        <v>2000000</v>
      </c>
      <c r="K20" s="60">
        <v>0</v>
      </c>
      <c r="L20" s="60">
        <v>0</v>
      </c>
      <c r="M20" s="60">
        <v>2000000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15000000</v>
      </c>
      <c r="W20" s="60">
        <v>55594000</v>
      </c>
      <c r="X20" s="60">
        <v>-40594000</v>
      </c>
      <c r="Y20" s="61">
        <v>-73.02</v>
      </c>
      <c r="Z20" s="62">
        <v>0</v>
      </c>
    </row>
    <row r="21" spans="1:26" ht="13.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281</v>
      </c>
      <c r="B22" s="86">
        <f>SUM(B19:B21)</f>
        <v>57799949</v>
      </c>
      <c r="C22" s="86">
        <f>SUM(C19:C21)</f>
        <v>0</v>
      </c>
      <c r="D22" s="87">
        <f aca="true" t="shared" si="3" ref="D22:Z22">SUM(D19:D21)</f>
        <v>173869261</v>
      </c>
      <c r="E22" s="88">
        <f t="shared" si="3"/>
        <v>15357431</v>
      </c>
      <c r="F22" s="88">
        <f t="shared" si="3"/>
        <v>61403198</v>
      </c>
      <c r="G22" s="88">
        <f t="shared" si="3"/>
        <v>-15011680</v>
      </c>
      <c r="H22" s="88">
        <f t="shared" si="3"/>
        <v>-12420079</v>
      </c>
      <c r="I22" s="88">
        <f t="shared" si="3"/>
        <v>33971439</v>
      </c>
      <c r="J22" s="88">
        <f t="shared" si="3"/>
        <v>-5308654</v>
      </c>
      <c r="K22" s="88">
        <f t="shared" si="3"/>
        <v>39945272</v>
      </c>
      <c r="L22" s="88">
        <f t="shared" si="3"/>
        <v>-8978541</v>
      </c>
      <c r="M22" s="88">
        <f t="shared" si="3"/>
        <v>25658077</v>
      </c>
      <c r="N22" s="88">
        <f t="shared" si="3"/>
        <v>-6137275</v>
      </c>
      <c r="O22" s="88">
        <f t="shared" si="3"/>
        <v>-11184994</v>
      </c>
      <c r="P22" s="88">
        <f t="shared" si="3"/>
        <v>-4179839</v>
      </c>
      <c r="Q22" s="88">
        <f t="shared" si="3"/>
        <v>-21502108</v>
      </c>
      <c r="R22" s="88">
        <f t="shared" si="3"/>
        <v>-12278926</v>
      </c>
      <c r="S22" s="88">
        <f t="shared" si="3"/>
        <v>-11296837</v>
      </c>
      <c r="T22" s="88">
        <f t="shared" si="3"/>
        <v>-17632545</v>
      </c>
      <c r="U22" s="88">
        <f t="shared" si="3"/>
        <v>-41208308</v>
      </c>
      <c r="V22" s="88">
        <f t="shared" si="3"/>
        <v>-3080900</v>
      </c>
      <c r="W22" s="88">
        <f t="shared" si="3"/>
        <v>173868851</v>
      </c>
      <c r="X22" s="88">
        <f t="shared" si="3"/>
        <v>-176949751</v>
      </c>
      <c r="Y22" s="89">
        <f>+IF(W22&lt;&gt;0,(X22/W22)*100,0)</f>
        <v>-101.77196776897088</v>
      </c>
      <c r="Z22" s="90">
        <f t="shared" si="3"/>
        <v>15357431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57799949</v>
      </c>
      <c r="C24" s="75">
        <f>SUM(C22:C23)</f>
        <v>0</v>
      </c>
      <c r="D24" s="76">
        <f aca="true" t="shared" si="4" ref="D24:Z24">SUM(D22:D23)</f>
        <v>173869261</v>
      </c>
      <c r="E24" s="77">
        <f t="shared" si="4"/>
        <v>15357431</v>
      </c>
      <c r="F24" s="77">
        <f t="shared" si="4"/>
        <v>61403198</v>
      </c>
      <c r="G24" s="77">
        <f t="shared" si="4"/>
        <v>-15011680</v>
      </c>
      <c r="H24" s="77">
        <f t="shared" si="4"/>
        <v>-12420079</v>
      </c>
      <c r="I24" s="77">
        <f t="shared" si="4"/>
        <v>33971439</v>
      </c>
      <c r="J24" s="77">
        <f t="shared" si="4"/>
        <v>-5308654</v>
      </c>
      <c r="K24" s="77">
        <f t="shared" si="4"/>
        <v>39945272</v>
      </c>
      <c r="L24" s="77">
        <f t="shared" si="4"/>
        <v>-8978541</v>
      </c>
      <c r="M24" s="77">
        <f t="shared" si="4"/>
        <v>25658077</v>
      </c>
      <c r="N24" s="77">
        <f t="shared" si="4"/>
        <v>-6137275</v>
      </c>
      <c r="O24" s="77">
        <f t="shared" si="4"/>
        <v>-11184994</v>
      </c>
      <c r="P24" s="77">
        <f t="shared" si="4"/>
        <v>-4179839</v>
      </c>
      <c r="Q24" s="77">
        <f t="shared" si="4"/>
        <v>-21502108</v>
      </c>
      <c r="R24" s="77">
        <f t="shared" si="4"/>
        <v>-12278926</v>
      </c>
      <c r="S24" s="77">
        <f t="shared" si="4"/>
        <v>-11296837</v>
      </c>
      <c r="T24" s="77">
        <f t="shared" si="4"/>
        <v>-17632545</v>
      </c>
      <c r="U24" s="77">
        <f t="shared" si="4"/>
        <v>-41208308</v>
      </c>
      <c r="V24" s="77">
        <f t="shared" si="4"/>
        <v>-3080900</v>
      </c>
      <c r="W24" s="77">
        <f t="shared" si="4"/>
        <v>173868851</v>
      </c>
      <c r="X24" s="77">
        <f t="shared" si="4"/>
        <v>-176949751</v>
      </c>
      <c r="Y24" s="78">
        <f>+IF(W24&lt;&gt;0,(X24/W24)*100,0)</f>
        <v>-101.77196776897088</v>
      </c>
      <c r="Z24" s="79">
        <f t="shared" si="4"/>
        <v>15357431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134873000</v>
      </c>
      <c r="C27" s="22">
        <v>0</v>
      </c>
      <c r="D27" s="99">
        <v>119975900</v>
      </c>
      <c r="E27" s="100">
        <v>119969238</v>
      </c>
      <c r="F27" s="100">
        <v>10593625</v>
      </c>
      <c r="G27" s="100">
        <v>5658013</v>
      </c>
      <c r="H27" s="100">
        <v>6694852</v>
      </c>
      <c r="I27" s="100">
        <v>22946490</v>
      </c>
      <c r="J27" s="100">
        <v>4628491</v>
      </c>
      <c r="K27" s="100">
        <v>10963380</v>
      </c>
      <c r="L27" s="100">
        <v>6762743</v>
      </c>
      <c r="M27" s="100">
        <v>22354614</v>
      </c>
      <c r="N27" s="100">
        <v>3351405</v>
      </c>
      <c r="O27" s="100">
        <v>13401293</v>
      </c>
      <c r="P27" s="100">
        <v>7952804</v>
      </c>
      <c r="Q27" s="100">
        <v>24705502</v>
      </c>
      <c r="R27" s="100">
        <v>5650785</v>
      </c>
      <c r="S27" s="100">
        <v>5947371</v>
      </c>
      <c r="T27" s="100">
        <v>18348903</v>
      </c>
      <c r="U27" s="100">
        <v>29947059</v>
      </c>
      <c r="V27" s="100">
        <v>99953665</v>
      </c>
      <c r="W27" s="100">
        <v>119969238</v>
      </c>
      <c r="X27" s="100">
        <v>-20015573</v>
      </c>
      <c r="Y27" s="101">
        <v>-16.68</v>
      </c>
      <c r="Z27" s="102">
        <v>119969238</v>
      </c>
    </row>
    <row r="28" spans="1:26" ht="13.5">
      <c r="A28" s="103" t="s">
        <v>46</v>
      </c>
      <c r="B28" s="19">
        <v>134873000</v>
      </c>
      <c r="C28" s="19">
        <v>0</v>
      </c>
      <c r="D28" s="59">
        <v>119975900</v>
      </c>
      <c r="E28" s="60">
        <v>73475900</v>
      </c>
      <c r="F28" s="60">
        <v>10593625</v>
      </c>
      <c r="G28" s="60">
        <v>5658013</v>
      </c>
      <c r="H28" s="60">
        <v>6694852</v>
      </c>
      <c r="I28" s="60">
        <v>22946490</v>
      </c>
      <c r="J28" s="60">
        <v>4628491</v>
      </c>
      <c r="K28" s="60">
        <v>10963380</v>
      </c>
      <c r="L28" s="60">
        <v>6762743</v>
      </c>
      <c r="M28" s="60">
        <v>22354614</v>
      </c>
      <c r="N28" s="60">
        <v>3365125</v>
      </c>
      <c r="O28" s="60">
        <v>13401293</v>
      </c>
      <c r="P28" s="60">
        <v>7952804</v>
      </c>
      <c r="Q28" s="60">
        <v>24719222</v>
      </c>
      <c r="R28" s="60">
        <v>5650785</v>
      </c>
      <c r="S28" s="60">
        <v>5947371</v>
      </c>
      <c r="T28" s="60">
        <v>18348903</v>
      </c>
      <c r="U28" s="60">
        <v>29947059</v>
      </c>
      <c r="V28" s="60">
        <v>99967385</v>
      </c>
      <c r="W28" s="60">
        <v>73475900</v>
      </c>
      <c r="X28" s="60">
        <v>26491485</v>
      </c>
      <c r="Y28" s="61">
        <v>36.05</v>
      </c>
      <c r="Z28" s="62">
        <v>73475900</v>
      </c>
    </row>
    <row r="29" spans="1:26" ht="13.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46493338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46493338</v>
      </c>
      <c r="X30" s="60">
        <v>-46493338</v>
      </c>
      <c r="Y30" s="61">
        <v>-100</v>
      </c>
      <c r="Z30" s="62">
        <v>46493338</v>
      </c>
    </row>
    <row r="31" spans="1:26" ht="13.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/>
      <c r="X31" s="60">
        <v>0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134873000</v>
      </c>
      <c r="C32" s="22">
        <f>SUM(C28:C31)</f>
        <v>0</v>
      </c>
      <c r="D32" s="99">
        <f aca="true" t="shared" si="5" ref="D32:Z32">SUM(D28:D31)</f>
        <v>119975900</v>
      </c>
      <c r="E32" s="100">
        <f t="shared" si="5"/>
        <v>119969238</v>
      </c>
      <c r="F32" s="100">
        <f t="shared" si="5"/>
        <v>10593625</v>
      </c>
      <c r="G32" s="100">
        <f t="shared" si="5"/>
        <v>5658013</v>
      </c>
      <c r="H32" s="100">
        <f t="shared" si="5"/>
        <v>6694852</v>
      </c>
      <c r="I32" s="100">
        <f t="shared" si="5"/>
        <v>22946490</v>
      </c>
      <c r="J32" s="100">
        <f t="shared" si="5"/>
        <v>4628491</v>
      </c>
      <c r="K32" s="100">
        <f t="shared" si="5"/>
        <v>10963380</v>
      </c>
      <c r="L32" s="100">
        <f t="shared" si="5"/>
        <v>6762743</v>
      </c>
      <c r="M32" s="100">
        <f t="shared" si="5"/>
        <v>22354614</v>
      </c>
      <c r="N32" s="100">
        <f t="shared" si="5"/>
        <v>3365125</v>
      </c>
      <c r="O32" s="100">
        <f t="shared" si="5"/>
        <v>13401293</v>
      </c>
      <c r="P32" s="100">
        <f t="shared" si="5"/>
        <v>7952804</v>
      </c>
      <c r="Q32" s="100">
        <f t="shared" si="5"/>
        <v>24719222</v>
      </c>
      <c r="R32" s="100">
        <f t="shared" si="5"/>
        <v>5650785</v>
      </c>
      <c r="S32" s="100">
        <f t="shared" si="5"/>
        <v>5947371</v>
      </c>
      <c r="T32" s="100">
        <f t="shared" si="5"/>
        <v>18348903</v>
      </c>
      <c r="U32" s="100">
        <f t="shared" si="5"/>
        <v>29947059</v>
      </c>
      <c r="V32" s="100">
        <f t="shared" si="5"/>
        <v>99967385</v>
      </c>
      <c r="W32" s="100">
        <f t="shared" si="5"/>
        <v>119969238</v>
      </c>
      <c r="X32" s="100">
        <f t="shared" si="5"/>
        <v>-20001853</v>
      </c>
      <c r="Y32" s="101">
        <f>+IF(W32&lt;&gt;0,(X32/W32)*100,0)</f>
        <v>-16.672484824818177</v>
      </c>
      <c r="Z32" s="102">
        <f t="shared" si="5"/>
        <v>119969238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69585269</v>
      </c>
      <c r="C35" s="19">
        <v>0</v>
      </c>
      <c r="D35" s="59">
        <v>163321938</v>
      </c>
      <c r="E35" s="60">
        <v>160060150</v>
      </c>
      <c r="F35" s="60">
        <v>243333332</v>
      </c>
      <c r="G35" s="60">
        <v>163321938</v>
      </c>
      <c r="H35" s="60">
        <v>145103268</v>
      </c>
      <c r="I35" s="60">
        <v>145103268</v>
      </c>
      <c r="J35" s="60">
        <v>143161141</v>
      </c>
      <c r="K35" s="60">
        <v>163121982</v>
      </c>
      <c r="L35" s="60">
        <v>168432563</v>
      </c>
      <c r="M35" s="60">
        <v>168432563</v>
      </c>
      <c r="N35" s="60">
        <v>160060150</v>
      </c>
      <c r="O35" s="60">
        <v>130732521</v>
      </c>
      <c r="P35" s="60">
        <v>196689658</v>
      </c>
      <c r="Q35" s="60">
        <v>196689658</v>
      </c>
      <c r="R35" s="60">
        <v>186277689</v>
      </c>
      <c r="S35" s="60">
        <v>177063771</v>
      </c>
      <c r="T35" s="60">
        <v>110672858</v>
      </c>
      <c r="U35" s="60">
        <v>110672858</v>
      </c>
      <c r="V35" s="60">
        <v>110672858</v>
      </c>
      <c r="W35" s="60">
        <v>160060150</v>
      </c>
      <c r="X35" s="60">
        <v>-49387292</v>
      </c>
      <c r="Y35" s="61">
        <v>-30.86</v>
      </c>
      <c r="Z35" s="62">
        <v>160060150</v>
      </c>
    </row>
    <row r="36" spans="1:26" ht="13.5">
      <c r="A36" s="58" t="s">
        <v>57</v>
      </c>
      <c r="B36" s="19">
        <v>841970409</v>
      </c>
      <c r="C36" s="19">
        <v>0</v>
      </c>
      <c r="D36" s="59">
        <v>825698384</v>
      </c>
      <c r="E36" s="60">
        <v>825698384</v>
      </c>
      <c r="F36" s="60">
        <v>825698381</v>
      </c>
      <c r="G36" s="60">
        <v>825698384</v>
      </c>
      <c r="H36" s="60">
        <v>825698373</v>
      </c>
      <c r="I36" s="60">
        <v>825698373</v>
      </c>
      <c r="J36" s="60">
        <v>777640149</v>
      </c>
      <c r="K36" s="60">
        <v>825698384</v>
      </c>
      <c r="L36" s="60">
        <v>825698384</v>
      </c>
      <c r="M36" s="60">
        <v>825698384</v>
      </c>
      <c r="N36" s="60">
        <v>825698384</v>
      </c>
      <c r="O36" s="60">
        <v>825698384</v>
      </c>
      <c r="P36" s="60">
        <v>825698384</v>
      </c>
      <c r="Q36" s="60">
        <v>825698384</v>
      </c>
      <c r="R36" s="60">
        <v>825698384</v>
      </c>
      <c r="S36" s="60">
        <v>825698384</v>
      </c>
      <c r="T36" s="60">
        <v>838052824</v>
      </c>
      <c r="U36" s="60">
        <v>838052824</v>
      </c>
      <c r="V36" s="60">
        <v>838052824</v>
      </c>
      <c r="W36" s="60">
        <v>825698384</v>
      </c>
      <c r="X36" s="60">
        <v>12354440</v>
      </c>
      <c r="Y36" s="61">
        <v>1.5</v>
      </c>
      <c r="Z36" s="62">
        <v>825698384</v>
      </c>
    </row>
    <row r="37" spans="1:26" ht="13.5">
      <c r="A37" s="58" t="s">
        <v>58</v>
      </c>
      <c r="B37" s="19">
        <v>36987000</v>
      </c>
      <c r="C37" s="19">
        <v>0</v>
      </c>
      <c r="D37" s="59">
        <v>77767514</v>
      </c>
      <c r="E37" s="60">
        <v>85000868</v>
      </c>
      <c r="F37" s="60">
        <v>90262522</v>
      </c>
      <c r="G37" s="60">
        <v>77767514</v>
      </c>
      <c r="H37" s="60">
        <v>81299966</v>
      </c>
      <c r="I37" s="60">
        <v>81299966</v>
      </c>
      <c r="J37" s="60">
        <v>26447217</v>
      </c>
      <c r="K37" s="60">
        <v>78604813</v>
      </c>
      <c r="L37" s="60">
        <v>81112026</v>
      </c>
      <c r="M37" s="60">
        <v>81112026</v>
      </c>
      <c r="N37" s="60">
        <v>85000868</v>
      </c>
      <c r="O37" s="60">
        <v>79235989</v>
      </c>
      <c r="P37" s="60">
        <v>79392549</v>
      </c>
      <c r="Q37" s="60">
        <v>79392549</v>
      </c>
      <c r="R37" s="60">
        <v>80247655</v>
      </c>
      <c r="S37" s="60">
        <v>83618446</v>
      </c>
      <c r="T37" s="60">
        <v>155423257</v>
      </c>
      <c r="U37" s="60">
        <v>155423257</v>
      </c>
      <c r="V37" s="60">
        <v>155423257</v>
      </c>
      <c r="W37" s="60">
        <v>85000868</v>
      </c>
      <c r="X37" s="60">
        <v>70422389</v>
      </c>
      <c r="Y37" s="61">
        <v>82.85</v>
      </c>
      <c r="Z37" s="62">
        <v>85000868</v>
      </c>
    </row>
    <row r="38" spans="1:26" ht="13.5">
      <c r="A38" s="58" t="s">
        <v>59</v>
      </c>
      <c r="B38" s="19">
        <v>10094765</v>
      </c>
      <c r="C38" s="19">
        <v>0</v>
      </c>
      <c r="D38" s="59">
        <v>6825840</v>
      </c>
      <c r="E38" s="60">
        <v>6825840</v>
      </c>
      <c r="F38" s="60">
        <v>6825840</v>
      </c>
      <c r="G38" s="60">
        <v>6825840</v>
      </c>
      <c r="H38" s="60">
        <v>6825840</v>
      </c>
      <c r="I38" s="60">
        <v>6825840</v>
      </c>
      <c r="J38" s="60">
        <v>51492372</v>
      </c>
      <c r="K38" s="60">
        <v>6825840</v>
      </c>
      <c r="L38" s="60">
        <v>6825840</v>
      </c>
      <c r="M38" s="60">
        <v>6825840</v>
      </c>
      <c r="N38" s="60">
        <v>6825840</v>
      </c>
      <c r="O38" s="60">
        <v>6825840</v>
      </c>
      <c r="P38" s="60">
        <v>6825840</v>
      </c>
      <c r="Q38" s="60">
        <v>6825840</v>
      </c>
      <c r="R38" s="60">
        <v>6825840</v>
      </c>
      <c r="S38" s="60">
        <v>6825840</v>
      </c>
      <c r="T38" s="60">
        <v>6825840</v>
      </c>
      <c r="U38" s="60">
        <v>6825840</v>
      </c>
      <c r="V38" s="60">
        <v>6825840</v>
      </c>
      <c r="W38" s="60">
        <v>6825840</v>
      </c>
      <c r="X38" s="60">
        <v>0</v>
      </c>
      <c r="Y38" s="61">
        <v>0</v>
      </c>
      <c r="Z38" s="62">
        <v>6825840</v>
      </c>
    </row>
    <row r="39" spans="1:26" ht="13.5">
      <c r="A39" s="58" t="s">
        <v>60</v>
      </c>
      <c r="B39" s="19">
        <v>864473913</v>
      </c>
      <c r="C39" s="19">
        <v>0</v>
      </c>
      <c r="D39" s="59">
        <v>904426968</v>
      </c>
      <c r="E39" s="60">
        <v>893931826</v>
      </c>
      <c r="F39" s="60">
        <v>971943351</v>
      </c>
      <c r="G39" s="60">
        <v>904426968</v>
      </c>
      <c r="H39" s="60">
        <v>882675835</v>
      </c>
      <c r="I39" s="60">
        <v>882675835</v>
      </c>
      <c r="J39" s="60">
        <v>842861701</v>
      </c>
      <c r="K39" s="60">
        <v>903389713</v>
      </c>
      <c r="L39" s="60">
        <v>906193081</v>
      </c>
      <c r="M39" s="60">
        <v>906193081</v>
      </c>
      <c r="N39" s="60">
        <v>893931826</v>
      </c>
      <c r="O39" s="60">
        <v>870369076</v>
      </c>
      <c r="P39" s="60">
        <v>936169653</v>
      </c>
      <c r="Q39" s="60">
        <v>936169653</v>
      </c>
      <c r="R39" s="60">
        <v>924902578</v>
      </c>
      <c r="S39" s="60">
        <v>912317869</v>
      </c>
      <c r="T39" s="60">
        <v>786476585</v>
      </c>
      <c r="U39" s="60">
        <v>786476585</v>
      </c>
      <c r="V39" s="60">
        <v>786476585</v>
      </c>
      <c r="W39" s="60">
        <v>893931826</v>
      </c>
      <c r="X39" s="60">
        <v>-107455241</v>
      </c>
      <c r="Y39" s="61">
        <v>-12.02</v>
      </c>
      <c r="Z39" s="62">
        <v>893931826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113341772</v>
      </c>
      <c r="C42" s="19">
        <v>0</v>
      </c>
      <c r="D42" s="59">
        <v>120012108</v>
      </c>
      <c r="E42" s="60">
        <v>179184528</v>
      </c>
      <c r="F42" s="60">
        <v>74108736</v>
      </c>
      <c r="G42" s="60">
        <v>-4286524</v>
      </c>
      <c r="H42" s="60">
        <v>-6016850</v>
      </c>
      <c r="I42" s="60">
        <v>63805362</v>
      </c>
      <c r="J42" s="60">
        <v>-5667670</v>
      </c>
      <c r="K42" s="60">
        <v>63697314</v>
      </c>
      <c r="L42" s="60">
        <v>-4859104</v>
      </c>
      <c r="M42" s="60">
        <v>53170540</v>
      </c>
      <c r="N42" s="60">
        <v>-2744151</v>
      </c>
      <c r="O42" s="60">
        <v>-8529773</v>
      </c>
      <c r="P42" s="60">
        <v>82089165</v>
      </c>
      <c r="Q42" s="60">
        <v>70815241</v>
      </c>
      <c r="R42" s="60">
        <v>-7306785</v>
      </c>
      <c r="S42" s="60">
        <v>-3200632</v>
      </c>
      <c r="T42" s="60">
        <v>-16528540</v>
      </c>
      <c r="U42" s="60">
        <v>-27035957</v>
      </c>
      <c r="V42" s="60">
        <v>160755186</v>
      </c>
      <c r="W42" s="60">
        <v>179184528</v>
      </c>
      <c r="X42" s="60">
        <v>-18429342</v>
      </c>
      <c r="Y42" s="61">
        <v>-10.29</v>
      </c>
      <c r="Z42" s="62">
        <v>179184528</v>
      </c>
    </row>
    <row r="43" spans="1:26" ht="13.5">
      <c r="A43" s="58" t="s">
        <v>63</v>
      </c>
      <c r="B43" s="19">
        <v>-134873000</v>
      </c>
      <c r="C43" s="19">
        <v>0</v>
      </c>
      <c r="D43" s="59">
        <v>-119975904</v>
      </c>
      <c r="E43" s="60">
        <v>-50582004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-50582004</v>
      </c>
      <c r="X43" s="60">
        <v>50582004</v>
      </c>
      <c r="Y43" s="61">
        <v>-100</v>
      </c>
      <c r="Z43" s="62">
        <v>-50582004</v>
      </c>
    </row>
    <row r="44" spans="1:26" ht="13.5">
      <c r="A44" s="58" t="s">
        <v>64</v>
      </c>
      <c r="B44" s="19">
        <v>-536586</v>
      </c>
      <c r="C44" s="19">
        <v>0</v>
      </c>
      <c r="D44" s="59">
        <v>-496584</v>
      </c>
      <c r="E44" s="60">
        <v>-496584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-496584</v>
      </c>
      <c r="X44" s="60">
        <v>496584</v>
      </c>
      <c r="Y44" s="61">
        <v>-100</v>
      </c>
      <c r="Z44" s="62">
        <v>-496584</v>
      </c>
    </row>
    <row r="45" spans="1:26" ht="13.5">
      <c r="A45" s="70" t="s">
        <v>65</v>
      </c>
      <c r="B45" s="22">
        <v>159795193</v>
      </c>
      <c r="C45" s="22">
        <v>0</v>
      </c>
      <c r="D45" s="99">
        <v>-77</v>
      </c>
      <c r="E45" s="100">
        <v>128105940</v>
      </c>
      <c r="F45" s="100">
        <v>74108736</v>
      </c>
      <c r="G45" s="100">
        <v>69822212</v>
      </c>
      <c r="H45" s="100">
        <v>63805362</v>
      </c>
      <c r="I45" s="100">
        <v>63805362</v>
      </c>
      <c r="J45" s="100">
        <v>58137692</v>
      </c>
      <c r="K45" s="100">
        <v>121835006</v>
      </c>
      <c r="L45" s="100">
        <v>116975902</v>
      </c>
      <c r="M45" s="100">
        <v>116975902</v>
      </c>
      <c r="N45" s="100">
        <v>114231751</v>
      </c>
      <c r="O45" s="100">
        <v>105701978</v>
      </c>
      <c r="P45" s="100">
        <v>187791143</v>
      </c>
      <c r="Q45" s="100">
        <v>114231751</v>
      </c>
      <c r="R45" s="100">
        <v>180484358</v>
      </c>
      <c r="S45" s="100">
        <v>177283726</v>
      </c>
      <c r="T45" s="100">
        <v>160755186</v>
      </c>
      <c r="U45" s="100">
        <v>160755186</v>
      </c>
      <c r="V45" s="100">
        <v>160755186</v>
      </c>
      <c r="W45" s="100">
        <v>128105940</v>
      </c>
      <c r="X45" s="100">
        <v>32649246</v>
      </c>
      <c r="Y45" s="101">
        <v>25.49</v>
      </c>
      <c r="Z45" s="102">
        <v>128105940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80868</v>
      </c>
      <c r="C49" s="52">
        <v>0</v>
      </c>
      <c r="D49" s="129">
        <v>90184</v>
      </c>
      <c r="E49" s="54">
        <v>359326</v>
      </c>
      <c r="F49" s="54">
        <v>0</v>
      </c>
      <c r="G49" s="54">
        <v>0</v>
      </c>
      <c r="H49" s="54">
        <v>0</v>
      </c>
      <c r="I49" s="54">
        <v>42837734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43368112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285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93.42301943198804</v>
      </c>
      <c r="E58" s="7">
        <f t="shared" si="6"/>
        <v>100</v>
      </c>
      <c r="F58" s="7">
        <f t="shared" si="6"/>
        <v>100</v>
      </c>
      <c r="G58" s="7">
        <f t="shared" si="6"/>
        <v>100</v>
      </c>
      <c r="H58" s="7">
        <f t="shared" si="6"/>
        <v>100.00020923391095</v>
      </c>
      <c r="I58" s="7">
        <f t="shared" si="6"/>
        <v>100.00004983837417</v>
      </c>
      <c r="J58" s="7">
        <f t="shared" si="6"/>
        <v>100</v>
      </c>
      <c r="K58" s="7">
        <f t="shared" si="6"/>
        <v>100.00019663285893</v>
      </c>
      <c r="L58" s="7">
        <f t="shared" si="6"/>
        <v>100</v>
      </c>
      <c r="M58" s="7">
        <f t="shared" si="6"/>
        <v>100.00003337734694</v>
      </c>
      <c r="N58" s="7">
        <f t="shared" si="6"/>
        <v>100</v>
      </c>
      <c r="O58" s="7">
        <f t="shared" si="6"/>
        <v>100</v>
      </c>
      <c r="P58" s="7">
        <f t="shared" si="6"/>
        <v>100</v>
      </c>
      <c r="Q58" s="7">
        <f t="shared" si="6"/>
        <v>100</v>
      </c>
      <c r="R58" s="7">
        <f t="shared" si="6"/>
        <v>99.99980768713004</v>
      </c>
      <c r="S58" s="7">
        <f t="shared" si="6"/>
        <v>100</v>
      </c>
      <c r="T58" s="7">
        <f t="shared" si="6"/>
        <v>100</v>
      </c>
      <c r="U58" s="7">
        <f t="shared" si="6"/>
        <v>99.99995247265751</v>
      </c>
      <c r="V58" s="7">
        <f t="shared" si="6"/>
        <v>100.00000788615483</v>
      </c>
      <c r="W58" s="7">
        <f t="shared" si="6"/>
        <v>100</v>
      </c>
      <c r="X58" s="7">
        <f t="shared" si="6"/>
        <v>0</v>
      </c>
      <c r="Y58" s="7">
        <f t="shared" si="6"/>
        <v>0</v>
      </c>
      <c r="Z58" s="8">
        <f t="shared" si="6"/>
        <v>100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100</v>
      </c>
      <c r="K59" s="10">
        <f t="shared" si="7"/>
        <v>100.00020550464748</v>
      </c>
      <c r="L59" s="10">
        <f t="shared" si="7"/>
        <v>100</v>
      </c>
      <c r="M59" s="10">
        <f t="shared" si="7"/>
        <v>100.00003374954396</v>
      </c>
      <c r="N59" s="10">
        <f t="shared" si="7"/>
        <v>100</v>
      </c>
      <c r="O59" s="10">
        <f t="shared" si="7"/>
        <v>100</v>
      </c>
      <c r="P59" s="10">
        <f t="shared" si="7"/>
        <v>100</v>
      </c>
      <c r="Q59" s="10">
        <f t="shared" si="7"/>
        <v>100</v>
      </c>
      <c r="R59" s="10">
        <f t="shared" si="7"/>
        <v>100</v>
      </c>
      <c r="S59" s="10">
        <f t="shared" si="7"/>
        <v>100</v>
      </c>
      <c r="T59" s="10">
        <f t="shared" si="7"/>
        <v>100</v>
      </c>
      <c r="U59" s="10">
        <f t="shared" si="7"/>
        <v>100</v>
      </c>
      <c r="V59" s="10">
        <f t="shared" si="7"/>
        <v>100.00000809349147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0</v>
      </c>
      <c r="E60" s="13">
        <f t="shared" si="7"/>
        <v>100</v>
      </c>
      <c r="F60" s="13">
        <f t="shared" si="7"/>
        <v>100</v>
      </c>
      <c r="G60" s="13">
        <f t="shared" si="7"/>
        <v>100</v>
      </c>
      <c r="H60" s="13">
        <f t="shared" si="7"/>
        <v>100.00288958881151</v>
      </c>
      <c r="I60" s="13">
        <f t="shared" si="7"/>
        <v>100.00110145502208</v>
      </c>
      <c r="J60" s="13">
        <f t="shared" si="7"/>
        <v>100</v>
      </c>
      <c r="K60" s="13">
        <f t="shared" si="7"/>
        <v>100</v>
      </c>
      <c r="L60" s="13">
        <f t="shared" si="7"/>
        <v>100</v>
      </c>
      <c r="M60" s="13">
        <f t="shared" si="7"/>
        <v>100</v>
      </c>
      <c r="N60" s="13">
        <f t="shared" si="7"/>
        <v>100</v>
      </c>
      <c r="O60" s="13">
        <f t="shared" si="7"/>
        <v>100</v>
      </c>
      <c r="P60" s="13">
        <f t="shared" si="7"/>
        <v>100</v>
      </c>
      <c r="Q60" s="13">
        <f t="shared" si="7"/>
        <v>100</v>
      </c>
      <c r="R60" s="13">
        <f t="shared" si="7"/>
        <v>99.9857020303117</v>
      </c>
      <c r="S60" s="13">
        <f t="shared" si="7"/>
        <v>100</v>
      </c>
      <c r="T60" s="13">
        <f t="shared" si="7"/>
        <v>100</v>
      </c>
      <c r="U60" s="13">
        <f t="shared" si="7"/>
        <v>99.99935893326494</v>
      </c>
      <c r="V60" s="13">
        <f t="shared" si="7"/>
        <v>100</v>
      </c>
      <c r="W60" s="13">
        <f t="shared" si="7"/>
        <v>100</v>
      </c>
      <c r="X60" s="13">
        <f t="shared" si="7"/>
        <v>0</v>
      </c>
      <c r="Y60" s="13">
        <f t="shared" si="7"/>
        <v>0</v>
      </c>
      <c r="Z60" s="14">
        <f t="shared" si="7"/>
        <v>100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100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100</v>
      </c>
      <c r="K65" s="13">
        <f t="shared" si="7"/>
        <v>0</v>
      </c>
      <c r="L65" s="13">
        <f t="shared" si="7"/>
        <v>0</v>
      </c>
      <c r="M65" s="13">
        <f t="shared" si="7"/>
        <v>3.353409400441875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0.3410867985863984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286</v>
      </c>
      <c r="B67" s="24">
        <v>8800000</v>
      </c>
      <c r="C67" s="24"/>
      <c r="D67" s="25">
        <v>12844800</v>
      </c>
      <c r="E67" s="26">
        <v>12844800</v>
      </c>
      <c r="F67" s="26">
        <v>880309</v>
      </c>
      <c r="G67" s="26">
        <v>648243</v>
      </c>
      <c r="H67" s="26">
        <v>477934</v>
      </c>
      <c r="I67" s="26">
        <v>2006486</v>
      </c>
      <c r="J67" s="26">
        <v>1323629</v>
      </c>
      <c r="K67" s="26">
        <v>508562</v>
      </c>
      <c r="L67" s="26">
        <v>1163853</v>
      </c>
      <c r="M67" s="26">
        <v>2996044</v>
      </c>
      <c r="N67" s="26">
        <v>464995</v>
      </c>
      <c r="O67" s="26">
        <v>456183</v>
      </c>
      <c r="P67" s="26">
        <v>4652691</v>
      </c>
      <c r="Q67" s="26">
        <v>5573869</v>
      </c>
      <c r="R67" s="26">
        <v>519986</v>
      </c>
      <c r="S67" s="26">
        <v>691055</v>
      </c>
      <c r="T67" s="26">
        <v>893011</v>
      </c>
      <c r="U67" s="26">
        <v>2104052</v>
      </c>
      <c r="V67" s="26">
        <v>12680451</v>
      </c>
      <c r="W67" s="26">
        <v>12844800</v>
      </c>
      <c r="X67" s="26"/>
      <c r="Y67" s="25"/>
      <c r="Z67" s="27">
        <v>12844800</v>
      </c>
    </row>
    <row r="68" spans="1:26" ht="13.5" hidden="1">
      <c r="A68" s="37" t="s">
        <v>31</v>
      </c>
      <c r="B68" s="19">
        <v>8000000</v>
      </c>
      <c r="C68" s="19"/>
      <c r="D68" s="20">
        <v>12000000</v>
      </c>
      <c r="E68" s="21">
        <v>12000000</v>
      </c>
      <c r="F68" s="21">
        <v>844746</v>
      </c>
      <c r="G68" s="21">
        <v>627624</v>
      </c>
      <c r="H68" s="21">
        <v>443327</v>
      </c>
      <c r="I68" s="21">
        <v>1915697</v>
      </c>
      <c r="J68" s="21">
        <v>1322521</v>
      </c>
      <c r="K68" s="21">
        <v>486607</v>
      </c>
      <c r="L68" s="21">
        <v>1153875</v>
      </c>
      <c r="M68" s="21">
        <v>2963003</v>
      </c>
      <c r="N68" s="21">
        <v>447117</v>
      </c>
      <c r="O68" s="21">
        <v>430062</v>
      </c>
      <c r="P68" s="21">
        <v>4651666</v>
      </c>
      <c r="Q68" s="21">
        <v>5528845</v>
      </c>
      <c r="R68" s="21">
        <v>512992</v>
      </c>
      <c r="S68" s="21">
        <v>677169</v>
      </c>
      <c r="T68" s="21">
        <v>757901</v>
      </c>
      <c r="U68" s="21">
        <v>1948062</v>
      </c>
      <c r="V68" s="21">
        <v>12355607</v>
      </c>
      <c r="W68" s="21">
        <v>12000000</v>
      </c>
      <c r="X68" s="21"/>
      <c r="Y68" s="20"/>
      <c r="Z68" s="23">
        <v>12000000</v>
      </c>
    </row>
    <row r="69" spans="1:26" ht="13.5" hidden="1">
      <c r="A69" s="38" t="s">
        <v>32</v>
      </c>
      <c r="B69" s="19">
        <v>800000</v>
      </c>
      <c r="C69" s="19"/>
      <c r="D69" s="20">
        <v>844800</v>
      </c>
      <c r="E69" s="21">
        <v>844800</v>
      </c>
      <c r="F69" s="21">
        <v>35563</v>
      </c>
      <c r="G69" s="21">
        <v>20619</v>
      </c>
      <c r="H69" s="21">
        <v>34607</v>
      </c>
      <c r="I69" s="21">
        <v>90789</v>
      </c>
      <c r="J69" s="21">
        <v>1108</v>
      </c>
      <c r="K69" s="21">
        <v>21955</v>
      </c>
      <c r="L69" s="21">
        <v>9978</v>
      </c>
      <c r="M69" s="21">
        <v>33041</v>
      </c>
      <c r="N69" s="21">
        <v>17878</v>
      </c>
      <c r="O69" s="21">
        <v>26121</v>
      </c>
      <c r="P69" s="21">
        <v>1025</v>
      </c>
      <c r="Q69" s="21">
        <v>45024</v>
      </c>
      <c r="R69" s="21">
        <v>6994</v>
      </c>
      <c r="S69" s="21">
        <v>13886</v>
      </c>
      <c r="T69" s="21">
        <v>135110</v>
      </c>
      <c r="U69" s="21">
        <v>155990</v>
      </c>
      <c r="V69" s="21">
        <v>324844</v>
      </c>
      <c r="W69" s="21">
        <v>844800</v>
      </c>
      <c r="X69" s="21"/>
      <c r="Y69" s="20"/>
      <c r="Z69" s="23">
        <v>844800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>
        <v>800000</v>
      </c>
      <c r="C71" s="19"/>
      <c r="D71" s="20"/>
      <c r="E71" s="21">
        <v>844800</v>
      </c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>
        <v>844800</v>
      </c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>
        <v>844800</v>
      </c>
      <c r="X73" s="21"/>
      <c r="Y73" s="20"/>
      <c r="Z73" s="23"/>
    </row>
    <row r="74" spans="1:26" ht="13.5" hidden="1">
      <c r="A74" s="39" t="s">
        <v>107</v>
      </c>
      <c r="B74" s="19"/>
      <c r="C74" s="19"/>
      <c r="D74" s="20">
        <v>844800</v>
      </c>
      <c r="E74" s="21"/>
      <c r="F74" s="21">
        <v>35563</v>
      </c>
      <c r="G74" s="21">
        <v>20619</v>
      </c>
      <c r="H74" s="21">
        <v>34607</v>
      </c>
      <c r="I74" s="21">
        <v>90789</v>
      </c>
      <c r="J74" s="21">
        <v>1108</v>
      </c>
      <c r="K74" s="21">
        <v>21955</v>
      </c>
      <c r="L74" s="21">
        <v>9978</v>
      </c>
      <c r="M74" s="21">
        <v>33041</v>
      </c>
      <c r="N74" s="21">
        <v>17878</v>
      </c>
      <c r="O74" s="21">
        <v>26121</v>
      </c>
      <c r="P74" s="21">
        <v>1025</v>
      </c>
      <c r="Q74" s="21">
        <v>45024</v>
      </c>
      <c r="R74" s="21">
        <v>6994</v>
      </c>
      <c r="S74" s="21">
        <v>13886</v>
      </c>
      <c r="T74" s="21">
        <v>135110</v>
      </c>
      <c r="U74" s="21">
        <v>155990</v>
      </c>
      <c r="V74" s="21">
        <v>324844</v>
      </c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287</v>
      </c>
      <c r="B76" s="32">
        <v>8800000</v>
      </c>
      <c r="C76" s="32"/>
      <c r="D76" s="33">
        <v>12000000</v>
      </c>
      <c r="E76" s="34">
        <v>12844800</v>
      </c>
      <c r="F76" s="34">
        <v>880309</v>
      </c>
      <c r="G76" s="34">
        <v>648243</v>
      </c>
      <c r="H76" s="34">
        <v>477935</v>
      </c>
      <c r="I76" s="34">
        <v>2006487</v>
      </c>
      <c r="J76" s="34">
        <v>1323629</v>
      </c>
      <c r="K76" s="34">
        <v>508563</v>
      </c>
      <c r="L76" s="34">
        <v>1163853</v>
      </c>
      <c r="M76" s="34">
        <v>2996045</v>
      </c>
      <c r="N76" s="34">
        <v>464995</v>
      </c>
      <c r="O76" s="34">
        <v>456183</v>
      </c>
      <c r="P76" s="34">
        <v>4652691</v>
      </c>
      <c r="Q76" s="34">
        <v>5573869</v>
      </c>
      <c r="R76" s="34">
        <v>519985</v>
      </c>
      <c r="S76" s="34">
        <v>691055</v>
      </c>
      <c r="T76" s="34">
        <v>893011</v>
      </c>
      <c r="U76" s="34">
        <v>2104051</v>
      </c>
      <c r="V76" s="34">
        <v>12680452</v>
      </c>
      <c r="W76" s="34">
        <v>12844800</v>
      </c>
      <c r="X76" s="34"/>
      <c r="Y76" s="33"/>
      <c r="Z76" s="35">
        <v>12844800</v>
      </c>
    </row>
    <row r="77" spans="1:26" ht="13.5" hidden="1">
      <c r="A77" s="37" t="s">
        <v>31</v>
      </c>
      <c r="B77" s="19">
        <v>8000000</v>
      </c>
      <c r="C77" s="19"/>
      <c r="D77" s="20">
        <v>12000000</v>
      </c>
      <c r="E77" s="21">
        <v>12000000</v>
      </c>
      <c r="F77" s="21">
        <v>844746</v>
      </c>
      <c r="G77" s="21">
        <v>627624</v>
      </c>
      <c r="H77" s="21">
        <v>443327</v>
      </c>
      <c r="I77" s="21">
        <v>1915697</v>
      </c>
      <c r="J77" s="21">
        <v>1322521</v>
      </c>
      <c r="K77" s="21">
        <v>486608</v>
      </c>
      <c r="L77" s="21">
        <v>1153875</v>
      </c>
      <c r="M77" s="21">
        <v>2963004</v>
      </c>
      <c r="N77" s="21">
        <v>447117</v>
      </c>
      <c r="O77" s="21">
        <v>430062</v>
      </c>
      <c r="P77" s="21">
        <v>4651666</v>
      </c>
      <c r="Q77" s="21">
        <v>5528845</v>
      </c>
      <c r="R77" s="21">
        <v>512992</v>
      </c>
      <c r="S77" s="21">
        <v>677169</v>
      </c>
      <c r="T77" s="21">
        <v>757901</v>
      </c>
      <c r="U77" s="21">
        <v>1948062</v>
      </c>
      <c r="V77" s="21">
        <v>12355608</v>
      </c>
      <c r="W77" s="21">
        <v>12000000</v>
      </c>
      <c r="X77" s="21"/>
      <c r="Y77" s="20"/>
      <c r="Z77" s="23">
        <v>12000000</v>
      </c>
    </row>
    <row r="78" spans="1:26" ht="13.5" hidden="1">
      <c r="A78" s="38" t="s">
        <v>32</v>
      </c>
      <c r="B78" s="19">
        <v>800000</v>
      </c>
      <c r="C78" s="19"/>
      <c r="D78" s="20"/>
      <c r="E78" s="21">
        <v>844800</v>
      </c>
      <c r="F78" s="21">
        <v>35563</v>
      </c>
      <c r="G78" s="21">
        <v>20619</v>
      </c>
      <c r="H78" s="21">
        <v>34608</v>
      </c>
      <c r="I78" s="21">
        <v>90790</v>
      </c>
      <c r="J78" s="21">
        <v>1108</v>
      </c>
      <c r="K78" s="21">
        <v>21955</v>
      </c>
      <c r="L78" s="21">
        <v>9978</v>
      </c>
      <c r="M78" s="21">
        <v>33041</v>
      </c>
      <c r="N78" s="21">
        <v>17878</v>
      </c>
      <c r="O78" s="21">
        <v>26121</v>
      </c>
      <c r="P78" s="21">
        <v>1025</v>
      </c>
      <c r="Q78" s="21">
        <v>45024</v>
      </c>
      <c r="R78" s="21">
        <v>6993</v>
      </c>
      <c r="S78" s="21">
        <v>13886</v>
      </c>
      <c r="T78" s="21">
        <v>135110</v>
      </c>
      <c r="U78" s="21">
        <v>155989</v>
      </c>
      <c r="V78" s="21">
        <v>324844</v>
      </c>
      <c r="W78" s="21">
        <v>844800</v>
      </c>
      <c r="X78" s="21"/>
      <c r="Y78" s="20"/>
      <c r="Z78" s="23">
        <v>844800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>
        <v>800000</v>
      </c>
      <c r="C82" s="19"/>
      <c r="D82" s="20"/>
      <c r="E82" s="21">
        <v>844800</v>
      </c>
      <c r="F82" s="21">
        <v>35563</v>
      </c>
      <c r="G82" s="21">
        <v>20619</v>
      </c>
      <c r="H82" s="21">
        <v>34608</v>
      </c>
      <c r="I82" s="21">
        <v>90790</v>
      </c>
      <c r="J82" s="21"/>
      <c r="K82" s="21">
        <v>21955</v>
      </c>
      <c r="L82" s="21">
        <v>9978</v>
      </c>
      <c r="M82" s="21">
        <v>31933</v>
      </c>
      <c r="N82" s="21">
        <v>17878</v>
      </c>
      <c r="O82" s="21">
        <v>26121</v>
      </c>
      <c r="P82" s="21">
        <v>1025</v>
      </c>
      <c r="Q82" s="21">
        <v>45024</v>
      </c>
      <c r="R82" s="21">
        <v>6993</v>
      </c>
      <c r="S82" s="21">
        <v>13886</v>
      </c>
      <c r="T82" s="21">
        <v>135110</v>
      </c>
      <c r="U82" s="21">
        <v>155989</v>
      </c>
      <c r="V82" s="21">
        <v>323736</v>
      </c>
      <c r="W82" s="21">
        <v>844800</v>
      </c>
      <c r="X82" s="21"/>
      <c r="Y82" s="20"/>
      <c r="Z82" s="23">
        <v>844800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>
        <v>1108</v>
      </c>
      <c r="K83" s="21"/>
      <c r="L83" s="21"/>
      <c r="M83" s="21">
        <v>1108</v>
      </c>
      <c r="N83" s="21"/>
      <c r="O83" s="21"/>
      <c r="P83" s="21"/>
      <c r="Q83" s="21"/>
      <c r="R83" s="21"/>
      <c r="S83" s="21"/>
      <c r="T83" s="21"/>
      <c r="U83" s="21"/>
      <c r="V83" s="21">
        <v>1108</v>
      </c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266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24205950</v>
      </c>
      <c r="F5" s="345">
        <f t="shared" si="0"/>
        <v>20511568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364796</v>
      </c>
      <c r="M5" s="343">
        <f t="shared" si="0"/>
        <v>0</v>
      </c>
      <c r="N5" s="345">
        <f t="shared" si="0"/>
        <v>364796</v>
      </c>
      <c r="O5" s="345">
        <f t="shared" si="0"/>
        <v>0</v>
      </c>
      <c r="P5" s="343">
        <f t="shared" si="0"/>
        <v>0</v>
      </c>
      <c r="Q5" s="343">
        <f t="shared" si="0"/>
        <v>2405785</v>
      </c>
      <c r="R5" s="345">
        <f t="shared" si="0"/>
        <v>2405785</v>
      </c>
      <c r="S5" s="345">
        <f t="shared" si="0"/>
        <v>852968</v>
      </c>
      <c r="T5" s="343">
        <f t="shared" si="0"/>
        <v>3579264</v>
      </c>
      <c r="U5" s="343">
        <f t="shared" si="0"/>
        <v>5007783</v>
      </c>
      <c r="V5" s="345">
        <f t="shared" si="0"/>
        <v>9440015</v>
      </c>
      <c r="W5" s="345">
        <f t="shared" si="0"/>
        <v>12210596</v>
      </c>
      <c r="X5" s="343">
        <f t="shared" si="0"/>
        <v>20511568</v>
      </c>
      <c r="Y5" s="345">
        <f t="shared" si="0"/>
        <v>-8300972</v>
      </c>
      <c r="Z5" s="346">
        <f>+IF(X5&lt;&gt;0,+(Y5/X5)*100,0)</f>
        <v>-40.46970958046698</v>
      </c>
      <c r="AA5" s="347">
        <f>+AA6+AA8+AA11+AA13+AA15</f>
        <v>20511568</v>
      </c>
    </row>
    <row r="6" spans="1:27" ht="13.5">
      <c r="A6" s="348" t="s">
        <v>205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24205950</v>
      </c>
      <c r="F6" s="59">
        <f t="shared" si="1"/>
        <v>20111568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363975</v>
      </c>
      <c r="M6" s="60">
        <f t="shared" si="1"/>
        <v>0</v>
      </c>
      <c r="N6" s="59">
        <f t="shared" si="1"/>
        <v>363975</v>
      </c>
      <c r="O6" s="59">
        <f t="shared" si="1"/>
        <v>0</v>
      </c>
      <c r="P6" s="60">
        <f t="shared" si="1"/>
        <v>0</v>
      </c>
      <c r="Q6" s="60">
        <f t="shared" si="1"/>
        <v>2401510</v>
      </c>
      <c r="R6" s="59">
        <f t="shared" si="1"/>
        <v>2401510</v>
      </c>
      <c r="S6" s="59">
        <f t="shared" si="1"/>
        <v>829275</v>
      </c>
      <c r="T6" s="60">
        <f t="shared" si="1"/>
        <v>3314481</v>
      </c>
      <c r="U6" s="60">
        <f t="shared" si="1"/>
        <v>5007783</v>
      </c>
      <c r="V6" s="59">
        <f t="shared" si="1"/>
        <v>9151539</v>
      </c>
      <c r="W6" s="59">
        <f t="shared" si="1"/>
        <v>11917024</v>
      </c>
      <c r="X6" s="60">
        <f t="shared" si="1"/>
        <v>20111568</v>
      </c>
      <c r="Y6" s="59">
        <f t="shared" si="1"/>
        <v>-8194544</v>
      </c>
      <c r="Z6" s="61">
        <f>+IF(X6&lt;&gt;0,+(Y6/X6)*100,0)</f>
        <v>-40.74542571717929</v>
      </c>
      <c r="AA6" s="62">
        <f t="shared" si="1"/>
        <v>20111568</v>
      </c>
    </row>
    <row r="7" spans="1:27" ht="13.5">
      <c r="A7" s="291" t="s">
        <v>229</v>
      </c>
      <c r="B7" s="142"/>
      <c r="C7" s="60"/>
      <c r="D7" s="327"/>
      <c r="E7" s="60">
        <v>24205950</v>
      </c>
      <c r="F7" s="59">
        <v>20111568</v>
      </c>
      <c r="G7" s="59"/>
      <c r="H7" s="60"/>
      <c r="I7" s="60"/>
      <c r="J7" s="59"/>
      <c r="K7" s="59"/>
      <c r="L7" s="60">
        <v>363975</v>
      </c>
      <c r="M7" s="60"/>
      <c r="N7" s="59">
        <v>363975</v>
      </c>
      <c r="O7" s="59"/>
      <c r="P7" s="60"/>
      <c r="Q7" s="60">
        <v>2401510</v>
      </c>
      <c r="R7" s="59">
        <v>2401510</v>
      </c>
      <c r="S7" s="59">
        <v>829275</v>
      </c>
      <c r="T7" s="60">
        <v>3314481</v>
      </c>
      <c r="U7" s="60">
        <v>5007783</v>
      </c>
      <c r="V7" s="59">
        <v>9151539</v>
      </c>
      <c r="W7" s="59">
        <v>11917024</v>
      </c>
      <c r="X7" s="60">
        <v>20111568</v>
      </c>
      <c r="Y7" s="59">
        <v>-8194544</v>
      </c>
      <c r="Z7" s="61">
        <v>-40.75</v>
      </c>
      <c r="AA7" s="62">
        <v>20111568</v>
      </c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232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400000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821</v>
      </c>
      <c r="M15" s="60">
        <f t="shared" si="5"/>
        <v>0</v>
      </c>
      <c r="N15" s="59">
        <f t="shared" si="5"/>
        <v>821</v>
      </c>
      <c r="O15" s="59">
        <f t="shared" si="5"/>
        <v>0</v>
      </c>
      <c r="P15" s="60">
        <f t="shared" si="5"/>
        <v>0</v>
      </c>
      <c r="Q15" s="60">
        <f t="shared" si="5"/>
        <v>4275</v>
      </c>
      <c r="R15" s="59">
        <f t="shared" si="5"/>
        <v>4275</v>
      </c>
      <c r="S15" s="59">
        <f t="shared" si="5"/>
        <v>23693</v>
      </c>
      <c r="T15" s="60">
        <f t="shared" si="5"/>
        <v>264783</v>
      </c>
      <c r="U15" s="60">
        <f t="shared" si="5"/>
        <v>0</v>
      </c>
      <c r="V15" s="59">
        <f t="shared" si="5"/>
        <v>288476</v>
      </c>
      <c r="W15" s="59">
        <f t="shared" si="5"/>
        <v>293572</v>
      </c>
      <c r="X15" s="60">
        <f t="shared" si="5"/>
        <v>400000</v>
      </c>
      <c r="Y15" s="59">
        <f t="shared" si="5"/>
        <v>-106428</v>
      </c>
      <c r="Z15" s="61">
        <f>+IF(X15&lt;&gt;0,+(Y15/X15)*100,0)</f>
        <v>-26.606999999999996</v>
      </c>
      <c r="AA15" s="62">
        <f>SUM(AA16:AA20)</f>
        <v>400000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>
        <v>400000</v>
      </c>
      <c r="G20" s="59"/>
      <c r="H20" s="60"/>
      <c r="I20" s="60"/>
      <c r="J20" s="59"/>
      <c r="K20" s="59"/>
      <c r="L20" s="60">
        <v>821</v>
      </c>
      <c r="M20" s="60"/>
      <c r="N20" s="59">
        <v>821</v>
      </c>
      <c r="O20" s="59"/>
      <c r="P20" s="60"/>
      <c r="Q20" s="60">
        <v>4275</v>
      </c>
      <c r="R20" s="59">
        <v>4275</v>
      </c>
      <c r="S20" s="59">
        <v>23693</v>
      </c>
      <c r="T20" s="60">
        <v>264783</v>
      </c>
      <c r="U20" s="60"/>
      <c r="V20" s="59">
        <v>288476</v>
      </c>
      <c r="W20" s="59">
        <v>293572</v>
      </c>
      <c r="X20" s="60">
        <v>400000</v>
      </c>
      <c r="Y20" s="59">
        <v>-106428</v>
      </c>
      <c r="Z20" s="61">
        <v>-26.61</v>
      </c>
      <c r="AA20" s="62">
        <v>400000</v>
      </c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2784559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54323</v>
      </c>
      <c r="M40" s="330">
        <f t="shared" si="9"/>
        <v>0</v>
      </c>
      <c r="N40" s="332">
        <f t="shared" si="9"/>
        <v>54323</v>
      </c>
      <c r="O40" s="332">
        <f t="shared" si="9"/>
        <v>13720</v>
      </c>
      <c r="P40" s="330">
        <f t="shared" si="9"/>
        <v>108163</v>
      </c>
      <c r="Q40" s="330">
        <f t="shared" si="9"/>
        <v>70680</v>
      </c>
      <c r="R40" s="332">
        <f t="shared" si="9"/>
        <v>192563</v>
      </c>
      <c r="S40" s="332">
        <f t="shared" si="9"/>
        <v>188285</v>
      </c>
      <c r="T40" s="330">
        <f t="shared" si="9"/>
        <v>79594</v>
      </c>
      <c r="U40" s="330">
        <f t="shared" si="9"/>
        <v>116333</v>
      </c>
      <c r="V40" s="332">
        <f t="shared" si="9"/>
        <v>384212</v>
      </c>
      <c r="W40" s="332">
        <f t="shared" si="9"/>
        <v>631098</v>
      </c>
      <c r="X40" s="330">
        <f t="shared" si="9"/>
        <v>2784559</v>
      </c>
      <c r="Y40" s="332">
        <f t="shared" si="9"/>
        <v>-2153461</v>
      </c>
      <c r="Z40" s="323">
        <f>+IF(X40&lt;&gt;0,+(Y40/X40)*100,0)</f>
        <v>-77.33580074977762</v>
      </c>
      <c r="AA40" s="337">
        <f>SUM(AA41:AA49)</f>
        <v>2784559</v>
      </c>
    </row>
    <row r="41" spans="1:27" ht="13.5">
      <c r="A41" s="348" t="s">
        <v>248</v>
      </c>
      <c r="B41" s="142"/>
      <c r="C41" s="349"/>
      <c r="D41" s="350"/>
      <c r="E41" s="349"/>
      <c r="F41" s="351">
        <v>129659</v>
      </c>
      <c r="G41" s="351"/>
      <c r="H41" s="349"/>
      <c r="I41" s="349"/>
      <c r="J41" s="351"/>
      <c r="K41" s="351"/>
      <c r="L41" s="349">
        <v>54323</v>
      </c>
      <c r="M41" s="349"/>
      <c r="N41" s="351">
        <v>54323</v>
      </c>
      <c r="O41" s="351"/>
      <c r="P41" s="349">
        <v>51591</v>
      </c>
      <c r="Q41" s="349">
        <v>67294</v>
      </c>
      <c r="R41" s="351">
        <v>118885</v>
      </c>
      <c r="S41" s="351">
        <v>31393</v>
      </c>
      <c r="T41" s="349">
        <v>65340</v>
      </c>
      <c r="U41" s="349">
        <v>51510</v>
      </c>
      <c r="V41" s="351">
        <v>148243</v>
      </c>
      <c r="W41" s="351">
        <v>321451</v>
      </c>
      <c r="X41" s="349">
        <v>129659</v>
      </c>
      <c r="Y41" s="351">
        <v>191792</v>
      </c>
      <c r="Z41" s="352">
        <v>147.92</v>
      </c>
      <c r="AA41" s="353">
        <v>129659</v>
      </c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>
        <v>13720</v>
      </c>
      <c r="P43" s="305">
        <v>43572</v>
      </c>
      <c r="Q43" s="305"/>
      <c r="R43" s="357">
        <v>57292</v>
      </c>
      <c r="S43" s="357"/>
      <c r="T43" s="305"/>
      <c r="U43" s="305">
        <v>4942</v>
      </c>
      <c r="V43" s="357">
        <v>4942</v>
      </c>
      <c r="W43" s="357">
        <v>62234</v>
      </c>
      <c r="X43" s="305"/>
      <c r="Y43" s="357">
        <v>62234</v>
      </c>
      <c r="Z43" s="358"/>
      <c r="AA43" s="303"/>
    </row>
    <row r="44" spans="1:27" ht="13.5">
      <c r="A44" s="348" t="s">
        <v>251</v>
      </c>
      <c r="B44" s="136"/>
      <c r="C44" s="60"/>
      <c r="D44" s="355"/>
      <c r="E44" s="54"/>
      <c r="F44" s="53">
        <v>1809352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>
        <v>3386</v>
      </c>
      <c r="R44" s="53">
        <v>3386</v>
      </c>
      <c r="S44" s="53"/>
      <c r="T44" s="54"/>
      <c r="U44" s="54"/>
      <c r="V44" s="53"/>
      <c r="W44" s="53">
        <v>3386</v>
      </c>
      <c r="X44" s="54">
        <v>1809352</v>
      </c>
      <c r="Y44" s="53">
        <v>-1805966</v>
      </c>
      <c r="Z44" s="94">
        <v>-99.81</v>
      </c>
      <c r="AA44" s="95">
        <v>1809352</v>
      </c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>
        <v>174</v>
      </c>
      <c r="V47" s="53">
        <v>174</v>
      </c>
      <c r="W47" s="53">
        <v>174</v>
      </c>
      <c r="X47" s="54"/>
      <c r="Y47" s="53">
        <v>174</v>
      </c>
      <c r="Z47" s="94"/>
      <c r="AA47" s="95"/>
    </row>
    <row r="48" spans="1:27" ht="13.5">
      <c r="A48" s="348" t="s">
        <v>255</v>
      </c>
      <c r="B48" s="136"/>
      <c r="C48" s="60"/>
      <c r="D48" s="355"/>
      <c r="E48" s="54"/>
      <c r="F48" s="53">
        <v>801792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>
        <v>4718</v>
      </c>
      <c r="V48" s="53">
        <v>4718</v>
      </c>
      <c r="W48" s="53">
        <v>4718</v>
      </c>
      <c r="X48" s="54">
        <v>801792</v>
      </c>
      <c r="Y48" s="53">
        <v>-797074</v>
      </c>
      <c r="Z48" s="94">
        <v>-99.41</v>
      </c>
      <c r="AA48" s="95">
        <v>801792</v>
      </c>
    </row>
    <row r="49" spans="1:27" ht="13.5">
      <c r="A49" s="348" t="s">
        <v>93</v>
      </c>
      <c r="B49" s="136"/>
      <c r="C49" s="54"/>
      <c r="D49" s="355"/>
      <c r="E49" s="54"/>
      <c r="F49" s="53">
        <v>43756</v>
      </c>
      <c r="G49" s="53"/>
      <c r="H49" s="54"/>
      <c r="I49" s="54"/>
      <c r="J49" s="53"/>
      <c r="K49" s="53"/>
      <c r="L49" s="54"/>
      <c r="M49" s="54"/>
      <c r="N49" s="53"/>
      <c r="O49" s="53"/>
      <c r="P49" s="54">
        <v>13000</v>
      </c>
      <c r="Q49" s="54"/>
      <c r="R49" s="53">
        <v>13000</v>
      </c>
      <c r="S49" s="53">
        <v>156892</v>
      </c>
      <c r="T49" s="54">
        <v>14254</v>
      </c>
      <c r="U49" s="54">
        <v>54989</v>
      </c>
      <c r="V49" s="53">
        <v>226135</v>
      </c>
      <c r="W49" s="53">
        <v>239135</v>
      </c>
      <c r="X49" s="54">
        <v>43756</v>
      </c>
      <c r="Y49" s="53">
        <v>195379</v>
      </c>
      <c r="Z49" s="94">
        <v>446.52</v>
      </c>
      <c r="AA49" s="95">
        <v>43756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268</v>
      </c>
      <c r="B60" s="149"/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24205950</v>
      </c>
      <c r="F60" s="264">
        <f t="shared" si="14"/>
        <v>23296127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419119</v>
      </c>
      <c r="M60" s="219">
        <f t="shared" si="14"/>
        <v>0</v>
      </c>
      <c r="N60" s="264">
        <f t="shared" si="14"/>
        <v>419119</v>
      </c>
      <c r="O60" s="264">
        <f t="shared" si="14"/>
        <v>13720</v>
      </c>
      <c r="P60" s="219">
        <f t="shared" si="14"/>
        <v>108163</v>
      </c>
      <c r="Q60" s="219">
        <f t="shared" si="14"/>
        <v>2476465</v>
      </c>
      <c r="R60" s="264">
        <f t="shared" si="14"/>
        <v>2598348</v>
      </c>
      <c r="S60" s="264">
        <f t="shared" si="14"/>
        <v>1041253</v>
      </c>
      <c r="T60" s="219">
        <f t="shared" si="14"/>
        <v>3658858</v>
      </c>
      <c r="U60" s="219">
        <f t="shared" si="14"/>
        <v>5124116</v>
      </c>
      <c r="V60" s="264">
        <f t="shared" si="14"/>
        <v>9824227</v>
      </c>
      <c r="W60" s="264">
        <f t="shared" si="14"/>
        <v>12841694</v>
      </c>
      <c r="X60" s="219">
        <f t="shared" si="14"/>
        <v>23296127</v>
      </c>
      <c r="Y60" s="264">
        <f t="shared" si="14"/>
        <v>-10454433</v>
      </c>
      <c r="Z60" s="324">
        <f>+IF(X60&lt;&gt;0,+(Y60/X60)*100,0)</f>
        <v>-44.87627063502873</v>
      </c>
      <c r="AA60" s="232">
        <f>+AA57+AA54+AA51+AA40+AA37+AA34+AA22+AA5</f>
        <v>23296127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141925442</v>
      </c>
      <c r="D5" s="153">
        <f>SUM(D6:D8)</f>
        <v>0</v>
      </c>
      <c r="E5" s="154">
        <f t="shared" si="0"/>
        <v>171420800</v>
      </c>
      <c r="F5" s="100">
        <f t="shared" si="0"/>
        <v>180820124</v>
      </c>
      <c r="G5" s="100">
        <f t="shared" si="0"/>
        <v>67477636</v>
      </c>
      <c r="H5" s="100">
        <f t="shared" si="0"/>
        <v>1873153</v>
      </c>
      <c r="I5" s="100">
        <f t="shared" si="0"/>
        <v>721164</v>
      </c>
      <c r="J5" s="100">
        <f t="shared" si="0"/>
        <v>70071953</v>
      </c>
      <c r="K5" s="100">
        <f t="shared" si="0"/>
        <v>1624484</v>
      </c>
      <c r="L5" s="100">
        <f t="shared" si="0"/>
        <v>50994887</v>
      </c>
      <c r="M5" s="100">
        <f t="shared" si="0"/>
        <v>1742359</v>
      </c>
      <c r="N5" s="100">
        <f t="shared" si="0"/>
        <v>54361730</v>
      </c>
      <c r="O5" s="100">
        <f t="shared" si="0"/>
        <v>1555146</v>
      </c>
      <c r="P5" s="100">
        <f t="shared" si="0"/>
        <v>768244</v>
      </c>
      <c r="Q5" s="100">
        <f t="shared" si="0"/>
        <v>10888725</v>
      </c>
      <c r="R5" s="100">
        <f t="shared" si="0"/>
        <v>13212115</v>
      </c>
      <c r="S5" s="100">
        <f t="shared" si="0"/>
        <v>796119</v>
      </c>
      <c r="T5" s="100">
        <f t="shared" si="0"/>
        <v>997520</v>
      </c>
      <c r="U5" s="100">
        <f t="shared" si="0"/>
        <v>1157441</v>
      </c>
      <c r="V5" s="100">
        <f t="shared" si="0"/>
        <v>2951080</v>
      </c>
      <c r="W5" s="100">
        <f t="shared" si="0"/>
        <v>140596878</v>
      </c>
      <c r="X5" s="100">
        <f t="shared" si="0"/>
        <v>205881040</v>
      </c>
      <c r="Y5" s="100">
        <f t="shared" si="0"/>
        <v>-65284162</v>
      </c>
      <c r="Z5" s="137">
        <f>+IF(X5&lt;&gt;0,+(Y5/X5)*100,0)</f>
        <v>-31.70965233126858</v>
      </c>
      <c r="AA5" s="153">
        <f>SUM(AA6:AA8)</f>
        <v>180820124</v>
      </c>
    </row>
    <row r="6" spans="1:27" ht="13.5">
      <c r="A6" s="138" t="s">
        <v>75</v>
      </c>
      <c r="B6" s="136"/>
      <c r="C6" s="155"/>
      <c r="D6" s="155"/>
      <c r="E6" s="156"/>
      <c r="F6" s="60">
        <v>10149084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>
        <v>3216</v>
      </c>
      <c r="V6" s="60">
        <v>3216</v>
      </c>
      <c r="W6" s="60">
        <v>3216</v>
      </c>
      <c r="X6" s="60">
        <v>10895000</v>
      </c>
      <c r="Y6" s="60">
        <v>-10891784</v>
      </c>
      <c r="Z6" s="140">
        <v>-99.97</v>
      </c>
      <c r="AA6" s="155">
        <v>10149084</v>
      </c>
    </row>
    <row r="7" spans="1:27" ht="13.5">
      <c r="A7" s="138" t="s">
        <v>76</v>
      </c>
      <c r="B7" s="136"/>
      <c r="C7" s="157">
        <v>141835442</v>
      </c>
      <c r="D7" s="157"/>
      <c r="E7" s="158">
        <v>171420800</v>
      </c>
      <c r="F7" s="159">
        <v>170576000</v>
      </c>
      <c r="G7" s="159">
        <v>67477636</v>
      </c>
      <c r="H7" s="159">
        <v>1873153</v>
      </c>
      <c r="I7" s="159">
        <v>721164</v>
      </c>
      <c r="J7" s="159">
        <v>70071953</v>
      </c>
      <c r="K7" s="159">
        <v>1624484</v>
      </c>
      <c r="L7" s="159">
        <v>50970275</v>
      </c>
      <c r="M7" s="159">
        <v>1742359</v>
      </c>
      <c r="N7" s="159">
        <v>54337118</v>
      </c>
      <c r="O7" s="159">
        <v>1535361</v>
      </c>
      <c r="P7" s="159">
        <v>678244</v>
      </c>
      <c r="Q7" s="159">
        <v>10858854</v>
      </c>
      <c r="R7" s="159">
        <v>13072459</v>
      </c>
      <c r="S7" s="159">
        <v>775008</v>
      </c>
      <c r="T7" s="159">
        <v>997520</v>
      </c>
      <c r="U7" s="159">
        <v>1064225</v>
      </c>
      <c r="V7" s="159">
        <v>2836753</v>
      </c>
      <c r="W7" s="159">
        <v>140318283</v>
      </c>
      <c r="X7" s="159">
        <v>194891000</v>
      </c>
      <c r="Y7" s="159">
        <v>-54572717</v>
      </c>
      <c r="Z7" s="141">
        <v>-28</v>
      </c>
      <c r="AA7" s="157">
        <v>170576000</v>
      </c>
    </row>
    <row r="8" spans="1:27" ht="13.5">
      <c r="A8" s="138" t="s">
        <v>77</v>
      </c>
      <c r="B8" s="136"/>
      <c r="C8" s="155">
        <v>90000</v>
      </c>
      <c r="D8" s="155"/>
      <c r="E8" s="156"/>
      <c r="F8" s="60">
        <v>95040</v>
      </c>
      <c r="G8" s="60"/>
      <c r="H8" s="60"/>
      <c r="I8" s="60"/>
      <c r="J8" s="60"/>
      <c r="K8" s="60"/>
      <c r="L8" s="60">
        <v>24612</v>
      </c>
      <c r="M8" s="60"/>
      <c r="N8" s="60">
        <v>24612</v>
      </c>
      <c r="O8" s="60">
        <v>19785</v>
      </c>
      <c r="P8" s="60">
        <v>90000</v>
      </c>
      <c r="Q8" s="60">
        <v>29871</v>
      </c>
      <c r="R8" s="60">
        <v>139656</v>
      </c>
      <c r="S8" s="60">
        <v>21111</v>
      </c>
      <c r="T8" s="60"/>
      <c r="U8" s="60">
        <v>90000</v>
      </c>
      <c r="V8" s="60">
        <v>111111</v>
      </c>
      <c r="W8" s="60">
        <v>275379</v>
      </c>
      <c r="X8" s="60">
        <v>95040</v>
      </c>
      <c r="Y8" s="60">
        <v>180339</v>
      </c>
      <c r="Z8" s="140">
        <v>189.75</v>
      </c>
      <c r="AA8" s="155">
        <v>95040</v>
      </c>
    </row>
    <row r="9" spans="1:27" ht="13.5">
      <c r="A9" s="135" t="s">
        <v>78</v>
      </c>
      <c r="B9" s="136"/>
      <c r="C9" s="153">
        <f aca="true" t="shared" si="1" ref="C9:Y9">SUM(C10:C14)</f>
        <v>9580000</v>
      </c>
      <c r="D9" s="153">
        <f>SUM(D10:D14)</f>
        <v>0</v>
      </c>
      <c r="E9" s="154">
        <f t="shared" si="1"/>
        <v>4968000</v>
      </c>
      <c r="F9" s="100">
        <f t="shared" si="1"/>
        <v>4968000</v>
      </c>
      <c r="G9" s="100">
        <f t="shared" si="1"/>
        <v>366237</v>
      </c>
      <c r="H9" s="100">
        <f t="shared" si="1"/>
        <v>675422</v>
      </c>
      <c r="I9" s="100">
        <f t="shared" si="1"/>
        <v>323647</v>
      </c>
      <c r="J9" s="100">
        <f t="shared" si="1"/>
        <v>1365306</v>
      </c>
      <c r="K9" s="100">
        <f t="shared" si="1"/>
        <v>269281</v>
      </c>
      <c r="L9" s="100">
        <f t="shared" si="1"/>
        <v>567842</v>
      </c>
      <c r="M9" s="100">
        <f t="shared" si="1"/>
        <v>1031421</v>
      </c>
      <c r="N9" s="100">
        <f t="shared" si="1"/>
        <v>1868544</v>
      </c>
      <c r="O9" s="100">
        <f t="shared" si="1"/>
        <v>300457</v>
      </c>
      <c r="P9" s="100">
        <f t="shared" si="1"/>
        <v>363256</v>
      </c>
      <c r="Q9" s="100">
        <f t="shared" si="1"/>
        <v>272475</v>
      </c>
      <c r="R9" s="100">
        <f t="shared" si="1"/>
        <v>936188</v>
      </c>
      <c r="S9" s="100">
        <f t="shared" si="1"/>
        <v>271651</v>
      </c>
      <c r="T9" s="100">
        <f t="shared" si="1"/>
        <v>285741</v>
      </c>
      <c r="U9" s="100">
        <f t="shared" si="1"/>
        <v>454889</v>
      </c>
      <c r="V9" s="100">
        <f t="shared" si="1"/>
        <v>1012281</v>
      </c>
      <c r="W9" s="100">
        <f t="shared" si="1"/>
        <v>5182319</v>
      </c>
      <c r="X9" s="100">
        <f t="shared" si="1"/>
        <v>6607920</v>
      </c>
      <c r="Y9" s="100">
        <f t="shared" si="1"/>
        <v>-1425601</v>
      </c>
      <c r="Z9" s="137">
        <f>+IF(X9&lt;&gt;0,+(Y9/X9)*100,0)</f>
        <v>-21.57412620007506</v>
      </c>
      <c r="AA9" s="153">
        <f>SUM(AA10:AA14)</f>
        <v>4968000</v>
      </c>
    </row>
    <row r="10" spans="1:27" ht="13.5">
      <c r="A10" s="138" t="s">
        <v>79</v>
      </c>
      <c r="B10" s="136"/>
      <c r="C10" s="155">
        <v>9580000</v>
      </c>
      <c r="D10" s="155"/>
      <c r="E10" s="156">
        <v>4968000</v>
      </c>
      <c r="F10" s="60">
        <v>4968000</v>
      </c>
      <c r="G10" s="60">
        <v>366237</v>
      </c>
      <c r="H10" s="60">
        <v>675422</v>
      </c>
      <c r="I10" s="60">
        <v>323647</v>
      </c>
      <c r="J10" s="60">
        <v>1365306</v>
      </c>
      <c r="K10" s="60">
        <v>269281</v>
      </c>
      <c r="L10" s="60">
        <v>567842</v>
      </c>
      <c r="M10" s="60">
        <v>1031421</v>
      </c>
      <c r="N10" s="60">
        <v>1868544</v>
      </c>
      <c r="O10" s="60">
        <v>300457</v>
      </c>
      <c r="P10" s="60">
        <v>363256</v>
      </c>
      <c r="Q10" s="60">
        <v>272475</v>
      </c>
      <c r="R10" s="60">
        <v>936188</v>
      </c>
      <c r="S10" s="60">
        <v>271651</v>
      </c>
      <c r="T10" s="60">
        <v>285741</v>
      </c>
      <c r="U10" s="60">
        <v>454889</v>
      </c>
      <c r="V10" s="60">
        <v>1012281</v>
      </c>
      <c r="W10" s="60">
        <v>5182319</v>
      </c>
      <c r="X10" s="60">
        <v>6607920</v>
      </c>
      <c r="Y10" s="60">
        <v>-1425601</v>
      </c>
      <c r="Z10" s="140">
        <v>-21.57</v>
      </c>
      <c r="AA10" s="155">
        <v>4968000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905348</v>
      </c>
      <c r="D15" s="153">
        <f>SUM(D16:D18)</f>
        <v>0</v>
      </c>
      <c r="E15" s="154">
        <f t="shared" si="2"/>
        <v>100399468</v>
      </c>
      <c r="F15" s="100">
        <f t="shared" si="2"/>
        <v>7750616</v>
      </c>
      <c r="G15" s="100">
        <f t="shared" si="2"/>
        <v>287699</v>
      </c>
      <c r="H15" s="100">
        <f t="shared" si="2"/>
        <v>32732</v>
      </c>
      <c r="I15" s="100">
        <f t="shared" si="2"/>
        <v>17260</v>
      </c>
      <c r="J15" s="100">
        <f t="shared" si="2"/>
        <v>337691</v>
      </c>
      <c r="K15" s="100">
        <f t="shared" si="2"/>
        <v>89887</v>
      </c>
      <c r="L15" s="100">
        <f t="shared" si="2"/>
        <v>44680</v>
      </c>
      <c r="M15" s="100">
        <f t="shared" si="2"/>
        <v>35338</v>
      </c>
      <c r="N15" s="100">
        <f t="shared" si="2"/>
        <v>169905</v>
      </c>
      <c r="O15" s="100">
        <f t="shared" si="2"/>
        <v>77766</v>
      </c>
      <c r="P15" s="100">
        <f t="shared" si="2"/>
        <v>39423</v>
      </c>
      <c r="Q15" s="100">
        <f t="shared" si="2"/>
        <v>78384</v>
      </c>
      <c r="R15" s="100">
        <f t="shared" si="2"/>
        <v>195573</v>
      </c>
      <c r="S15" s="100">
        <f t="shared" si="2"/>
        <v>92241</v>
      </c>
      <c r="T15" s="100">
        <f t="shared" si="2"/>
        <v>2326168</v>
      </c>
      <c r="U15" s="100">
        <f t="shared" si="2"/>
        <v>44661</v>
      </c>
      <c r="V15" s="100">
        <f t="shared" si="2"/>
        <v>2463070</v>
      </c>
      <c r="W15" s="100">
        <f t="shared" si="2"/>
        <v>3166239</v>
      </c>
      <c r="X15" s="100">
        <f t="shared" si="2"/>
        <v>8546748</v>
      </c>
      <c r="Y15" s="100">
        <f t="shared" si="2"/>
        <v>-5380509</v>
      </c>
      <c r="Z15" s="137">
        <f>+IF(X15&lt;&gt;0,+(Y15/X15)*100,0)</f>
        <v>-62.953874385906786</v>
      </c>
      <c r="AA15" s="153">
        <f>SUM(AA16:AA18)</f>
        <v>7750616</v>
      </c>
    </row>
    <row r="16" spans="1:27" ht="13.5">
      <c r="A16" s="138" t="s">
        <v>85</v>
      </c>
      <c r="B16" s="136"/>
      <c r="C16" s="155">
        <v>905348</v>
      </c>
      <c r="D16" s="155"/>
      <c r="E16" s="156">
        <v>44805468</v>
      </c>
      <c r="F16" s="60">
        <v>7750616</v>
      </c>
      <c r="G16" s="60">
        <v>287699</v>
      </c>
      <c r="H16" s="60">
        <v>32732</v>
      </c>
      <c r="I16" s="60">
        <v>17260</v>
      </c>
      <c r="J16" s="60">
        <v>337691</v>
      </c>
      <c r="K16" s="60">
        <v>89887</v>
      </c>
      <c r="L16" s="60">
        <v>44680</v>
      </c>
      <c r="M16" s="60">
        <v>35338</v>
      </c>
      <c r="N16" s="60">
        <v>169905</v>
      </c>
      <c r="O16" s="60">
        <v>77766</v>
      </c>
      <c r="P16" s="60">
        <v>39423</v>
      </c>
      <c r="Q16" s="60">
        <v>78384</v>
      </c>
      <c r="R16" s="60">
        <v>195573</v>
      </c>
      <c r="S16" s="60">
        <v>92241</v>
      </c>
      <c r="T16" s="60">
        <v>2326168</v>
      </c>
      <c r="U16" s="60">
        <v>44661</v>
      </c>
      <c r="V16" s="60">
        <v>2463070</v>
      </c>
      <c r="W16" s="60">
        <v>3166239</v>
      </c>
      <c r="X16" s="60">
        <v>8546748</v>
      </c>
      <c r="Y16" s="60">
        <v>-5380509</v>
      </c>
      <c r="Z16" s="140">
        <v>-62.95</v>
      </c>
      <c r="AA16" s="155">
        <v>7750616</v>
      </c>
    </row>
    <row r="17" spans="1:27" ht="13.5">
      <c r="A17" s="138" t="s">
        <v>86</v>
      </c>
      <c r="B17" s="136"/>
      <c r="C17" s="155"/>
      <c r="D17" s="155"/>
      <c r="E17" s="156">
        <v>55594000</v>
      </c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71393219</v>
      </c>
      <c r="D19" s="153">
        <f>SUM(D20:D23)</f>
        <v>0</v>
      </c>
      <c r="E19" s="154">
        <f t="shared" si="3"/>
        <v>0</v>
      </c>
      <c r="F19" s="100">
        <f t="shared" si="3"/>
        <v>1003200</v>
      </c>
      <c r="G19" s="100">
        <f t="shared" si="3"/>
        <v>13000126</v>
      </c>
      <c r="H19" s="100">
        <f t="shared" si="3"/>
        <v>0</v>
      </c>
      <c r="I19" s="100">
        <f t="shared" si="3"/>
        <v>31078</v>
      </c>
      <c r="J19" s="100">
        <f t="shared" si="3"/>
        <v>13031204</v>
      </c>
      <c r="K19" s="100">
        <f t="shared" si="3"/>
        <v>2020900</v>
      </c>
      <c r="L19" s="100">
        <f t="shared" si="3"/>
        <v>0</v>
      </c>
      <c r="M19" s="100">
        <f t="shared" si="3"/>
        <v>6533</v>
      </c>
      <c r="N19" s="100">
        <f t="shared" si="3"/>
        <v>2027433</v>
      </c>
      <c r="O19" s="100">
        <f t="shared" si="3"/>
        <v>838</v>
      </c>
      <c r="P19" s="100">
        <f t="shared" si="3"/>
        <v>0</v>
      </c>
      <c r="Q19" s="100">
        <f t="shared" si="3"/>
        <v>891165</v>
      </c>
      <c r="R19" s="100">
        <f t="shared" si="3"/>
        <v>892003</v>
      </c>
      <c r="S19" s="100">
        <f t="shared" si="3"/>
        <v>20832</v>
      </c>
      <c r="T19" s="100">
        <f t="shared" si="3"/>
        <v>597963</v>
      </c>
      <c r="U19" s="100">
        <f t="shared" si="3"/>
        <v>1324807</v>
      </c>
      <c r="V19" s="100">
        <f t="shared" si="3"/>
        <v>1943602</v>
      </c>
      <c r="W19" s="100">
        <f t="shared" si="3"/>
        <v>17894242</v>
      </c>
      <c r="X19" s="100">
        <f t="shared" si="3"/>
        <v>158400</v>
      </c>
      <c r="Y19" s="100">
        <f t="shared" si="3"/>
        <v>17735842</v>
      </c>
      <c r="Z19" s="137">
        <f>+IF(X19&lt;&gt;0,+(Y19/X19)*100,0)</f>
        <v>11196.869949494949</v>
      </c>
      <c r="AA19" s="153">
        <f>SUM(AA20:AA23)</f>
        <v>1003200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>
        <v>800000</v>
      </c>
      <c r="D21" s="155"/>
      <c r="E21" s="156"/>
      <c r="F21" s="60">
        <v>844800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>
        <v>844800</v>
      </c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>
        <v>70593219</v>
      </c>
      <c r="D23" s="155"/>
      <c r="E23" s="156"/>
      <c r="F23" s="60">
        <v>158400</v>
      </c>
      <c r="G23" s="60">
        <v>13000126</v>
      </c>
      <c r="H23" s="60"/>
      <c r="I23" s="60">
        <v>31078</v>
      </c>
      <c r="J23" s="60">
        <v>13031204</v>
      </c>
      <c r="K23" s="60">
        <v>2020900</v>
      </c>
      <c r="L23" s="60"/>
      <c r="M23" s="60">
        <v>6533</v>
      </c>
      <c r="N23" s="60">
        <v>2027433</v>
      </c>
      <c r="O23" s="60">
        <v>838</v>
      </c>
      <c r="P23" s="60"/>
      <c r="Q23" s="60">
        <v>891165</v>
      </c>
      <c r="R23" s="60">
        <v>892003</v>
      </c>
      <c r="S23" s="60">
        <v>20832</v>
      </c>
      <c r="T23" s="60">
        <v>597963</v>
      </c>
      <c r="U23" s="60">
        <v>1324807</v>
      </c>
      <c r="V23" s="60">
        <v>1943602</v>
      </c>
      <c r="W23" s="60">
        <v>17894242</v>
      </c>
      <c r="X23" s="60">
        <v>158400</v>
      </c>
      <c r="Y23" s="60">
        <v>17735842</v>
      </c>
      <c r="Z23" s="140">
        <v>11196.87</v>
      </c>
      <c r="AA23" s="155">
        <v>158400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223804009</v>
      </c>
      <c r="D25" s="168">
        <f>+D5+D9+D15+D19+D24</f>
        <v>0</v>
      </c>
      <c r="E25" s="169">
        <f t="shared" si="4"/>
        <v>276788268</v>
      </c>
      <c r="F25" s="73">
        <f t="shared" si="4"/>
        <v>194541940</v>
      </c>
      <c r="G25" s="73">
        <f t="shared" si="4"/>
        <v>81131698</v>
      </c>
      <c r="H25" s="73">
        <f t="shared" si="4"/>
        <v>2581307</v>
      </c>
      <c r="I25" s="73">
        <f t="shared" si="4"/>
        <v>1093149</v>
      </c>
      <c r="J25" s="73">
        <f t="shared" si="4"/>
        <v>84806154</v>
      </c>
      <c r="K25" s="73">
        <f t="shared" si="4"/>
        <v>4004552</v>
      </c>
      <c r="L25" s="73">
        <f t="shared" si="4"/>
        <v>51607409</v>
      </c>
      <c r="M25" s="73">
        <f t="shared" si="4"/>
        <v>2815651</v>
      </c>
      <c r="N25" s="73">
        <f t="shared" si="4"/>
        <v>58427612</v>
      </c>
      <c r="O25" s="73">
        <f t="shared" si="4"/>
        <v>1934207</v>
      </c>
      <c r="P25" s="73">
        <f t="shared" si="4"/>
        <v>1170923</v>
      </c>
      <c r="Q25" s="73">
        <f t="shared" si="4"/>
        <v>12130749</v>
      </c>
      <c r="R25" s="73">
        <f t="shared" si="4"/>
        <v>15235879</v>
      </c>
      <c r="S25" s="73">
        <f t="shared" si="4"/>
        <v>1180843</v>
      </c>
      <c r="T25" s="73">
        <f t="shared" si="4"/>
        <v>4207392</v>
      </c>
      <c r="U25" s="73">
        <f t="shared" si="4"/>
        <v>2981798</v>
      </c>
      <c r="V25" s="73">
        <f t="shared" si="4"/>
        <v>8370033</v>
      </c>
      <c r="W25" s="73">
        <f t="shared" si="4"/>
        <v>166839678</v>
      </c>
      <c r="X25" s="73">
        <f t="shared" si="4"/>
        <v>221194108</v>
      </c>
      <c r="Y25" s="73">
        <f t="shared" si="4"/>
        <v>-54354430</v>
      </c>
      <c r="Z25" s="170">
        <f>+IF(X25&lt;&gt;0,+(Y25/X25)*100,0)</f>
        <v>-24.573181669016247</v>
      </c>
      <c r="AA25" s="168">
        <f>+AA5+AA9+AA15+AA19+AA24</f>
        <v>194541940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84554934</v>
      </c>
      <c r="D28" s="153">
        <f>SUM(D29:D31)</f>
        <v>0</v>
      </c>
      <c r="E28" s="154">
        <f t="shared" si="5"/>
        <v>53231563</v>
      </c>
      <c r="F28" s="100">
        <f t="shared" si="5"/>
        <v>84903865</v>
      </c>
      <c r="G28" s="100">
        <f t="shared" si="5"/>
        <v>6348612</v>
      </c>
      <c r="H28" s="100">
        <f t="shared" si="5"/>
        <v>7562132</v>
      </c>
      <c r="I28" s="100">
        <f t="shared" si="5"/>
        <v>7843249</v>
      </c>
      <c r="J28" s="100">
        <f t="shared" si="5"/>
        <v>21753993</v>
      </c>
      <c r="K28" s="100">
        <f t="shared" si="5"/>
        <v>4944348</v>
      </c>
      <c r="L28" s="100">
        <f t="shared" si="5"/>
        <v>6703084</v>
      </c>
      <c r="M28" s="100">
        <f t="shared" si="5"/>
        <v>6874102</v>
      </c>
      <c r="N28" s="100">
        <f t="shared" si="5"/>
        <v>18521534</v>
      </c>
      <c r="O28" s="100">
        <f t="shared" si="5"/>
        <v>4152896</v>
      </c>
      <c r="P28" s="100">
        <f t="shared" si="5"/>
        <v>7143930</v>
      </c>
      <c r="Q28" s="100">
        <f t="shared" si="5"/>
        <v>8760520</v>
      </c>
      <c r="R28" s="100">
        <f t="shared" si="5"/>
        <v>20057346</v>
      </c>
      <c r="S28" s="100">
        <f t="shared" si="5"/>
        <v>6025602</v>
      </c>
      <c r="T28" s="100">
        <f t="shared" si="5"/>
        <v>6606817</v>
      </c>
      <c r="U28" s="100">
        <f t="shared" si="5"/>
        <v>8222779</v>
      </c>
      <c r="V28" s="100">
        <f t="shared" si="5"/>
        <v>20855198</v>
      </c>
      <c r="W28" s="100">
        <f t="shared" si="5"/>
        <v>81188071</v>
      </c>
      <c r="X28" s="100">
        <f t="shared" si="5"/>
        <v>87252090</v>
      </c>
      <c r="Y28" s="100">
        <f t="shared" si="5"/>
        <v>-6064019</v>
      </c>
      <c r="Z28" s="137">
        <f>+IF(X28&lt;&gt;0,+(Y28/X28)*100,0)</f>
        <v>-6.94999856163904</v>
      </c>
      <c r="AA28" s="153">
        <f>SUM(AA29:AA31)</f>
        <v>84903865</v>
      </c>
    </row>
    <row r="29" spans="1:27" ht="13.5">
      <c r="A29" s="138" t="s">
        <v>75</v>
      </c>
      <c r="B29" s="136"/>
      <c r="C29" s="155">
        <v>43881126</v>
      </c>
      <c r="D29" s="155"/>
      <c r="E29" s="156">
        <v>29346228</v>
      </c>
      <c r="F29" s="60">
        <v>41499493</v>
      </c>
      <c r="G29" s="60">
        <v>2878270</v>
      </c>
      <c r="H29" s="60">
        <v>2609278</v>
      </c>
      <c r="I29" s="60">
        <v>2654687</v>
      </c>
      <c r="J29" s="60">
        <v>8142235</v>
      </c>
      <c r="K29" s="60">
        <v>2271795</v>
      </c>
      <c r="L29" s="60">
        <v>2606471</v>
      </c>
      <c r="M29" s="60">
        <v>2945501</v>
      </c>
      <c r="N29" s="60">
        <v>7823767</v>
      </c>
      <c r="O29" s="60">
        <v>2350763</v>
      </c>
      <c r="P29" s="60">
        <v>2741328</v>
      </c>
      <c r="Q29" s="60">
        <v>3165875</v>
      </c>
      <c r="R29" s="60">
        <v>8257966</v>
      </c>
      <c r="S29" s="60">
        <v>3345281</v>
      </c>
      <c r="T29" s="60">
        <v>2715967</v>
      </c>
      <c r="U29" s="60">
        <v>3472683</v>
      </c>
      <c r="V29" s="60">
        <v>9533931</v>
      </c>
      <c r="W29" s="60">
        <v>33757899</v>
      </c>
      <c r="X29" s="60">
        <v>44872280</v>
      </c>
      <c r="Y29" s="60">
        <v>-11114381</v>
      </c>
      <c r="Z29" s="140">
        <v>-24.77</v>
      </c>
      <c r="AA29" s="155">
        <v>41499493</v>
      </c>
    </row>
    <row r="30" spans="1:27" ht="13.5">
      <c r="A30" s="138" t="s">
        <v>76</v>
      </c>
      <c r="B30" s="136"/>
      <c r="C30" s="157">
        <v>19544873</v>
      </c>
      <c r="D30" s="157"/>
      <c r="E30" s="158">
        <v>10362911</v>
      </c>
      <c r="F30" s="159">
        <v>19330510</v>
      </c>
      <c r="G30" s="159">
        <v>1463261</v>
      </c>
      <c r="H30" s="159">
        <v>2914915</v>
      </c>
      <c r="I30" s="159">
        <v>2792711</v>
      </c>
      <c r="J30" s="159">
        <v>7170887</v>
      </c>
      <c r="K30" s="159">
        <v>876126</v>
      </c>
      <c r="L30" s="159">
        <v>2033641</v>
      </c>
      <c r="M30" s="159">
        <v>1950982</v>
      </c>
      <c r="N30" s="159">
        <v>4860749</v>
      </c>
      <c r="O30" s="159">
        <v>728932</v>
      </c>
      <c r="P30" s="159">
        <v>1945189</v>
      </c>
      <c r="Q30" s="159">
        <v>3580441</v>
      </c>
      <c r="R30" s="159">
        <v>6254562</v>
      </c>
      <c r="S30" s="159">
        <v>806165</v>
      </c>
      <c r="T30" s="159">
        <v>1278565</v>
      </c>
      <c r="U30" s="159">
        <v>1630596</v>
      </c>
      <c r="V30" s="159">
        <v>3715326</v>
      </c>
      <c r="W30" s="159">
        <v>22001524</v>
      </c>
      <c r="X30" s="159">
        <v>18994091</v>
      </c>
      <c r="Y30" s="159">
        <v>3007433</v>
      </c>
      <c r="Z30" s="141">
        <v>15.83</v>
      </c>
      <c r="AA30" s="157">
        <v>19330510</v>
      </c>
    </row>
    <row r="31" spans="1:27" ht="13.5">
      <c r="A31" s="138" t="s">
        <v>77</v>
      </c>
      <c r="B31" s="136"/>
      <c r="C31" s="155">
        <v>21128935</v>
      </c>
      <c r="D31" s="155"/>
      <c r="E31" s="156">
        <v>13522424</v>
      </c>
      <c r="F31" s="60">
        <v>24073862</v>
      </c>
      <c r="G31" s="60">
        <v>2007081</v>
      </c>
      <c r="H31" s="60">
        <v>2037939</v>
      </c>
      <c r="I31" s="60">
        <v>2395851</v>
      </c>
      <c r="J31" s="60">
        <v>6440871</v>
      </c>
      <c r="K31" s="60">
        <v>1796427</v>
      </c>
      <c r="L31" s="60">
        <v>2062972</v>
      </c>
      <c r="M31" s="60">
        <v>1977619</v>
      </c>
      <c r="N31" s="60">
        <v>5837018</v>
      </c>
      <c r="O31" s="60">
        <v>1073201</v>
      </c>
      <c r="P31" s="60">
        <v>2457413</v>
      </c>
      <c r="Q31" s="60">
        <v>2014204</v>
      </c>
      <c r="R31" s="60">
        <v>5544818</v>
      </c>
      <c r="S31" s="60">
        <v>1874156</v>
      </c>
      <c r="T31" s="60">
        <v>2612285</v>
      </c>
      <c r="U31" s="60">
        <v>3119500</v>
      </c>
      <c r="V31" s="60">
        <v>7605941</v>
      </c>
      <c r="W31" s="60">
        <v>25428648</v>
      </c>
      <c r="X31" s="60">
        <v>23385719</v>
      </c>
      <c r="Y31" s="60">
        <v>2042929</v>
      </c>
      <c r="Z31" s="140">
        <v>8.74</v>
      </c>
      <c r="AA31" s="155">
        <v>24073862</v>
      </c>
    </row>
    <row r="32" spans="1:27" ht="13.5">
      <c r="A32" s="135" t="s">
        <v>78</v>
      </c>
      <c r="B32" s="136"/>
      <c r="C32" s="153">
        <f aca="true" t="shared" si="6" ref="C32:Y32">SUM(C33:C37)</f>
        <v>52180032</v>
      </c>
      <c r="D32" s="153">
        <f>SUM(D33:D37)</f>
        <v>0</v>
      </c>
      <c r="E32" s="154">
        <f t="shared" si="6"/>
        <v>31848994</v>
      </c>
      <c r="F32" s="100">
        <f t="shared" si="6"/>
        <v>58316316</v>
      </c>
      <c r="G32" s="100">
        <f t="shared" si="6"/>
        <v>2620838</v>
      </c>
      <c r="H32" s="100">
        <f t="shared" si="6"/>
        <v>2592443</v>
      </c>
      <c r="I32" s="100">
        <f t="shared" si="6"/>
        <v>2777384</v>
      </c>
      <c r="J32" s="100">
        <f t="shared" si="6"/>
        <v>7990665</v>
      </c>
      <c r="K32" s="100">
        <f t="shared" si="6"/>
        <v>2010469</v>
      </c>
      <c r="L32" s="100">
        <f t="shared" si="6"/>
        <v>2535099</v>
      </c>
      <c r="M32" s="100">
        <f t="shared" si="6"/>
        <v>2648462</v>
      </c>
      <c r="N32" s="100">
        <f t="shared" si="6"/>
        <v>7194030</v>
      </c>
      <c r="O32" s="100">
        <f t="shared" si="6"/>
        <v>2617619</v>
      </c>
      <c r="P32" s="100">
        <f t="shared" si="6"/>
        <v>3571507</v>
      </c>
      <c r="Q32" s="100">
        <f t="shared" si="6"/>
        <v>2697226</v>
      </c>
      <c r="R32" s="100">
        <f t="shared" si="6"/>
        <v>8886352</v>
      </c>
      <c r="S32" s="100">
        <f t="shared" si="6"/>
        <v>2671059</v>
      </c>
      <c r="T32" s="100">
        <f t="shared" si="6"/>
        <v>2737334</v>
      </c>
      <c r="U32" s="100">
        <f t="shared" si="6"/>
        <v>3073271</v>
      </c>
      <c r="V32" s="100">
        <f t="shared" si="6"/>
        <v>8481664</v>
      </c>
      <c r="W32" s="100">
        <f t="shared" si="6"/>
        <v>32552711</v>
      </c>
      <c r="X32" s="100">
        <f t="shared" si="6"/>
        <v>37589705</v>
      </c>
      <c r="Y32" s="100">
        <f t="shared" si="6"/>
        <v>-5036994</v>
      </c>
      <c r="Z32" s="137">
        <f>+IF(X32&lt;&gt;0,+(Y32/X32)*100,0)</f>
        <v>-13.399929581783097</v>
      </c>
      <c r="AA32" s="153">
        <f>SUM(AA33:AA37)</f>
        <v>58316316</v>
      </c>
    </row>
    <row r="33" spans="1:27" ht="13.5">
      <c r="A33" s="138" t="s">
        <v>79</v>
      </c>
      <c r="B33" s="136"/>
      <c r="C33" s="155">
        <v>52180032</v>
      </c>
      <c r="D33" s="155"/>
      <c r="E33" s="156">
        <v>31848994</v>
      </c>
      <c r="F33" s="60">
        <v>58316316</v>
      </c>
      <c r="G33" s="60">
        <v>2620838</v>
      </c>
      <c r="H33" s="60">
        <v>2592443</v>
      </c>
      <c r="I33" s="60">
        <v>2777384</v>
      </c>
      <c r="J33" s="60">
        <v>7990665</v>
      </c>
      <c r="K33" s="60">
        <v>2010469</v>
      </c>
      <c r="L33" s="60">
        <v>2535099</v>
      </c>
      <c r="M33" s="60">
        <v>2648462</v>
      </c>
      <c r="N33" s="60">
        <v>7194030</v>
      </c>
      <c r="O33" s="60">
        <v>2617619</v>
      </c>
      <c r="P33" s="60">
        <v>3571507</v>
      </c>
      <c r="Q33" s="60">
        <v>2697226</v>
      </c>
      <c r="R33" s="60">
        <v>8886352</v>
      </c>
      <c r="S33" s="60">
        <v>2671059</v>
      </c>
      <c r="T33" s="60">
        <v>2737334</v>
      </c>
      <c r="U33" s="60">
        <v>3073271</v>
      </c>
      <c r="V33" s="60">
        <v>8481664</v>
      </c>
      <c r="W33" s="60">
        <v>32552711</v>
      </c>
      <c r="X33" s="60">
        <v>37589705</v>
      </c>
      <c r="Y33" s="60">
        <v>-5036994</v>
      </c>
      <c r="Z33" s="140">
        <v>-13.4</v>
      </c>
      <c r="AA33" s="155">
        <v>58316316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7109749</v>
      </c>
      <c r="D38" s="153">
        <f>SUM(D39:D41)</f>
        <v>0</v>
      </c>
      <c r="E38" s="154">
        <f t="shared" si="7"/>
        <v>7242391</v>
      </c>
      <c r="F38" s="100">
        <f t="shared" si="7"/>
        <v>9032391</v>
      </c>
      <c r="G38" s="100">
        <f t="shared" si="7"/>
        <v>870647</v>
      </c>
      <c r="H38" s="100">
        <f t="shared" si="7"/>
        <v>528167</v>
      </c>
      <c r="I38" s="100">
        <f t="shared" si="7"/>
        <v>552259</v>
      </c>
      <c r="J38" s="100">
        <f t="shared" si="7"/>
        <v>1951073</v>
      </c>
      <c r="K38" s="100">
        <f t="shared" si="7"/>
        <v>1070091</v>
      </c>
      <c r="L38" s="100">
        <f t="shared" si="7"/>
        <v>672724</v>
      </c>
      <c r="M38" s="100">
        <f t="shared" si="7"/>
        <v>632164</v>
      </c>
      <c r="N38" s="100">
        <f t="shared" si="7"/>
        <v>2374979</v>
      </c>
      <c r="O38" s="100">
        <f t="shared" si="7"/>
        <v>504532</v>
      </c>
      <c r="P38" s="100">
        <f t="shared" si="7"/>
        <v>883776</v>
      </c>
      <c r="Q38" s="100">
        <f t="shared" si="7"/>
        <v>683864</v>
      </c>
      <c r="R38" s="100">
        <f t="shared" si="7"/>
        <v>2072172</v>
      </c>
      <c r="S38" s="100">
        <f t="shared" si="7"/>
        <v>1615125</v>
      </c>
      <c r="T38" s="100">
        <f t="shared" si="7"/>
        <v>975407</v>
      </c>
      <c r="U38" s="100">
        <f t="shared" si="7"/>
        <v>757177</v>
      </c>
      <c r="V38" s="100">
        <f t="shared" si="7"/>
        <v>3347709</v>
      </c>
      <c r="W38" s="100">
        <f t="shared" si="7"/>
        <v>9745933</v>
      </c>
      <c r="X38" s="100">
        <f t="shared" si="7"/>
        <v>9085521</v>
      </c>
      <c r="Y38" s="100">
        <f t="shared" si="7"/>
        <v>660412</v>
      </c>
      <c r="Z38" s="137">
        <f>+IF(X38&lt;&gt;0,+(Y38/X38)*100,0)</f>
        <v>7.268840168879693</v>
      </c>
      <c r="AA38" s="153">
        <f>SUM(AA39:AA41)</f>
        <v>9032391</v>
      </c>
    </row>
    <row r="39" spans="1:27" ht="13.5">
      <c r="A39" s="138" t="s">
        <v>85</v>
      </c>
      <c r="B39" s="136"/>
      <c r="C39" s="155">
        <v>7109749</v>
      </c>
      <c r="D39" s="155"/>
      <c r="E39" s="156">
        <v>7242391</v>
      </c>
      <c r="F39" s="60">
        <v>9032391</v>
      </c>
      <c r="G39" s="60">
        <v>870647</v>
      </c>
      <c r="H39" s="60">
        <v>528167</v>
      </c>
      <c r="I39" s="60">
        <v>552259</v>
      </c>
      <c r="J39" s="60">
        <v>1951073</v>
      </c>
      <c r="K39" s="60">
        <v>1070091</v>
      </c>
      <c r="L39" s="60">
        <v>672724</v>
      </c>
      <c r="M39" s="60">
        <v>632164</v>
      </c>
      <c r="N39" s="60">
        <v>2374979</v>
      </c>
      <c r="O39" s="60">
        <v>504532</v>
      </c>
      <c r="P39" s="60">
        <v>883776</v>
      </c>
      <c r="Q39" s="60">
        <v>683864</v>
      </c>
      <c r="R39" s="60">
        <v>2072172</v>
      </c>
      <c r="S39" s="60">
        <v>1615125</v>
      </c>
      <c r="T39" s="60">
        <v>975407</v>
      </c>
      <c r="U39" s="60">
        <v>757177</v>
      </c>
      <c r="V39" s="60">
        <v>3347709</v>
      </c>
      <c r="W39" s="60">
        <v>9745933</v>
      </c>
      <c r="X39" s="60">
        <v>9085521</v>
      </c>
      <c r="Y39" s="60">
        <v>660412</v>
      </c>
      <c r="Z39" s="140">
        <v>7.27</v>
      </c>
      <c r="AA39" s="155">
        <v>9032391</v>
      </c>
    </row>
    <row r="40" spans="1:27" ht="13.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22159345</v>
      </c>
      <c r="D42" s="153">
        <f>SUM(D43:D46)</f>
        <v>0</v>
      </c>
      <c r="E42" s="154">
        <f t="shared" si="8"/>
        <v>10596059</v>
      </c>
      <c r="F42" s="100">
        <f t="shared" si="8"/>
        <v>26931937</v>
      </c>
      <c r="G42" s="100">
        <f t="shared" si="8"/>
        <v>9888403</v>
      </c>
      <c r="H42" s="100">
        <f t="shared" si="8"/>
        <v>6910245</v>
      </c>
      <c r="I42" s="100">
        <f t="shared" si="8"/>
        <v>2340336</v>
      </c>
      <c r="J42" s="100">
        <f t="shared" si="8"/>
        <v>19138984</v>
      </c>
      <c r="K42" s="100">
        <f t="shared" si="8"/>
        <v>1288298</v>
      </c>
      <c r="L42" s="100">
        <f t="shared" si="8"/>
        <v>1751230</v>
      </c>
      <c r="M42" s="100">
        <f t="shared" si="8"/>
        <v>1639464</v>
      </c>
      <c r="N42" s="100">
        <f t="shared" si="8"/>
        <v>4678992</v>
      </c>
      <c r="O42" s="100">
        <f t="shared" si="8"/>
        <v>796435</v>
      </c>
      <c r="P42" s="100">
        <f t="shared" si="8"/>
        <v>756704</v>
      </c>
      <c r="Q42" s="100">
        <f t="shared" si="8"/>
        <v>4168978</v>
      </c>
      <c r="R42" s="100">
        <f t="shared" si="8"/>
        <v>5722117</v>
      </c>
      <c r="S42" s="100">
        <f t="shared" si="8"/>
        <v>3147983</v>
      </c>
      <c r="T42" s="100">
        <f t="shared" si="8"/>
        <v>5184671</v>
      </c>
      <c r="U42" s="100">
        <f t="shared" si="8"/>
        <v>8561116</v>
      </c>
      <c r="V42" s="100">
        <f t="shared" si="8"/>
        <v>16893770</v>
      </c>
      <c r="W42" s="100">
        <f t="shared" si="8"/>
        <v>46433863</v>
      </c>
      <c r="X42" s="100">
        <f t="shared" si="8"/>
        <v>41905609</v>
      </c>
      <c r="Y42" s="100">
        <f t="shared" si="8"/>
        <v>4528254</v>
      </c>
      <c r="Z42" s="137">
        <f>+IF(X42&lt;&gt;0,+(Y42/X42)*100,0)</f>
        <v>10.805842244173089</v>
      </c>
      <c r="AA42" s="153">
        <f>SUM(AA43:AA46)</f>
        <v>26931937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>
        <v>22159345</v>
      </c>
      <c r="D46" s="155"/>
      <c r="E46" s="156">
        <v>10596059</v>
      </c>
      <c r="F46" s="60">
        <v>26931937</v>
      </c>
      <c r="G46" s="60">
        <v>9888403</v>
      </c>
      <c r="H46" s="60">
        <v>6910245</v>
      </c>
      <c r="I46" s="60">
        <v>2340336</v>
      </c>
      <c r="J46" s="60">
        <v>19138984</v>
      </c>
      <c r="K46" s="60">
        <v>1288298</v>
      </c>
      <c r="L46" s="60">
        <v>1751230</v>
      </c>
      <c r="M46" s="60">
        <v>1639464</v>
      </c>
      <c r="N46" s="60">
        <v>4678992</v>
      </c>
      <c r="O46" s="60">
        <v>796435</v>
      </c>
      <c r="P46" s="60">
        <v>756704</v>
      </c>
      <c r="Q46" s="60">
        <v>4168978</v>
      </c>
      <c r="R46" s="60">
        <v>5722117</v>
      </c>
      <c r="S46" s="60">
        <v>3147983</v>
      </c>
      <c r="T46" s="60">
        <v>5184671</v>
      </c>
      <c r="U46" s="60">
        <v>8561116</v>
      </c>
      <c r="V46" s="60">
        <v>16893770</v>
      </c>
      <c r="W46" s="60">
        <v>46433863</v>
      </c>
      <c r="X46" s="60">
        <v>41905609</v>
      </c>
      <c r="Y46" s="60">
        <v>4528254</v>
      </c>
      <c r="Z46" s="140">
        <v>10.81</v>
      </c>
      <c r="AA46" s="155">
        <v>26931937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166004060</v>
      </c>
      <c r="D48" s="168">
        <f>+D28+D32+D38+D42+D47</f>
        <v>0</v>
      </c>
      <c r="E48" s="169">
        <f t="shared" si="9"/>
        <v>102919007</v>
      </c>
      <c r="F48" s="73">
        <f t="shared" si="9"/>
        <v>179184509</v>
      </c>
      <c r="G48" s="73">
        <f t="shared" si="9"/>
        <v>19728500</v>
      </c>
      <c r="H48" s="73">
        <f t="shared" si="9"/>
        <v>17592987</v>
      </c>
      <c r="I48" s="73">
        <f t="shared" si="9"/>
        <v>13513228</v>
      </c>
      <c r="J48" s="73">
        <f t="shared" si="9"/>
        <v>50834715</v>
      </c>
      <c r="K48" s="73">
        <f t="shared" si="9"/>
        <v>9313206</v>
      </c>
      <c r="L48" s="73">
        <f t="shared" si="9"/>
        <v>11662137</v>
      </c>
      <c r="M48" s="73">
        <f t="shared" si="9"/>
        <v>11794192</v>
      </c>
      <c r="N48" s="73">
        <f t="shared" si="9"/>
        <v>32769535</v>
      </c>
      <c r="O48" s="73">
        <f t="shared" si="9"/>
        <v>8071482</v>
      </c>
      <c r="P48" s="73">
        <f t="shared" si="9"/>
        <v>12355917</v>
      </c>
      <c r="Q48" s="73">
        <f t="shared" si="9"/>
        <v>16310588</v>
      </c>
      <c r="R48" s="73">
        <f t="shared" si="9"/>
        <v>36737987</v>
      </c>
      <c r="S48" s="73">
        <f t="shared" si="9"/>
        <v>13459769</v>
      </c>
      <c r="T48" s="73">
        <f t="shared" si="9"/>
        <v>15504229</v>
      </c>
      <c r="U48" s="73">
        <f t="shared" si="9"/>
        <v>20614343</v>
      </c>
      <c r="V48" s="73">
        <f t="shared" si="9"/>
        <v>49578341</v>
      </c>
      <c r="W48" s="73">
        <f t="shared" si="9"/>
        <v>169920578</v>
      </c>
      <c r="X48" s="73">
        <f t="shared" si="9"/>
        <v>175832925</v>
      </c>
      <c r="Y48" s="73">
        <f t="shared" si="9"/>
        <v>-5912347</v>
      </c>
      <c r="Z48" s="170">
        <f>+IF(X48&lt;&gt;0,+(Y48/X48)*100,0)</f>
        <v>-3.362480036091079</v>
      </c>
      <c r="AA48" s="168">
        <f>+AA28+AA32+AA38+AA42+AA47</f>
        <v>179184509</v>
      </c>
    </row>
    <row r="49" spans="1:27" ht="13.5">
      <c r="A49" s="148" t="s">
        <v>49</v>
      </c>
      <c r="B49" s="149"/>
      <c r="C49" s="171">
        <f aca="true" t="shared" si="10" ref="C49:Y49">+C25-C48</f>
        <v>57799949</v>
      </c>
      <c r="D49" s="171">
        <f>+D25-D48</f>
        <v>0</v>
      </c>
      <c r="E49" s="172">
        <f t="shared" si="10"/>
        <v>173869261</v>
      </c>
      <c r="F49" s="173">
        <f t="shared" si="10"/>
        <v>15357431</v>
      </c>
      <c r="G49" s="173">
        <f t="shared" si="10"/>
        <v>61403198</v>
      </c>
      <c r="H49" s="173">
        <f t="shared" si="10"/>
        <v>-15011680</v>
      </c>
      <c r="I49" s="173">
        <f t="shared" si="10"/>
        <v>-12420079</v>
      </c>
      <c r="J49" s="173">
        <f t="shared" si="10"/>
        <v>33971439</v>
      </c>
      <c r="K49" s="173">
        <f t="shared" si="10"/>
        <v>-5308654</v>
      </c>
      <c r="L49" s="173">
        <f t="shared" si="10"/>
        <v>39945272</v>
      </c>
      <c r="M49" s="173">
        <f t="shared" si="10"/>
        <v>-8978541</v>
      </c>
      <c r="N49" s="173">
        <f t="shared" si="10"/>
        <v>25658077</v>
      </c>
      <c r="O49" s="173">
        <f t="shared" si="10"/>
        <v>-6137275</v>
      </c>
      <c r="P49" s="173">
        <f t="shared" si="10"/>
        <v>-11184994</v>
      </c>
      <c r="Q49" s="173">
        <f t="shared" si="10"/>
        <v>-4179839</v>
      </c>
      <c r="R49" s="173">
        <f t="shared" si="10"/>
        <v>-21502108</v>
      </c>
      <c r="S49" s="173">
        <f t="shared" si="10"/>
        <v>-12278926</v>
      </c>
      <c r="T49" s="173">
        <f t="shared" si="10"/>
        <v>-11296837</v>
      </c>
      <c r="U49" s="173">
        <f t="shared" si="10"/>
        <v>-17632545</v>
      </c>
      <c r="V49" s="173">
        <f t="shared" si="10"/>
        <v>-41208308</v>
      </c>
      <c r="W49" s="173">
        <f t="shared" si="10"/>
        <v>-3080900</v>
      </c>
      <c r="X49" s="173">
        <f>IF(F25=F48,0,X25-X48)</f>
        <v>45361183</v>
      </c>
      <c r="Y49" s="173">
        <f t="shared" si="10"/>
        <v>-48442083</v>
      </c>
      <c r="Z49" s="174">
        <f>+IF(X49&lt;&gt;0,+(Y49/X49)*100,0)</f>
        <v>-106.79193044855113</v>
      </c>
      <c r="AA49" s="171">
        <f>+AA25-AA48</f>
        <v>15357431</v>
      </c>
    </row>
    <row r="50" spans="1:27" ht="13.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8000000</v>
      </c>
      <c r="D5" s="155">
        <v>0</v>
      </c>
      <c r="E5" s="156">
        <v>12000000</v>
      </c>
      <c r="F5" s="60">
        <v>12000000</v>
      </c>
      <c r="G5" s="60">
        <v>844746</v>
      </c>
      <c r="H5" s="60">
        <v>627624</v>
      </c>
      <c r="I5" s="60">
        <v>443327</v>
      </c>
      <c r="J5" s="60">
        <v>1915697</v>
      </c>
      <c r="K5" s="60">
        <v>1322521</v>
      </c>
      <c r="L5" s="60">
        <v>486607</v>
      </c>
      <c r="M5" s="60">
        <v>1153875</v>
      </c>
      <c r="N5" s="60">
        <v>2963003</v>
      </c>
      <c r="O5" s="60">
        <v>447117</v>
      </c>
      <c r="P5" s="60">
        <v>430062</v>
      </c>
      <c r="Q5" s="60">
        <v>4651666</v>
      </c>
      <c r="R5" s="60">
        <v>5528845</v>
      </c>
      <c r="S5" s="60">
        <v>512992</v>
      </c>
      <c r="T5" s="60">
        <v>677169</v>
      </c>
      <c r="U5" s="60">
        <v>757901</v>
      </c>
      <c r="V5" s="60">
        <v>1948062</v>
      </c>
      <c r="W5" s="60">
        <v>12355607</v>
      </c>
      <c r="X5" s="60">
        <v>12000000</v>
      </c>
      <c r="Y5" s="60">
        <v>355607</v>
      </c>
      <c r="Z5" s="140">
        <v>2.96</v>
      </c>
      <c r="AA5" s="155">
        <v>12000000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800000</v>
      </c>
      <c r="D8" s="155">
        <v>0</v>
      </c>
      <c r="E8" s="156">
        <v>0</v>
      </c>
      <c r="F8" s="60">
        <v>844800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844800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844800</v>
      </c>
      <c r="Y10" s="54">
        <v>-844800</v>
      </c>
      <c r="Z10" s="184">
        <v>-100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844800</v>
      </c>
      <c r="F11" s="60">
        <v>0</v>
      </c>
      <c r="G11" s="60">
        <v>35563</v>
      </c>
      <c r="H11" s="60">
        <v>20619</v>
      </c>
      <c r="I11" s="60">
        <v>34607</v>
      </c>
      <c r="J11" s="60">
        <v>90789</v>
      </c>
      <c r="K11" s="60">
        <v>1108</v>
      </c>
      <c r="L11" s="60">
        <v>21955</v>
      </c>
      <c r="M11" s="60">
        <v>9978</v>
      </c>
      <c r="N11" s="60">
        <v>33041</v>
      </c>
      <c r="O11" s="60">
        <v>17878</v>
      </c>
      <c r="P11" s="60">
        <v>26121</v>
      </c>
      <c r="Q11" s="60">
        <v>1025</v>
      </c>
      <c r="R11" s="60">
        <v>45024</v>
      </c>
      <c r="S11" s="60">
        <v>6994</v>
      </c>
      <c r="T11" s="60">
        <v>13886</v>
      </c>
      <c r="U11" s="60">
        <v>135110</v>
      </c>
      <c r="V11" s="60">
        <v>155990</v>
      </c>
      <c r="W11" s="60">
        <v>324844</v>
      </c>
      <c r="X11" s="60"/>
      <c r="Y11" s="60">
        <v>324844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120000</v>
      </c>
      <c r="D12" s="155">
        <v>0</v>
      </c>
      <c r="E12" s="156">
        <v>0</v>
      </c>
      <c r="F12" s="60">
        <v>512416</v>
      </c>
      <c r="G12" s="60">
        <v>1046</v>
      </c>
      <c r="H12" s="60">
        <v>1453</v>
      </c>
      <c r="I12" s="60">
        <v>782</v>
      </c>
      <c r="J12" s="60">
        <v>3281</v>
      </c>
      <c r="K12" s="60">
        <v>56107</v>
      </c>
      <c r="L12" s="60">
        <v>1845</v>
      </c>
      <c r="M12" s="60">
        <v>1454</v>
      </c>
      <c r="N12" s="60">
        <v>59406</v>
      </c>
      <c r="O12" s="60">
        <v>1454</v>
      </c>
      <c r="P12" s="60">
        <v>1733</v>
      </c>
      <c r="Q12" s="60">
        <v>1174</v>
      </c>
      <c r="R12" s="60">
        <v>4361</v>
      </c>
      <c r="S12" s="60">
        <v>4610</v>
      </c>
      <c r="T12" s="60">
        <v>2352</v>
      </c>
      <c r="U12" s="60">
        <v>2183</v>
      </c>
      <c r="V12" s="60">
        <v>9145</v>
      </c>
      <c r="W12" s="60">
        <v>76193</v>
      </c>
      <c r="X12" s="60"/>
      <c r="Y12" s="60">
        <v>76193</v>
      </c>
      <c r="Z12" s="140">
        <v>0</v>
      </c>
      <c r="AA12" s="155">
        <v>512416</v>
      </c>
    </row>
    <row r="13" spans="1:27" ht="13.5">
      <c r="A13" s="181" t="s">
        <v>109</v>
      </c>
      <c r="B13" s="185"/>
      <c r="C13" s="155">
        <v>3000000</v>
      </c>
      <c r="D13" s="155">
        <v>0</v>
      </c>
      <c r="E13" s="156">
        <v>2500000</v>
      </c>
      <c r="F13" s="60">
        <v>2500000</v>
      </c>
      <c r="G13" s="60">
        <v>216635</v>
      </c>
      <c r="H13" s="60">
        <v>309746</v>
      </c>
      <c r="I13" s="60">
        <v>267541</v>
      </c>
      <c r="J13" s="60">
        <v>793922</v>
      </c>
      <c r="K13" s="60">
        <v>212954</v>
      </c>
      <c r="L13" s="60">
        <v>147807</v>
      </c>
      <c r="M13" s="60">
        <v>226991</v>
      </c>
      <c r="N13" s="60">
        <v>587752</v>
      </c>
      <c r="O13" s="60">
        <v>247909</v>
      </c>
      <c r="P13" s="60">
        <v>206516</v>
      </c>
      <c r="Q13" s="60">
        <v>177105</v>
      </c>
      <c r="R13" s="60">
        <v>631530</v>
      </c>
      <c r="S13" s="60">
        <v>256332</v>
      </c>
      <c r="T13" s="60">
        <v>314959</v>
      </c>
      <c r="U13" s="60">
        <v>263194</v>
      </c>
      <c r="V13" s="60">
        <v>834485</v>
      </c>
      <c r="W13" s="60">
        <v>2847689</v>
      </c>
      <c r="X13" s="60">
        <v>2500000</v>
      </c>
      <c r="Y13" s="60">
        <v>347689</v>
      </c>
      <c r="Z13" s="140">
        <v>13.91</v>
      </c>
      <c r="AA13" s="155">
        <v>2500000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/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150000</v>
      </c>
      <c r="D16" s="155">
        <v>0</v>
      </c>
      <c r="E16" s="156">
        <v>800000</v>
      </c>
      <c r="F16" s="60">
        <v>800000</v>
      </c>
      <c r="G16" s="60">
        <v>37200</v>
      </c>
      <c r="H16" s="60">
        <v>26950</v>
      </c>
      <c r="I16" s="60">
        <v>20621</v>
      </c>
      <c r="J16" s="60">
        <v>84771</v>
      </c>
      <c r="K16" s="60">
        <v>23400</v>
      </c>
      <c r="L16" s="60">
        <v>0</v>
      </c>
      <c r="M16" s="60">
        <v>57500</v>
      </c>
      <c r="N16" s="60">
        <v>80900</v>
      </c>
      <c r="O16" s="60">
        <v>34200</v>
      </c>
      <c r="P16" s="60">
        <v>28100</v>
      </c>
      <c r="Q16" s="60">
        <v>15600</v>
      </c>
      <c r="R16" s="60">
        <v>77900</v>
      </c>
      <c r="S16" s="60">
        <v>19600</v>
      </c>
      <c r="T16" s="60">
        <v>8500</v>
      </c>
      <c r="U16" s="60">
        <v>35650</v>
      </c>
      <c r="V16" s="60">
        <v>63750</v>
      </c>
      <c r="W16" s="60">
        <v>307321</v>
      </c>
      <c r="X16" s="60">
        <v>800000</v>
      </c>
      <c r="Y16" s="60">
        <v>-492679</v>
      </c>
      <c r="Z16" s="140">
        <v>-61.58</v>
      </c>
      <c r="AA16" s="155">
        <v>800000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3000000</v>
      </c>
      <c r="D18" s="155">
        <v>0</v>
      </c>
      <c r="E18" s="156">
        <v>3168000</v>
      </c>
      <c r="F18" s="60">
        <v>3168000</v>
      </c>
      <c r="G18" s="60">
        <v>292423</v>
      </c>
      <c r="H18" s="60">
        <v>227853</v>
      </c>
      <c r="I18" s="60">
        <v>266951</v>
      </c>
      <c r="J18" s="60">
        <v>787227</v>
      </c>
      <c r="K18" s="60">
        <v>242365</v>
      </c>
      <c r="L18" s="60">
        <v>241248</v>
      </c>
      <c r="M18" s="60">
        <v>238877</v>
      </c>
      <c r="N18" s="60">
        <v>722490</v>
      </c>
      <c r="O18" s="60">
        <v>246416</v>
      </c>
      <c r="P18" s="60">
        <v>303058</v>
      </c>
      <c r="Q18" s="60">
        <v>252864</v>
      </c>
      <c r="R18" s="60">
        <v>802338</v>
      </c>
      <c r="S18" s="60">
        <v>240587</v>
      </c>
      <c r="T18" s="60">
        <v>262905</v>
      </c>
      <c r="U18" s="60">
        <v>280378</v>
      </c>
      <c r="V18" s="60">
        <v>783870</v>
      </c>
      <c r="W18" s="60">
        <v>3095925</v>
      </c>
      <c r="X18" s="60">
        <v>3168000</v>
      </c>
      <c r="Y18" s="60">
        <v>-72075</v>
      </c>
      <c r="Z18" s="140">
        <v>-2.28</v>
      </c>
      <c r="AA18" s="155">
        <v>3168000</v>
      </c>
    </row>
    <row r="19" spans="1:27" ht="13.5">
      <c r="A19" s="181" t="s">
        <v>34</v>
      </c>
      <c r="B19" s="185"/>
      <c r="C19" s="155">
        <v>130420000</v>
      </c>
      <c r="D19" s="155">
        <v>0</v>
      </c>
      <c r="E19" s="156">
        <v>157076000</v>
      </c>
      <c r="F19" s="60">
        <v>157076000</v>
      </c>
      <c r="G19" s="60">
        <v>62376000</v>
      </c>
      <c r="H19" s="60">
        <v>1334000</v>
      </c>
      <c r="I19" s="60">
        <v>0</v>
      </c>
      <c r="J19" s="60">
        <v>63710000</v>
      </c>
      <c r="K19" s="60">
        <v>0</v>
      </c>
      <c r="L19" s="60">
        <v>50631000</v>
      </c>
      <c r="M19" s="60">
        <v>0</v>
      </c>
      <c r="N19" s="60">
        <v>50631000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114341000</v>
      </c>
      <c r="X19" s="60">
        <v>157076000</v>
      </c>
      <c r="Y19" s="60">
        <v>-42735000</v>
      </c>
      <c r="Z19" s="140">
        <v>-27.21</v>
      </c>
      <c r="AA19" s="155">
        <v>157076000</v>
      </c>
    </row>
    <row r="20" spans="1:27" ht="13.5">
      <c r="A20" s="181" t="s">
        <v>35</v>
      </c>
      <c r="B20" s="185"/>
      <c r="C20" s="155">
        <v>77814009</v>
      </c>
      <c r="D20" s="155">
        <v>0</v>
      </c>
      <c r="E20" s="156">
        <v>44805468</v>
      </c>
      <c r="F20" s="54">
        <v>10402524</v>
      </c>
      <c r="G20" s="54">
        <v>4328085</v>
      </c>
      <c r="H20" s="54">
        <v>33062</v>
      </c>
      <c r="I20" s="54">
        <v>59320</v>
      </c>
      <c r="J20" s="54">
        <v>4420467</v>
      </c>
      <c r="K20" s="54">
        <v>146097</v>
      </c>
      <c r="L20" s="54">
        <v>76947</v>
      </c>
      <c r="M20" s="54">
        <v>1126976</v>
      </c>
      <c r="N20" s="54">
        <v>1350020</v>
      </c>
      <c r="O20" s="54">
        <v>939233</v>
      </c>
      <c r="P20" s="54">
        <v>175333</v>
      </c>
      <c r="Q20" s="54">
        <v>7031315</v>
      </c>
      <c r="R20" s="54">
        <v>8145881</v>
      </c>
      <c r="S20" s="54">
        <v>139728</v>
      </c>
      <c r="T20" s="54">
        <v>2927621</v>
      </c>
      <c r="U20" s="54">
        <v>1507382</v>
      </c>
      <c r="V20" s="54">
        <v>4574731</v>
      </c>
      <c r="W20" s="54">
        <v>18491099</v>
      </c>
      <c r="X20" s="54">
        <v>44805468</v>
      </c>
      <c r="Y20" s="54">
        <v>-26314369</v>
      </c>
      <c r="Z20" s="184">
        <v>-58.73</v>
      </c>
      <c r="AA20" s="130">
        <v>10402524</v>
      </c>
    </row>
    <row r="21" spans="1:27" ht="13.5">
      <c r="A21" s="181" t="s">
        <v>115</v>
      </c>
      <c r="B21" s="185"/>
      <c r="C21" s="155">
        <v>500000</v>
      </c>
      <c r="D21" s="155">
        <v>0</v>
      </c>
      <c r="E21" s="156">
        <v>0</v>
      </c>
      <c r="F21" s="60">
        <v>7238200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7238200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223804009</v>
      </c>
      <c r="D22" s="188">
        <f>SUM(D5:D21)</f>
        <v>0</v>
      </c>
      <c r="E22" s="189">
        <f t="shared" si="0"/>
        <v>221194268</v>
      </c>
      <c r="F22" s="190">
        <f t="shared" si="0"/>
        <v>194541940</v>
      </c>
      <c r="G22" s="190">
        <f t="shared" si="0"/>
        <v>68131698</v>
      </c>
      <c r="H22" s="190">
        <f t="shared" si="0"/>
        <v>2581307</v>
      </c>
      <c r="I22" s="190">
        <f t="shared" si="0"/>
        <v>1093149</v>
      </c>
      <c r="J22" s="190">
        <f t="shared" si="0"/>
        <v>71806154</v>
      </c>
      <c r="K22" s="190">
        <f t="shared" si="0"/>
        <v>2004552</v>
      </c>
      <c r="L22" s="190">
        <f t="shared" si="0"/>
        <v>51607409</v>
      </c>
      <c r="M22" s="190">
        <f t="shared" si="0"/>
        <v>2815651</v>
      </c>
      <c r="N22" s="190">
        <f t="shared" si="0"/>
        <v>56427612</v>
      </c>
      <c r="O22" s="190">
        <f t="shared" si="0"/>
        <v>1934207</v>
      </c>
      <c r="P22" s="190">
        <f t="shared" si="0"/>
        <v>1170923</v>
      </c>
      <c r="Q22" s="190">
        <f t="shared" si="0"/>
        <v>12130749</v>
      </c>
      <c r="R22" s="190">
        <f t="shared" si="0"/>
        <v>15235879</v>
      </c>
      <c r="S22" s="190">
        <f t="shared" si="0"/>
        <v>1180843</v>
      </c>
      <c r="T22" s="190">
        <f t="shared" si="0"/>
        <v>4207392</v>
      </c>
      <c r="U22" s="190">
        <f t="shared" si="0"/>
        <v>2981798</v>
      </c>
      <c r="V22" s="190">
        <f t="shared" si="0"/>
        <v>8370033</v>
      </c>
      <c r="W22" s="190">
        <f t="shared" si="0"/>
        <v>151839678</v>
      </c>
      <c r="X22" s="190">
        <f t="shared" si="0"/>
        <v>221194268</v>
      </c>
      <c r="Y22" s="190">
        <f t="shared" si="0"/>
        <v>-69354590</v>
      </c>
      <c r="Z22" s="191">
        <f>+IF(X22&lt;&gt;0,+(Y22/X22)*100,0)</f>
        <v>-31.35460544574329</v>
      </c>
      <c r="AA22" s="188">
        <f>SUM(AA5:AA21)</f>
        <v>194541940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93411863</v>
      </c>
      <c r="D25" s="155">
        <v>0</v>
      </c>
      <c r="E25" s="156">
        <v>87049627</v>
      </c>
      <c r="F25" s="60">
        <v>115328018</v>
      </c>
      <c r="G25" s="60">
        <v>5731780</v>
      </c>
      <c r="H25" s="60">
        <v>5567045</v>
      </c>
      <c r="I25" s="60">
        <v>6272407</v>
      </c>
      <c r="J25" s="60">
        <v>17571232</v>
      </c>
      <c r="K25" s="60">
        <v>5031394</v>
      </c>
      <c r="L25" s="60">
        <v>6336357</v>
      </c>
      <c r="M25" s="60">
        <v>6397885</v>
      </c>
      <c r="N25" s="60">
        <v>17765636</v>
      </c>
      <c r="O25" s="60">
        <v>6004388</v>
      </c>
      <c r="P25" s="60">
        <v>6086108</v>
      </c>
      <c r="Q25" s="60">
        <v>5967496</v>
      </c>
      <c r="R25" s="60">
        <v>18057992</v>
      </c>
      <c r="S25" s="60">
        <v>5894049</v>
      </c>
      <c r="T25" s="60">
        <v>6067895</v>
      </c>
      <c r="U25" s="60">
        <v>6027009</v>
      </c>
      <c r="V25" s="60">
        <v>17988953</v>
      </c>
      <c r="W25" s="60">
        <v>71383813</v>
      </c>
      <c r="X25" s="60">
        <v>87050037</v>
      </c>
      <c r="Y25" s="60">
        <v>-15666224</v>
      </c>
      <c r="Z25" s="140">
        <v>-18</v>
      </c>
      <c r="AA25" s="155">
        <v>115328018</v>
      </c>
    </row>
    <row r="26" spans="1:27" ht="13.5">
      <c r="A26" s="183" t="s">
        <v>38</v>
      </c>
      <c r="B26" s="182"/>
      <c r="C26" s="155">
        <v>14898253</v>
      </c>
      <c r="D26" s="155">
        <v>0</v>
      </c>
      <c r="E26" s="156">
        <v>15869380</v>
      </c>
      <c r="F26" s="60">
        <v>16917373</v>
      </c>
      <c r="G26" s="60">
        <v>1291182</v>
      </c>
      <c r="H26" s="60">
        <v>1300785</v>
      </c>
      <c r="I26" s="60">
        <v>1295983</v>
      </c>
      <c r="J26" s="60">
        <v>3887950</v>
      </c>
      <c r="K26" s="60">
        <v>1196862</v>
      </c>
      <c r="L26" s="60">
        <v>1325824</v>
      </c>
      <c r="M26" s="60">
        <v>1325824</v>
      </c>
      <c r="N26" s="60">
        <v>3848510</v>
      </c>
      <c r="O26" s="60">
        <v>1325824</v>
      </c>
      <c r="P26" s="60">
        <v>1300785</v>
      </c>
      <c r="Q26" s="60">
        <v>1300785</v>
      </c>
      <c r="R26" s="60">
        <v>3927394</v>
      </c>
      <c r="S26" s="60">
        <v>2073091</v>
      </c>
      <c r="T26" s="60">
        <v>1401256</v>
      </c>
      <c r="U26" s="60">
        <v>1401256</v>
      </c>
      <c r="V26" s="60">
        <v>4875603</v>
      </c>
      <c r="W26" s="60">
        <v>16539457</v>
      </c>
      <c r="X26" s="60">
        <v>15869380</v>
      </c>
      <c r="Y26" s="60">
        <v>670077</v>
      </c>
      <c r="Z26" s="140">
        <v>4.22</v>
      </c>
      <c r="AA26" s="155">
        <v>16917373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0</v>
      </c>
      <c r="D28" s="155">
        <v>0</v>
      </c>
      <c r="E28" s="156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/>
      <c r="Y28" s="60">
        <v>0</v>
      </c>
      <c r="Z28" s="140">
        <v>0</v>
      </c>
      <c r="AA28" s="155">
        <v>0</v>
      </c>
    </row>
    <row r="29" spans="1:27" ht="13.5">
      <c r="A29" s="183" t="s">
        <v>40</v>
      </c>
      <c r="B29" s="182"/>
      <c r="C29" s="155">
        <v>111619</v>
      </c>
      <c r="D29" s="155">
        <v>0</v>
      </c>
      <c r="E29" s="156">
        <v>0</v>
      </c>
      <c r="F29" s="60">
        <v>100000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/>
      <c r="Y29" s="60">
        <v>0</v>
      </c>
      <c r="Z29" s="140">
        <v>0</v>
      </c>
      <c r="AA29" s="155">
        <v>100000</v>
      </c>
    </row>
    <row r="30" spans="1:27" ht="13.5">
      <c r="A30" s="183" t="s">
        <v>119</v>
      </c>
      <c r="B30" s="182"/>
      <c r="C30" s="155">
        <v>423600</v>
      </c>
      <c r="D30" s="155">
        <v>0</v>
      </c>
      <c r="E30" s="156">
        <v>0</v>
      </c>
      <c r="F30" s="60">
        <v>423600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423600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893766</v>
      </c>
      <c r="D32" s="155">
        <v>0</v>
      </c>
      <c r="E32" s="156">
        <v>0</v>
      </c>
      <c r="F32" s="60">
        <v>863766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/>
      <c r="Y32" s="60">
        <v>0</v>
      </c>
      <c r="Z32" s="140">
        <v>0</v>
      </c>
      <c r="AA32" s="155">
        <v>863766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56264959</v>
      </c>
      <c r="D34" s="155">
        <v>0</v>
      </c>
      <c r="E34" s="156">
        <v>0</v>
      </c>
      <c r="F34" s="60">
        <v>45551752</v>
      </c>
      <c r="G34" s="60">
        <v>12705538</v>
      </c>
      <c r="H34" s="60">
        <v>10725157</v>
      </c>
      <c r="I34" s="60">
        <v>5944838</v>
      </c>
      <c r="J34" s="60">
        <v>29375533</v>
      </c>
      <c r="K34" s="60">
        <v>3084950</v>
      </c>
      <c r="L34" s="60">
        <v>3999956</v>
      </c>
      <c r="M34" s="60">
        <v>4070483</v>
      </c>
      <c r="N34" s="60">
        <v>11155389</v>
      </c>
      <c r="O34" s="60">
        <v>741270</v>
      </c>
      <c r="P34" s="60">
        <v>4969024</v>
      </c>
      <c r="Q34" s="60">
        <v>9042307</v>
      </c>
      <c r="R34" s="60">
        <v>14752601</v>
      </c>
      <c r="S34" s="60">
        <v>5492629</v>
      </c>
      <c r="T34" s="60">
        <v>8035078</v>
      </c>
      <c r="U34" s="60">
        <v>13186078</v>
      </c>
      <c r="V34" s="60">
        <v>26713785</v>
      </c>
      <c r="W34" s="60">
        <v>81997308</v>
      </c>
      <c r="X34" s="60"/>
      <c r="Y34" s="60">
        <v>81997308</v>
      </c>
      <c r="Z34" s="140">
        <v>0</v>
      </c>
      <c r="AA34" s="155">
        <v>45551752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166004060</v>
      </c>
      <c r="D36" s="188">
        <f>SUM(D25:D35)</f>
        <v>0</v>
      </c>
      <c r="E36" s="189">
        <f t="shared" si="1"/>
        <v>102919007</v>
      </c>
      <c r="F36" s="190">
        <f t="shared" si="1"/>
        <v>179184509</v>
      </c>
      <c r="G36" s="190">
        <f t="shared" si="1"/>
        <v>19728500</v>
      </c>
      <c r="H36" s="190">
        <f t="shared" si="1"/>
        <v>17592987</v>
      </c>
      <c r="I36" s="190">
        <f t="shared" si="1"/>
        <v>13513228</v>
      </c>
      <c r="J36" s="190">
        <f t="shared" si="1"/>
        <v>50834715</v>
      </c>
      <c r="K36" s="190">
        <f t="shared" si="1"/>
        <v>9313206</v>
      </c>
      <c r="L36" s="190">
        <f t="shared" si="1"/>
        <v>11662137</v>
      </c>
      <c r="M36" s="190">
        <f t="shared" si="1"/>
        <v>11794192</v>
      </c>
      <c r="N36" s="190">
        <f t="shared" si="1"/>
        <v>32769535</v>
      </c>
      <c r="O36" s="190">
        <f t="shared" si="1"/>
        <v>8071482</v>
      </c>
      <c r="P36" s="190">
        <f t="shared" si="1"/>
        <v>12355917</v>
      </c>
      <c r="Q36" s="190">
        <f t="shared" si="1"/>
        <v>16310588</v>
      </c>
      <c r="R36" s="190">
        <f t="shared" si="1"/>
        <v>36737987</v>
      </c>
      <c r="S36" s="190">
        <f t="shared" si="1"/>
        <v>13459769</v>
      </c>
      <c r="T36" s="190">
        <f t="shared" si="1"/>
        <v>15504229</v>
      </c>
      <c r="U36" s="190">
        <f t="shared" si="1"/>
        <v>20614343</v>
      </c>
      <c r="V36" s="190">
        <f t="shared" si="1"/>
        <v>49578341</v>
      </c>
      <c r="W36" s="190">
        <f t="shared" si="1"/>
        <v>169920578</v>
      </c>
      <c r="X36" s="190">
        <f t="shared" si="1"/>
        <v>102919417</v>
      </c>
      <c r="Y36" s="190">
        <f t="shared" si="1"/>
        <v>67001161</v>
      </c>
      <c r="Z36" s="191">
        <f>+IF(X36&lt;&gt;0,+(Y36/X36)*100,0)</f>
        <v>65.10060293093187</v>
      </c>
      <c r="AA36" s="188">
        <f>SUM(AA25:AA35)</f>
        <v>179184509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57799949</v>
      </c>
      <c r="D38" s="199">
        <f>+D22-D36</f>
        <v>0</v>
      </c>
      <c r="E38" s="200">
        <f t="shared" si="2"/>
        <v>118275261</v>
      </c>
      <c r="F38" s="106">
        <f t="shared" si="2"/>
        <v>15357431</v>
      </c>
      <c r="G38" s="106">
        <f t="shared" si="2"/>
        <v>48403198</v>
      </c>
      <c r="H38" s="106">
        <f t="shared" si="2"/>
        <v>-15011680</v>
      </c>
      <c r="I38" s="106">
        <f t="shared" si="2"/>
        <v>-12420079</v>
      </c>
      <c r="J38" s="106">
        <f t="shared" si="2"/>
        <v>20971439</v>
      </c>
      <c r="K38" s="106">
        <f t="shared" si="2"/>
        <v>-7308654</v>
      </c>
      <c r="L38" s="106">
        <f t="shared" si="2"/>
        <v>39945272</v>
      </c>
      <c r="M38" s="106">
        <f t="shared" si="2"/>
        <v>-8978541</v>
      </c>
      <c r="N38" s="106">
        <f t="shared" si="2"/>
        <v>23658077</v>
      </c>
      <c r="O38" s="106">
        <f t="shared" si="2"/>
        <v>-6137275</v>
      </c>
      <c r="P38" s="106">
        <f t="shared" si="2"/>
        <v>-11184994</v>
      </c>
      <c r="Q38" s="106">
        <f t="shared" si="2"/>
        <v>-4179839</v>
      </c>
      <c r="R38" s="106">
        <f t="shared" si="2"/>
        <v>-21502108</v>
      </c>
      <c r="S38" s="106">
        <f t="shared" si="2"/>
        <v>-12278926</v>
      </c>
      <c r="T38" s="106">
        <f t="shared" si="2"/>
        <v>-11296837</v>
      </c>
      <c r="U38" s="106">
        <f t="shared" si="2"/>
        <v>-17632545</v>
      </c>
      <c r="V38" s="106">
        <f t="shared" si="2"/>
        <v>-41208308</v>
      </c>
      <c r="W38" s="106">
        <f t="shared" si="2"/>
        <v>-18080900</v>
      </c>
      <c r="X38" s="106">
        <f>IF(F22=F36,0,X22-X36)</f>
        <v>118274851</v>
      </c>
      <c r="Y38" s="106">
        <f t="shared" si="2"/>
        <v>-136355751</v>
      </c>
      <c r="Z38" s="201">
        <f>+IF(X38&lt;&gt;0,+(Y38/X38)*100,0)</f>
        <v>-115.28718898999077</v>
      </c>
      <c r="AA38" s="199">
        <f>+AA22-AA36</f>
        <v>15357431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55594000</v>
      </c>
      <c r="F39" s="60">
        <v>0</v>
      </c>
      <c r="G39" s="60">
        <v>13000000</v>
      </c>
      <c r="H39" s="60">
        <v>0</v>
      </c>
      <c r="I39" s="60">
        <v>0</v>
      </c>
      <c r="J39" s="60">
        <v>13000000</v>
      </c>
      <c r="K39" s="60">
        <v>2000000</v>
      </c>
      <c r="L39" s="60">
        <v>0</v>
      </c>
      <c r="M39" s="60">
        <v>0</v>
      </c>
      <c r="N39" s="60">
        <v>2000000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15000000</v>
      </c>
      <c r="X39" s="60">
        <v>55594000</v>
      </c>
      <c r="Y39" s="60">
        <v>-40594000</v>
      </c>
      <c r="Z39" s="140">
        <v>-73.02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57799949</v>
      </c>
      <c r="D42" s="206">
        <f>SUM(D38:D41)</f>
        <v>0</v>
      </c>
      <c r="E42" s="207">
        <f t="shared" si="3"/>
        <v>173869261</v>
      </c>
      <c r="F42" s="88">
        <f t="shared" si="3"/>
        <v>15357431</v>
      </c>
      <c r="G42" s="88">
        <f t="shared" si="3"/>
        <v>61403198</v>
      </c>
      <c r="H42" s="88">
        <f t="shared" si="3"/>
        <v>-15011680</v>
      </c>
      <c r="I42" s="88">
        <f t="shared" si="3"/>
        <v>-12420079</v>
      </c>
      <c r="J42" s="88">
        <f t="shared" si="3"/>
        <v>33971439</v>
      </c>
      <c r="K42" s="88">
        <f t="shared" si="3"/>
        <v>-5308654</v>
      </c>
      <c r="L42" s="88">
        <f t="shared" si="3"/>
        <v>39945272</v>
      </c>
      <c r="M42" s="88">
        <f t="shared" si="3"/>
        <v>-8978541</v>
      </c>
      <c r="N42" s="88">
        <f t="shared" si="3"/>
        <v>25658077</v>
      </c>
      <c r="O42" s="88">
        <f t="shared" si="3"/>
        <v>-6137275</v>
      </c>
      <c r="P42" s="88">
        <f t="shared" si="3"/>
        <v>-11184994</v>
      </c>
      <c r="Q42" s="88">
        <f t="shared" si="3"/>
        <v>-4179839</v>
      </c>
      <c r="R42" s="88">
        <f t="shared" si="3"/>
        <v>-21502108</v>
      </c>
      <c r="S42" s="88">
        <f t="shared" si="3"/>
        <v>-12278926</v>
      </c>
      <c r="T42" s="88">
        <f t="shared" si="3"/>
        <v>-11296837</v>
      </c>
      <c r="U42" s="88">
        <f t="shared" si="3"/>
        <v>-17632545</v>
      </c>
      <c r="V42" s="88">
        <f t="shared" si="3"/>
        <v>-41208308</v>
      </c>
      <c r="W42" s="88">
        <f t="shared" si="3"/>
        <v>-3080900</v>
      </c>
      <c r="X42" s="88">
        <f t="shared" si="3"/>
        <v>173868851</v>
      </c>
      <c r="Y42" s="88">
        <f t="shared" si="3"/>
        <v>-176949751</v>
      </c>
      <c r="Z42" s="208">
        <f>+IF(X42&lt;&gt;0,+(Y42/X42)*100,0)</f>
        <v>-101.77196776897088</v>
      </c>
      <c r="AA42" s="206">
        <f>SUM(AA38:AA41)</f>
        <v>15357431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57799949</v>
      </c>
      <c r="D44" s="210">
        <f>+D42-D43</f>
        <v>0</v>
      </c>
      <c r="E44" s="211">
        <f t="shared" si="4"/>
        <v>173869261</v>
      </c>
      <c r="F44" s="77">
        <f t="shared" si="4"/>
        <v>15357431</v>
      </c>
      <c r="G44" s="77">
        <f t="shared" si="4"/>
        <v>61403198</v>
      </c>
      <c r="H44" s="77">
        <f t="shared" si="4"/>
        <v>-15011680</v>
      </c>
      <c r="I44" s="77">
        <f t="shared" si="4"/>
        <v>-12420079</v>
      </c>
      <c r="J44" s="77">
        <f t="shared" si="4"/>
        <v>33971439</v>
      </c>
      <c r="K44" s="77">
        <f t="shared" si="4"/>
        <v>-5308654</v>
      </c>
      <c r="L44" s="77">
        <f t="shared" si="4"/>
        <v>39945272</v>
      </c>
      <c r="M44" s="77">
        <f t="shared" si="4"/>
        <v>-8978541</v>
      </c>
      <c r="N44" s="77">
        <f t="shared" si="4"/>
        <v>25658077</v>
      </c>
      <c r="O44" s="77">
        <f t="shared" si="4"/>
        <v>-6137275</v>
      </c>
      <c r="P44" s="77">
        <f t="shared" si="4"/>
        <v>-11184994</v>
      </c>
      <c r="Q44" s="77">
        <f t="shared" si="4"/>
        <v>-4179839</v>
      </c>
      <c r="R44" s="77">
        <f t="shared" si="4"/>
        <v>-21502108</v>
      </c>
      <c r="S44" s="77">
        <f t="shared" si="4"/>
        <v>-12278926</v>
      </c>
      <c r="T44" s="77">
        <f t="shared" si="4"/>
        <v>-11296837</v>
      </c>
      <c r="U44" s="77">
        <f t="shared" si="4"/>
        <v>-17632545</v>
      </c>
      <c r="V44" s="77">
        <f t="shared" si="4"/>
        <v>-41208308</v>
      </c>
      <c r="W44" s="77">
        <f t="shared" si="4"/>
        <v>-3080900</v>
      </c>
      <c r="X44" s="77">
        <f t="shared" si="4"/>
        <v>173868851</v>
      </c>
      <c r="Y44" s="77">
        <f t="shared" si="4"/>
        <v>-176949751</v>
      </c>
      <c r="Z44" s="212">
        <f>+IF(X44&lt;&gt;0,+(Y44/X44)*100,0)</f>
        <v>-101.77196776897088</v>
      </c>
      <c r="AA44" s="210">
        <f>+AA42-AA43</f>
        <v>15357431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57799949</v>
      </c>
      <c r="D46" s="206">
        <f>SUM(D44:D45)</f>
        <v>0</v>
      </c>
      <c r="E46" s="207">
        <f t="shared" si="5"/>
        <v>173869261</v>
      </c>
      <c r="F46" s="88">
        <f t="shared" si="5"/>
        <v>15357431</v>
      </c>
      <c r="G46" s="88">
        <f t="shared" si="5"/>
        <v>61403198</v>
      </c>
      <c r="H46" s="88">
        <f t="shared" si="5"/>
        <v>-15011680</v>
      </c>
      <c r="I46" s="88">
        <f t="shared" si="5"/>
        <v>-12420079</v>
      </c>
      <c r="J46" s="88">
        <f t="shared" si="5"/>
        <v>33971439</v>
      </c>
      <c r="K46" s="88">
        <f t="shared" si="5"/>
        <v>-5308654</v>
      </c>
      <c r="L46" s="88">
        <f t="shared" si="5"/>
        <v>39945272</v>
      </c>
      <c r="M46" s="88">
        <f t="shared" si="5"/>
        <v>-8978541</v>
      </c>
      <c r="N46" s="88">
        <f t="shared" si="5"/>
        <v>25658077</v>
      </c>
      <c r="O46" s="88">
        <f t="shared" si="5"/>
        <v>-6137275</v>
      </c>
      <c r="P46" s="88">
        <f t="shared" si="5"/>
        <v>-11184994</v>
      </c>
      <c r="Q46" s="88">
        <f t="shared" si="5"/>
        <v>-4179839</v>
      </c>
      <c r="R46" s="88">
        <f t="shared" si="5"/>
        <v>-21502108</v>
      </c>
      <c r="S46" s="88">
        <f t="shared" si="5"/>
        <v>-12278926</v>
      </c>
      <c r="T46" s="88">
        <f t="shared" si="5"/>
        <v>-11296837</v>
      </c>
      <c r="U46" s="88">
        <f t="shared" si="5"/>
        <v>-17632545</v>
      </c>
      <c r="V46" s="88">
        <f t="shared" si="5"/>
        <v>-41208308</v>
      </c>
      <c r="W46" s="88">
        <f t="shared" si="5"/>
        <v>-3080900</v>
      </c>
      <c r="X46" s="88">
        <f t="shared" si="5"/>
        <v>173868851</v>
      </c>
      <c r="Y46" s="88">
        <f t="shared" si="5"/>
        <v>-176949751</v>
      </c>
      <c r="Z46" s="208">
        <f>+IF(X46&lt;&gt;0,+(Y46/X46)*100,0)</f>
        <v>-101.77196776897088</v>
      </c>
      <c r="AA46" s="206">
        <f>SUM(AA44:AA45)</f>
        <v>15357431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57799949</v>
      </c>
      <c r="D48" s="217">
        <f>SUM(D46:D47)</f>
        <v>0</v>
      </c>
      <c r="E48" s="218">
        <f t="shared" si="6"/>
        <v>173869261</v>
      </c>
      <c r="F48" s="219">
        <f t="shared" si="6"/>
        <v>15357431</v>
      </c>
      <c r="G48" s="219">
        <f t="shared" si="6"/>
        <v>61403198</v>
      </c>
      <c r="H48" s="220">
        <f t="shared" si="6"/>
        <v>-15011680</v>
      </c>
      <c r="I48" s="220">
        <f t="shared" si="6"/>
        <v>-12420079</v>
      </c>
      <c r="J48" s="220">
        <f t="shared" si="6"/>
        <v>33971439</v>
      </c>
      <c r="K48" s="220">
        <f t="shared" si="6"/>
        <v>-5308654</v>
      </c>
      <c r="L48" s="220">
        <f t="shared" si="6"/>
        <v>39945272</v>
      </c>
      <c r="M48" s="219">
        <f t="shared" si="6"/>
        <v>-8978541</v>
      </c>
      <c r="N48" s="219">
        <f t="shared" si="6"/>
        <v>25658077</v>
      </c>
      <c r="O48" s="220">
        <f t="shared" si="6"/>
        <v>-6137275</v>
      </c>
      <c r="P48" s="220">
        <f t="shared" si="6"/>
        <v>-11184994</v>
      </c>
      <c r="Q48" s="220">
        <f t="shared" si="6"/>
        <v>-4179839</v>
      </c>
      <c r="R48" s="220">
        <f t="shared" si="6"/>
        <v>-21502108</v>
      </c>
      <c r="S48" s="220">
        <f t="shared" si="6"/>
        <v>-12278926</v>
      </c>
      <c r="T48" s="219">
        <f t="shared" si="6"/>
        <v>-11296837</v>
      </c>
      <c r="U48" s="219">
        <f t="shared" si="6"/>
        <v>-17632545</v>
      </c>
      <c r="V48" s="220">
        <f t="shared" si="6"/>
        <v>-41208308</v>
      </c>
      <c r="W48" s="220">
        <f t="shared" si="6"/>
        <v>-3080900</v>
      </c>
      <c r="X48" s="220">
        <f t="shared" si="6"/>
        <v>173868851</v>
      </c>
      <c r="Y48" s="220">
        <f t="shared" si="6"/>
        <v>-176949751</v>
      </c>
      <c r="Z48" s="221">
        <f>+IF(X48&lt;&gt;0,+(Y48/X48)*100,0)</f>
        <v>-101.77196776897088</v>
      </c>
      <c r="AA48" s="222">
        <f>SUM(AA46:AA47)</f>
        <v>15357431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4000000</v>
      </c>
      <c r="D5" s="153">
        <f>SUM(D6:D8)</f>
        <v>0</v>
      </c>
      <c r="E5" s="154">
        <f t="shared" si="0"/>
        <v>2900000</v>
      </c>
      <c r="F5" s="100">
        <f t="shared" si="0"/>
        <v>2900000</v>
      </c>
      <c r="G5" s="100">
        <f t="shared" si="0"/>
        <v>143589</v>
      </c>
      <c r="H5" s="100">
        <f t="shared" si="0"/>
        <v>52500</v>
      </c>
      <c r="I5" s="100">
        <f t="shared" si="0"/>
        <v>0</v>
      </c>
      <c r="J5" s="100">
        <f t="shared" si="0"/>
        <v>196089</v>
      </c>
      <c r="K5" s="100">
        <f t="shared" si="0"/>
        <v>1358170</v>
      </c>
      <c r="L5" s="100">
        <f t="shared" si="0"/>
        <v>0</v>
      </c>
      <c r="M5" s="100">
        <f t="shared" si="0"/>
        <v>129635</v>
      </c>
      <c r="N5" s="100">
        <f t="shared" si="0"/>
        <v>1487805</v>
      </c>
      <c r="O5" s="100">
        <f t="shared" si="0"/>
        <v>6600</v>
      </c>
      <c r="P5" s="100">
        <f t="shared" si="0"/>
        <v>85425</v>
      </c>
      <c r="Q5" s="100">
        <f t="shared" si="0"/>
        <v>499</v>
      </c>
      <c r="R5" s="100">
        <f t="shared" si="0"/>
        <v>92524</v>
      </c>
      <c r="S5" s="100">
        <f t="shared" si="0"/>
        <v>0</v>
      </c>
      <c r="T5" s="100">
        <f t="shared" si="0"/>
        <v>76100</v>
      </c>
      <c r="U5" s="100">
        <f t="shared" si="0"/>
        <v>25500</v>
      </c>
      <c r="V5" s="100">
        <f t="shared" si="0"/>
        <v>101600</v>
      </c>
      <c r="W5" s="100">
        <f t="shared" si="0"/>
        <v>1878018</v>
      </c>
      <c r="X5" s="100">
        <f t="shared" si="0"/>
        <v>2900000</v>
      </c>
      <c r="Y5" s="100">
        <f t="shared" si="0"/>
        <v>-1021982</v>
      </c>
      <c r="Z5" s="137">
        <f>+IF(X5&lt;&gt;0,+(Y5/X5)*100,0)</f>
        <v>-35.240758620689654</v>
      </c>
      <c r="AA5" s="153">
        <f>SUM(AA6:AA8)</f>
        <v>2900000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>
        <v>2000000</v>
      </c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>
        <v>2000000</v>
      </c>
      <c r="D8" s="155"/>
      <c r="E8" s="156">
        <v>2900000</v>
      </c>
      <c r="F8" s="60">
        <v>2900000</v>
      </c>
      <c r="G8" s="60">
        <v>143589</v>
      </c>
      <c r="H8" s="60">
        <v>52500</v>
      </c>
      <c r="I8" s="60"/>
      <c r="J8" s="60">
        <v>196089</v>
      </c>
      <c r="K8" s="60">
        <v>1358170</v>
      </c>
      <c r="L8" s="60"/>
      <c r="M8" s="60">
        <v>129635</v>
      </c>
      <c r="N8" s="60">
        <v>1487805</v>
      </c>
      <c r="O8" s="60">
        <v>6600</v>
      </c>
      <c r="P8" s="60">
        <v>85425</v>
      </c>
      <c r="Q8" s="60">
        <v>499</v>
      </c>
      <c r="R8" s="60">
        <v>92524</v>
      </c>
      <c r="S8" s="60"/>
      <c r="T8" s="60">
        <v>76100</v>
      </c>
      <c r="U8" s="60">
        <v>25500</v>
      </c>
      <c r="V8" s="60">
        <v>101600</v>
      </c>
      <c r="W8" s="60">
        <v>1878018</v>
      </c>
      <c r="X8" s="60">
        <v>2900000</v>
      </c>
      <c r="Y8" s="60">
        <v>-1021982</v>
      </c>
      <c r="Z8" s="140">
        <v>-35.24</v>
      </c>
      <c r="AA8" s="62">
        <v>2900000</v>
      </c>
    </row>
    <row r="9" spans="1:27" ht="13.5">
      <c r="A9" s="135" t="s">
        <v>78</v>
      </c>
      <c r="B9" s="136"/>
      <c r="C9" s="153">
        <f aca="true" t="shared" si="1" ref="C9:Y9">SUM(C10:C14)</f>
        <v>6600000</v>
      </c>
      <c r="D9" s="153">
        <f>SUM(D10:D14)</f>
        <v>0</v>
      </c>
      <c r="E9" s="154">
        <f t="shared" si="1"/>
        <v>7100000</v>
      </c>
      <c r="F9" s="100">
        <f t="shared" si="1"/>
        <v>7100000</v>
      </c>
      <c r="G9" s="100">
        <f t="shared" si="1"/>
        <v>526596</v>
      </c>
      <c r="H9" s="100">
        <f t="shared" si="1"/>
        <v>526847</v>
      </c>
      <c r="I9" s="100">
        <f t="shared" si="1"/>
        <v>281282</v>
      </c>
      <c r="J9" s="100">
        <f t="shared" si="1"/>
        <v>1334725</v>
      </c>
      <c r="K9" s="100">
        <f t="shared" si="1"/>
        <v>1151512</v>
      </c>
      <c r="L9" s="100">
        <f t="shared" si="1"/>
        <v>61592</v>
      </c>
      <c r="M9" s="100">
        <f t="shared" si="1"/>
        <v>314638</v>
      </c>
      <c r="N9" s="100">
        <f t="shared" si="1"/>
        <v>1527742</v>
      </c>
      <c r="O9" s="100">
        <f t="shared" si="1"/>
        <v>0</v>
      </c>
      <c r="P9" s="100">
        <f t="shared" si="1"/>
        <v>427313</v>
      </c>
      <c r="Q9" s="100">
        <f t="shared" si="1"/>
        <v>1749967</v>
      </c>
      <c r="R9" s="100">
        <f t="shared" si="1"/>
        <v>2177280</v>
      </c>
      <c r="S9" s="100">
        <f t="shared" si="1"/>
        <v>456262</v>
      </c>
      <c r="T9" s="100">
        <f t="shared" si="1"/>
        <v>1226447</v>
      </c>
      <c r="U9" s="100">
        <f t="shared" si="1"/>
        <v>0</v>
      </c>
      <c r="V9" s="100">
        <f t="shared" si="1"/>
        <v>1682709</v>
      </c>
      <c r="W9" s="100">
        <f t="shared" si="1"/>
        <v>6722456</v>
      </c>
      <c r="X9" s="100">
        <f t="shared" si="1"/>
        <v>7100000</v>
      </c>
      <c r="Y9" s="100">
        <f t="shared" si="1"/>
        <v>-377544</v>
      </c>
      <c r="Z9" s="137">
        <f>+IF(X9&lt;&gt;0,+(Y9/X9)*100,0)</f>
        <v>-5.317521126760563</v>
      </c>
      <c r="AA9" s="102">
        <f>SUM(AA10:AA14)</f>
        <v>7100000</v>
      </c>
    </row>
    <row r="10" spans="1:27" ht="13.5">
      <c r="A10" s="138" t="s">
        <v>79</v>
      </c>
      <c r="B10" s="136"/>
      <c r="C10" s="155">
        <v>6600000</v>
      </c>
      <c r="D10" s="155"/>
      <c r="E10" s="156">
        <v>7100000</v>
      </c>
      <c r="F10" s="60">
        <v>7100000</v>
      </c>
      <c r="G10" s="60">
        <v>526596</v>
      </c>
      <c r="H10" s="60">
        <v>526847</v>
      </c>
      <c r="I10" s="60">
        <v>281282</v>
      </c>
      <c r="J10" s="60">
        <v>1334725</v>
      </c>
      <c r="K10" s="60">
        <v>1151512</v>
      </c>
      <c r="L10" s="60">
        <v>61592</v>
      </c>
      <c r="M10" s="60">
        <v>314638</v>
      </c>
      <c r="N10" s="60">
        <v>1527742</v>
      </c>
      <c r="O10" s="60"/>
      <c r="P10" s="60">
        <v>427313</v>
      </c>
      <c r="Q10" s="60">
        <v>1749967</v>
      </c>
      <c r="R10" s="60">
        <v>2177280</v>
      </c>
      <c r="S10" s="60">
        <v>456262</v>
      </c>
      <c r="T10" s="60">
        <v>1226447</v>
      </c>
      <c r="U10" s="60"/>
      <c r="V10" s="60">
        <v>1682709</v>
      </c>
      <c r="W10" s="60">
        <v>6722456</v>
      </c>
      <c r="X10" s="60">
        <v>7100000</v>
      </c>
      <c r="Y10" s="60">
        <v>-377544</v>
      </c>
      <c r="Z10" s="140">
        <v>-5.32</v>
      </c>
      <c r="AA10" s="62">
        <v>7100000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15200000</v>
      </c>
      <c r="D15" s="153">
        <f>SUM(D16:D18)</f>
        <v>0</v>
      </c>
      <c r="E15" s="154">
        <f t="shared" si="2"/>
        <v>10381900</v>
      </c>
      <c r="F15" s="100">
        <f t="shared" si="2"/>
        <v>12881900</v>
      </c>
      <c r="G15" s="100">
        <f t="shared" si="2"/>
        <v>2416667</v>
      </c>
      <c r="H15" s="100">
        <f t="shared" si="2"/>
        <v>564969</v>
      </c>
      <c r="I15" s="100">
        <f t="shared" si="2"/>
        <v>470630</v>
      </c>
      <c r="J15" s="100">
        <f t="shared" si="2"/>
        <v>3452266</v>
      </c>
      <c r="K15" s="100">
        <f t="shared" si="2"/>
        <v>114016</v>
      </c>
      <c r="L15" s="100">
        <f t="shared" si="2"/>
        <v>5600</v>
      </c>
      <c r="M15" s="100">
        <f t="shared" si="2"/>
        <v>846061</v>
      </c>
      <c r="N15" s="100">
        <f t="shared" si="2"/>
        <v>965677</v>
      </c>
      <c r="O15" s="100">
        <f t="shared" si="2"/>
        <v>51725</v>
      </c>
      <c r="P15" s="100">
        <f t="shared" si="2"/>
        <v>1436781</v>
      </c>
      <c r="Q15" s="100">
        <f t="shared" si="2"/>
        <v>435243</v>
      </c>
      <c r="R15" s="100">
        <f t="shared" si="2"/>
        <v>1923749</v>
      </c>
      <c r="S15" s="100">
        <f t="shared" si="2"/>
        <v>1083785</v>
      </c>
      <c r="T15" s="100">
        <f t="shared" si="2"/>
        <v>860656</v>
      </c>
      <c r="U15" s="100">
        <f t="shared" si="2"/>
        <v>1929740</v>
      </c>
      <c r="V15" s="100">
        <f t="shared" si="2"/>
        <v>3874181</v>
      </c>
      <c r="W15" s="100">
        <f t="shared" si="2"/>
        <v>10215873</v>
      </c>
      <c r="X15" s="100">
        <f t="shared" si="2"/>
        <v>10381900</v>
      </c>
      <c r="Y15" s="100">
        <f t="shared" si="2"/>
        <v>-166027</v>
      </c>
      <c r="Z15" s="137">
        <f>+IF(X15&lt;&gt;0,+(Y15/X15)*100,0)</f>
        <v>-1.5991966788352807</v>
      </c>
      <c r="AA15" s="102">
        <f>SUM(AA16:AA18)</f>
        <v>12881900</v>
      </c>
    </row>
    <row r="16" spans="1:27" ht="13.5">
      <c r="A16" s="138" t="s">
        <v>85</v>
      </c>
      <c r="B16" s="136"/>
      <c r="C16" s="155">
        <v>15200000</v>
      </c>
      <c r="D16" s="155"/>
      <c r="E16" s="156">
        <v>10381900</v>
      </c>
      <c r="F16" s="60">
        <v>12881900</v>
      </c>
      <c r="G16" s="60">
        <v>2416667</v>
      </c>
      <c r="H16" s="60">
        <v>564969</v>
      </c>
      <c r="I16" s="60">
        <v>470630</v>
      </c>
      <c r="J16" s="60">
        <v>3452266</v>
      </c>
      <c r="K16" s="60">
        <v>114016</v>
      </c>
      <c r="L16" s="60">
        <v>5600</v>
      </c>
      <c r="M16" s="60">
        <v>846061</v>
      </c>
      <c r="N16" s="60">
        <v>965677</v>
      </c>
      <c r="O16" s="60">
        <v>51725</v>
      </c>
      <c r="P16" s="60">
        <v>1436781</v>
      </c>
      <c r="Q16" s="60">
        <v>435243</v>
      </c>
      <c r="R16" s="60">
        <v>1923749</v>
      </c>
      <c r="S16" s="60">
        <v>1083785</v>
      </c>
      <c r="T16" s="60">
        <v>860656</v>
      </c>
      <c r="U16" s="60">
        <v>1929740</v>
      </c>
      <c r="V16" s="60">
        <v>3874181</v>
      </c>
      <c r="W16" s="60">
        <v>10215873</v>
      </c>
      <c r="X16" s="60">
        <v>10381900</v>
      </c>
      <c r="Y16" s="60">
        <v>-166027</v>
      </c>
      <c r="Z16" s="140">
        <v>-1.6</v>
      </c>
      <c r="AA16" s="62">
        <v>12881900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109073000</v>
      </c>
      <c r="D19" s="153">
        <f>SUM(D20:D23)</f>
        <v>0</v>
      </c>
      <c r="E19" s="154">
        <f t="shared" si="3"/>
        <v>99594000</v>
      </c>
      <c r="F19" s="100">
        <f t="shared" si="3"/>
        <v>97087338</v>
      </c>
      <c r="G19" s="100">
        <f t="shared" si="3"/>
        <v>7506773</v>
      </c>
      <c r="H19" s="100">
        <f t="shared" si="3"/>
        <v>4513697</v>
      </c>
      <c r="I19" s="100">
        <f t="shared" si="3"/>
        <v>5942940</v>
      </c>
      <c r="J19" s="100">
        <f t="shared" si="3"/>
        <v>17963410</v>
      </c>
      <c r="K19" s="100">
        <f t="shared" si="3"/>
        <v>2004793</v>
      </c>
      <c r="L19" s="100">
        <f t="shared" si="3"/>
        <v>10896188</v>
      </c>
      <c r="M19" s="100">
        <f t="shared" si="3"/>
        <v>5472409</v>
      </c>
      <c r="N19" s="100">
        <f t="shared" si="3"/>
        <v>18373390</v>
      </c>
      <c r="O19" s="100">
        <f t="shared" si="3"/>
        <v>3293080</v>
      </c>
      <c r="P19" s="100">
        <f t="shared" si="3"/>
        <v>11451774</v>
      </c>
      <c r="Q19" s="100">
        <f t="shared" si="3"/>
        <v>5767095</v>
      </c>
      <c r="R19" s="100">
        <f t="shared" si="3"/>
        <v>20511949</v>
      </c>
      <c r="S19" s="100">
        <f t="shared" si="3"/>
        <v>4110738</v>
      </c>
      <c r="T19" s="100">
        <f t="shared" si="3"/>
        <v>3784168</v>
      </c>
      <c r="U19" s="100">
        <f t="shared" si="3"/>
        <v>16393663</v>
      </c>
      <c r="V19" s="100">
        <f t="shared" si="3"/>
        <v>24288569</v>
      </c>
      <c r="W19" s="100">
        <f t="shared" si="3"/>
        <v>81137318</v>
      </c>
      <c r="X19" s="100">
        <f t="shared" si="3"/>
        <v>99594000</v>
      </c>
      <c r="Y19" s="100">
        <f t="shared" si="3"/>
        <v>-18456682</v>
      </c>
      <c r="Z19" s="137">
        <f>+IF(X19&lt;&gt;0,+(Y19/X19)*100,0)</f>
        <v>-18.531921601702912</v>
      </c>
      <c r="AA19" s="102">
        <f>SUM(AA20:AA23)</f>
        <v>97087338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>
        <v>109073000</v>
      </c>
      <c r="D23" s="155"/>
      <c r="E23" s="156">
        <v>99594000</v>
      </c>
      <c r="F23" s="60">
        <v>97087338</v>
      </c>
      <c r="G23" s="60">
        <v>7506773</v>
      </c>
      <c r="H23" s="60">
        <v>4513697</v>
      </c>
      <c r="I23" s="60">
        <v>5942940</v>
      </c>
      <c r="J23" s="60">
        <v>17963410</v>
      </c>
      <c r="K23" s="60">
        <v>2004793</v>
      </c>
      <c r="L23" s="60">
        <v>10896188</v>
      </c>
      <c r="M23" s="60">
        <v>5472409</v>
      </c>
      <c r="N23" s="60">
        <v>18373390</v>
      </c>
      <c r="O23" s="60">
        <v>3293080</v>
      </c>
      <c r="P23" s="60">
        <v>11451774</v>
      </c>
      <c r="Q23" s="60">
        <v>5767095</v>
      </c>
      <c r="R23" s="60">
        <v>20511949</v>
      </c>
      <c r="S23" s="60">
        <v>4110738</v>
      </c>
      <c r="T23" s="60">
        <v>3784168</v>
      </c>
      <c r="U23" s="60">
        <v>16393663</v>
      </c>
      <c r="V23" s="60">
        <v>24288569</v>
      </c>
      <c r="W23" s="60">
        <v>81137318</v>
      </c>
      <c r="X23" s="60">
        <v>99594000</v>
      </c>
      <c r="Y23" s="60">
        <v>-18456682</v>
      </c>
      <c r="Z23" s="140">
        <v>-18.53</v>
      </c>
      <c r="AA23" s="62">
        <v>97087338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134873000</v>
      </c>
      <c r="D25" s="217">
        <f>+D5+D9+D15+D19+D24</f>
        <v>0</v>
      </c>
      <c r="E25" s="230">
        <f t="shared" si="4"/>
        <v>119975900</v>
      </c>
      <c r="F25" s="219">
        <f t="shared" si="4"/>
        <v>119969238</v>
      </c>
      <c r="G25" s="219">
        <f t="shared" si="4"/>
        <v>10593625</v>
      </c>
      <c r="H25" s="219">
        <f t="shared" si="4"/>
        <v>5658013</v>
      </c>
      <c r="I25" s="219">
        <f t="shared" si="4"/>
        <v>6694852</v>
      </c>
      <c r="J25" s="219">
        <f t="shared" si="4"/>
        <v>22946490</v>
      </c>
      <c r="K25" s="219">
        <f t="shared" si="4"/>
        <v>4628491</v>
      </c>
      <c r="L25" s="219">
        <f t="shared" si="4"/>
        <v>10963380</v>
      </c>
      <c r="M25" s="219">
        <f t="shared" si="4"/>
        <v>6762743</v>
      </c>
      <c r="N25" s="219">
        <f t="shared" si="4"/>
        <v>22354614</v>
      </c>
      <c r="O25" s="219">
        <f t="shared" si="4"/>
        <v>3351405</v>
      </c>
      <c r="P25" s="219">
        <f t="shared" si="4"/>
        <v>13401293</v>
      </c>
      <c r="Q25" s="219">
        <f t="shared" si="4"/>
        <v>7952804</v>
      </c>
      <c r="R25" s="219">
        <f t="shared" si="4"/>
        <v>24705502</v>
      </c>
      <c r="S25" s="219">
        <f t="shared" si="4"/>
        <v>5650785</v>
      </c>
      <c r="T25" s="219">
        <f t="shared" si="4"/>
        <v>5947371</v>
      </c>
      <c r="U25" s="219">
        <f t="shared" si="4"/>
        <v>18348903</v>
      </c>
      <c r="V25" s="219">
        <f t="shared" si="4"/>
        <v>29947059</v>
      </c>
      <c r="W25" s="219">
        <f t="shared" si="4"/>
        <v>99953665</v>
      </c>
      <c r="X25" s="219">
        <f t="shared" si="4"/>
        <v>119975900</v>
      </c>
      <c r="Y25" s="219">
        <f t="shared" si="4"/>
        <v>-20022235</v>
      </c>
      <c r="Z25" s="231">
        <f>+IF(X25&lt;&gt;0,+(Y25/X25)*100,0)</f>
        <v>-16.6885474499462</v>
      </c>
      <c r="AA25" s="232">
        <f>+AA5+AA9+AA15+AA19+AA24</f>
        <v>119969238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>
        <v>69381900</v>
      </c>
      <c r="F28" s="60"/>
      <c r="G28" s="60">
        <v>4582430</v>
      </c>
      <c r="H28" s="60">
        <v>1164116</v>
      </c>
      <c r="I28" s="60">
        <v>1640547</v>
      </c>
      <c r="J28" s="60">
        <v>7387093</v>
      </c>
      <c r="K28" s="60">
        <v>2922235</v>
      </c>
      <c r="L28" s="60">
        <v>67192</v>
      </c>
      <c r="M28" s="60">
        <v>2978700</v>
      </c>
      <c r="N28" s="60">
        <v>5968127</v>
      </c>
      <c r="O28" s="60">
        <v>2428678</v>
      </c>
      <c r="P28" s="60">
        <v>4730700</v>
      </c>
      <c r="Q28" s="60">
        <v>2778903</v>
      </c>
      <c r="R28" s="60">
        <v>9938281</v>
      </c>
      <c r="S28" s="60">
        <v>2957965</v>
      </c>
      <c r="T28" s="60">
        <v>2257817</v>
      </c>
      <c r="U28" s="60">
        <v>3216930</v>
      </c>
      <c r="V28" s="60">
        <v>8432712</v>
      </c>
      <c r="W28" s="60">
        <v>31726213</v>
      </c>
      <c r="X28" s="60"/>
      <c r="Y28" s="60">
        <v>31726213</v>
      </c>
      <c r="Z28" s="140"/>
      <c r="AA28" s="155"/>
    </row>
    <row r="29" spans="1:27" ht="13.5">
      <c r="A29" s="234" t="s">
        <v>134</v>
      </c>
      <c r="B29" s="136"/>
      <c r="C29" s="155">
        <v>77062000</v>
      </c>
      <c r="D29" s="155"/>
      <c r="E29" s="156">
        <v>50594000</v>
      </c>
      <c r="F29" s="60">
        <v>50594000</v>
      </c>
      <c r="G29" s="60">
        <v>6011195</v>
      </c>
      <c r="H29" s="60">
        <v>4493897</v>
      </c>
      <c r="I29" s="60">
        <v>5054305</v>
      </c>
      <c r="J29" s="60">
        <v>15559397</v>
      </c>
      <c r="K29" s="60">
        <v>1706256</v>
      </c>
      <c r="L29" s="60">
        <v>10896188</v>
      </c>
      <c r="M29" s="60">
        <v>3784043</v>
      </c>
      <c r="N29" s="60">
        <v>16386487</v>
      </c>
      <c r="O29" s="60">
        <v>936447</v>
      </c>
      <c r="P29" s="60">
        <v>8670593</v>
      </c>
      <c r="Q29" s="60">
        <v>5173901</v>
      </c>
      <c r="R29" s="60">
        <v>14780941</v>
      </c>
      <c r="S29" s="60">
        <v>2692820</v>
      </c>
      <c r="T29" s="60">
        <v>3613454</v>
      </c>
      <c r="U29" s="60">
        <v>15106473</v>
      </c>
      <c r="V29" s="60">
        <v>21412747</v>
      </c>
      <c r="W29" s="60">
        <v>68139572</v>
      </c>
      <c r="X29" s="60"/>
      <c r="Y29" s="60">
        <v>68139572</v>
      </c>
      <c r="Z29" s="140"/>
      <c r="AA29" s="62">
        <v>50594000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>
        <v>76100</v>
      </c>
      <c r="U30" s="159">
        <v>25500</v>
      </c>
      <c r="V30" s="159">
        <v>101600</v>
      </c>
      <c r="W30" s="159">
        <v>101600</v>
      </c>
      <c r="X30" s="159"/>
      <c r="Y30" s="159">
        <v>101600</v>
      </c>
      <c r="Z30" s="141"/>
      <c r="AA30" s="225"/>
    </row>
    <row r="31" spans="1:27" ht="13.5">
      <c r="A31" s="235" t="s">
        <v>136</v>
      </c>
      <c r="B31" s="136"/>
      <c r="C31" s="155">
        <v>57811000</v>
      </c>
      <c r="D31" s="155"/>
      <c r="E31" s="156"/>
      <c r="F31" s="60">
        <v>22881900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>
        <v>22881900</v>
      </c>
    </row>
    <row r="32" spans="1:27" ht="13.5">
      <c r="A32" s="236" t="s">
        <v>46</v>
      </c>
      <c r="B32" s="136"/>
      <c r="C32" s="210">
        <f aca="true" t="shared" si="5" ref="C32:Y32">SUM(C28:C31)</f>
        <v>134873000</v>
      </c>
      <c r="D32" s="210">
        <f>SUM(D28:D31)</f>
        <v>0</v>
      </c>
      <c r="E32" s="211">
        <f t="shared" si="5"/>
        <v>119975900</v>
      </c>
      <c r="F32" s="77">
        <f t="shared" si="5"/>
        <v>73475900</v>
      </c>
      <c r="G32" s="77">
        <f t="shared" si="5"/>
        <v>10593625</v>
      </c>
      <c r="H32" s="77">
        <f t="shared" si="5"/>
        <v>5658013</v>
      </c>
      <c r="I32" s="77">
        <f t="shared" si="5"/>
        <v>6694852</v>
      </c>
      <c r="J32" s="77">
        <f t="shared" si="5"/>
        <v>22946490</v>
      </c>
      <c r="K32" s="77">
        <f t="shared" si="5"/>
        <v>4628491</v>
      </c>
      <c r="L32" s="77">
        <f t="shared" si="5"/>
        <v>10963380</v>
      </c>
      <c r="M32" s="77">
        <f t="shared" si="5"/>
        <v>6762743</v>
      </c>
      <c r="N32" s="77">
        <f t="shared" si="5"/>
        <v>22354614</v>
      </c>
      <c r="O32" s="77">
        <f t="shared" si="5"/>
        <v>3365125</v>
      </c>
      <c r="P32" s="77">
        <f t="shared" si="5"/>
        <v>13401293</v>
      </c>
      <c r="Q32" s="77">
        <f t="shared" si="5"/>
        <v>7952804</v>
      </c>
      <c r="R32" s="77">
        <f t="shared" si="5"/>
        <v>24719222</v>
      </c>
      <c r="S32" s="77">
        <f t="shared" si="5"/>
        <v>5650785</v>
      </c>
      <c r="T32" s="77">
        <f t="shared" si="5"/>
        <v>5947371</v>
      </c>
      <c r="U32" s="77">
        <f t="shared" si="5"/>
        <v>18348903</v>
      </c>
      <c r="V32" s="77">
        <f t="shared" si="5"/>
        <v>29947059</v>
      </c>
      <c r="W32" s="77">
        <f t="shared" si="5"/>
        <v>99967385</v>
      </c>
      <c r="X32" s="77">
        <f t="shared" si="5"/>
        <v>0</v>
      </c>
      <c r="Y32" s="77">
        <f t="shared" si="5"/>
        <v>99967385</v>
      </c>
      <c r="Z32" s="212">
        <f>+IF(X32&lt;&gt;0,+(Y32/X32)*100,0)</f>
        <v>0</v>
      </c>
      <c r="AA32" s="79">
        <f>SUM(AA28:AA31)</f>
        <v>73475900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>
        <v>46493338</v>
      </c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>
        <v>46493338</v>
      </c>
    </row>
    <row r="35" spans="1:27" ht="13.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134873000</v>
      </c>
      <c r="D36" s="222">
        <f>SUM(D32:D35)</f>
        <v>0</v>
      </c>
      <c r="E36" s="218">
        <f t="shared" si="6"/>
        <v>119975900</v>
      </c>
      <c r="F36" s="220">
        <f t="shared" si="6"/>
        <v>119969238</v>
      </c>
      <c r="G36" s="220">
        <f t="shared" si="6"/>
        <v>10593625</v>
      </c>
      <c r="H36" s="220">
        <f t="shared" si="6"/>
        <v>5658013</v>
      </c>
      <c r="I36" s="220">
        <f t="shared" si="6"/>
        <v>6694852</v>
      </c>
      <c r="J36" s="220">
        <f t="shared" si="6"/>
        <v>22946490</v>
      </c>
      <c r="K36" s="220">
        <f t="shared" si="6"/>
        <v>4628491</v>
      </c>
      <c r="L36" s="220">
        <f t="shared" si="6"/>
        <v>10963380</v>
      </c>
      <c r="M36" s="220">
        <f t="shared" si="6"/>
        <v>6762743</v>
      </c>
      <c r="N36" s="220">
        <f t="shared" si="6"/>
        <v>22354614</v>
      </c>
      <c r="O36" s="220">
        <f t="shared" si="6"/>
        <v>3365125</v>
      </c>
      <c r="P36" s="220">
        <f t="shared" si="6"/>
        <v>13401293</v>
      </c>
      <c r="Q36" s="220">
        <f t="shared" si="6"/>
        <v>7952804</v>
      </c>
      <c r="R36" s="220">
        <f t="shared" si="6"/>
        <v>24719222</v>
      </c>
      <c r="S36" s="220">
        <f t="shared" si="6"/>
        <v>5650785</v>
      </c>
      <c r="T36" s="220">
        <f t="shared" si="6"/>
        <v>5947371</v>
      </c>
      <c r="U36" s="220">
        <f t="shared" si="6"/>
        <v>18348903</v>
      </c>
      <c r="V36" s="220">
        <f t="shared" si="6"/>
        <v>29947059</v>
      </c>
      <c r="W36" s="220">
        <f t="shared" si="6"/>
        <v>99967385</v>
      </c>
      <c r="X36" s="220">
        <f t="shared" si="6"/>
        <v>0</v>
      </c>
      <c r="Y36" s="220">
        <f t="shared" si="6"/>
        <v>99967385</v>
      </c>
      <c r="Z36" s="221">
        <f>+IF(X36&lt;&gt;0,+(Y36/X36)*100,0)</f>
        <v>0</v>
      </c>
      <c r="AA36" s="239">
        <f>SUM(AA32:AA35)</f>
        <v>119969238</v>
      </c>
    </row>
    <row r="37" spans="1:27" ht="13.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29778831</v>
      </c>
      <c r="D6" s="155"/>
      <c r="E6" s="59">
        <v>7250969</v>
      </c>
      <c r="F6" s="60">
        <v>913</v>
      </c>
      <c r="G6" s="60">
        <v>87042433</v>
      </c>
      <c r="H6" s="60">
        <v>7250969</v>
      </c>
      <c r="I6" s="60">
        <v>913</v>
      </c>
      <c r="J6" s="60">
        <v>913</v>
      </c>
      <c r="K6" s="60">
        <v>4480072</v>
      </c>
      <c r="L6" s="60">
        <v>913</v>
      </c>
      <c r="M6" s="60">
        <v>913</v>
      </c>
      <c r="N6" s="60">
        <v>913</v>
      </c>
      <c r="O6" s="60">
        <v>913</v>
      </c>
      <c r="P6" s="60">
        <v>913</v>
      </c>
      <c r="Q6" s="60">
        <v>913</v>
      </c>
      <c r="R6" s="60">
        <v>913</v>
      </c>
      <c r="S6" s="60">
        <v>913</v>
      </c>
      <c r="T6" s="60">
        <v>913</v>
      </c>
      <c r="U6" s="60">
        <v>5319435</v>
      </c>
      <c r="V6" s="60">
        <v>5319435</v>
      </c>
      <c r="W6" s="60">
        <v>5319435</v>
      </c>
      <c r="X6" s="60">
        <v>913</v>
      </c>
      <c r="Y6" s="60">
        <v>5318522</v>
      </c>
      <c r="Z6" s="140">
        <v>582532.53</v>
      </c>
      <c r="AA6" s="62">
        <v>913</v>
      </c>
    </row>
    <row r="7" spans="1:27" ht="13.5">
      <c r="A7" s="249" t="s">
        <v>144</v>
      </c>
      <c r="B7" s="182"/>
      <c r="C7" s="155"/>
      <c r="D7" s="155"/>
      <c r="E7" s="59">
        <v>59774158</v>
      </c>
      <c r="F7" s="60">
        <v>54678357</v>
      </c>
      <c r="G7" s="60">
        <v>59520188</v>
      </c>
      <c r="H7" s="60">
        <v>59774158</v>
      </c>
      <c r="I7" s="60">
        <v>48362062</v>
      </c>
      <c r="J7" s="60">
        <v>48362062</v>
      </c>
      <c r="K7" s="60">
        <v>62482420</v>
      </c>
      <c r="L7" s="60">
        <v>65092846</v>
      </c>
      <c r="M7" s="60">
        <v>70077024</v>
      </c>
      <c r="N7" s="60">
        <v>70077024</v>
      </c>
      <c r="O7" s="60">
        <v>54678358</v>
      </c>
      <c r="P7" s="60">
        <v>30496400</v>
      </c>
      <c r="Q7" s="60">
        <v>100087849</v>
      </c>
      <c r="R7" s="60">
        <v>100087849</v>
      </c>
      <c r="S7" s="60">
        <v>81306474</v>
      </c>
      <c r="T7" s="60">
        <v>63978965</v>
      </c>
      <c r="U7" s="60">
        <v>18453241</v>
      </c>
      <c r="V7" s="60">
        <v>18453241</v>
      </c>
      <c r="W7" s="60">
        <v>18453241</v>
      </c>
      <c r="X7" s="60">
        <v>54678357</v>
      </c>
      <c r="Y7" s="60">
        <v>-36225116</v>
      </c>
      <c r="Z7" s="140">
        <v>-66.25</v>
      </c>
      <c r="AA7" s="62">
        <v>54678357</v>
      </c>
    </row>
    <row r="8" spans="1:27" ht="13.5">
      <c r="A8" s="249" t="s">
        <v>145</v>
      </c>
      <c r="B8" s="182"/>
      <c r="C8" s="155">
        <v>2704147</v>
      </c>
      <c r="D8" s="155"/>
      <c r="E8" s="59">
        <v>54639671</v>
      </c>
      <c r="F8" s="60">
        <v>50587640</v>
      </c>
      <c r="G8" s="60">
        <v>55189434</v>
      </c>
      <c r="H8" s="60">
        <v>54639671</v>
      </c>
      <c r="I8" s="60">
        <v>53873965</v>
      </c>
      <c r="J8" s="60">
        <v>53873965</v>
      </c>
      <c r="K8" s="60">
        <v>45907115</v>
      </c>
      <c r="L8" s="60">
        <v>52113969</v>
      </c>
      <c r="M8" s="60">
        <v>51710730</v>
      </c>
      <c r="N8" s="60">
        <v>51710730</v>
      </c>
      <c r="O8" s="60">
        <v>50587640</v>
      </c>
      <c r="P8" s="60">
        <v>50205464</v>
      </c>
      <c r="Q8" s="60">
        <v>45536672</v>
      </c>
      <c r="R8" s="60">
        <v>45536672</v>
      </c>
      <c r="S8" s="60">
        <v>45066548</v>
      </c>
      <c r="T8" s="60">
        <v>44416390</v>
      </c>
      <c r="U8" s="60">
        <v>44416390</v>
      </c>
      <c r="V8" s="60">
        <v>44416390</v>
      </c>
      <c r="W8" s="60">
        <v>44416390</v>
      </c>
      <c r="X8" s="60">
        <v>50587640</v>
      </c>
      <c r="Y8" s="60">
        <v>-6171250</v>
      </c>
      <c r="Z8" s="140">
        <v>-12.2</v>
      </c>
      <c r="AA8" s="62">
        <v>50587640</v>
      </c>
    </row>
    <row r="9" spans="1:27" ht="13.5">
      <c r="A9" s="249" t="s">
        <v>146</v>
      </c>
      <c r="B9" s="182"/>
      <c r="C9" s="155">
        <v>23514131</v>
      </c>
      <c r="D9" s="155"/>
      <c r="E9" s="59">
        <v>28068980</v>
      </c>
      <c r="F9" s="60">
        <v>41205080</v>
      </c>
      <c r="G9" s="60">
        <v>27993117</v>
      </c>
      <c r="H9" s="60">
        <v>28068980</v>
      </c>
      <c r="I9" s="60">
        <v>29278168</v>
      </c>
      <c r="J9" s="60">
        <v>29278168</v>
      </c>
      <c r="K9" s="60">
        <v>15439729</v>
      </c>
      <c r="L9" s="60">
        <v>32326094</v>
      </c>
      <c r="M9" s="60">
        <v>33055736</v>
      </c>
      <c r="N9" s="60">
        <v>33055736</v>
      </c>
      <c r="O9" s="60">
        <v>41205079</v>
      </c>
      <c r="P9" s="60">
        <v>36441584</v>
      </c>
      <c r="Q9" s="60">
        <v>37476064</v>
      </c>
      <c r="R9" s="60">
        <v>37476064</v>
      </c>
      <c r="S9" s="60">
        <v>46315594</v>
      </c>
      <c r="T9" s="60">
        <v>55079343</v>
      </c>
      <c r="U9" s="60">
        <v>28895632</v>
      </c>
      <c r="V9" s="60">
        <v>28895632</v>
      </c>
      <c r="W9" s="60">
        <v>28895632</v>
      </c>
      <c r="X9" s="60">
        <v>41205080</v>
      </c>
      <c r="Y9" s="60">
        <v>-12309448</v>
      </c>
      <c r="Z9" s="140">
        <v>-29.87</v>
      </c>
      <c r="AA9" s="62">
        <v>41205080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13588160</v>
      </c>
      <c r="D11" s="155"/>
      <c r="E11" s="59">
        <v>13588160</v>
      </c>
      <c r="F11" s="60">
        <v>13588160</v>
      </c>
      <c r="G11" s="60">
        <v>13588160</v>
      </c>
      <c r="H11" s="60">
        <v>13588160</v>
      </c>
      <c r="I11" s="60">
        <v>13588160</v>
      </c>
      <c r="J11" s="60">
        <v>13588160</v>
      </c>
      <c r="K11" s="60">
        <v>14851805</v>
      </c>
      <c r="L11" s="60">
        <v>13588160</v>
      </c>
      <c r="M11" s="60">
        <v>13588160</v>
      </c>
      <c r="N11" s="60">
        <v>13588160</v>
      </c>
      <c r="O11" s="60">
        <v>13588160</v>
      </c>
      <c r="P11" s="60">
        <v>13588160</v>
      </c>
      <c r="Q11" s="60">
        <v>13588160</v>
      </c>
      <c r="R11" s="60">
        <v>13588160</v>
      </c>
      <c r="S11" s="60">
        <v>13588160</v>
      </c>
      <c r="T11" s="60">
        <v>13588160</v>
      </c>
      <c r="U11" s="60">
        <v>13588160</v>
      </c>
      <c r="V11" s="60">
        <v>13588160</v>
      </c>
      <c r="W11" s="60">
        <v>13588160</v>
      </c>
      <c r="X11" s="60">
        <v>13588160</v>
      </c>
      <c r="Y11" s="60"/>
      <c r="Z11" s="140"/>
      <c r="AA11" s="62">
        <v>13588160</v>
      </c>
    </row>
    <row r="12" spans="1:27" ht="13.5">
      <c r="A12" s="250" t="s">
        <v>56</v>
      </c>
      <c r="B12" s="251"/>
      <c r="C12" s="168">
        <f aca="true" t="shared" si="0" ref="C12:Y12">SUM(C6:C11)</f>
        <v>69585269</v>
      </c>
      <c r="D12" s="168">
        <f>SUM(D6:D11)</f>
        <v>0</v>
      </c>
      <c r="E12" s="72">
        <f t="shared" si="0"/>
        <v>163321938</v>
      </c>
      <c r="F12" s="73">
        <f t="shared" si="0"/>
        <v>160060150</v>
      </c>
      <c r="G12" s="73">
        <f t="shared" si="0"/>
        <v>243333332</v>
      </c>
      <c r="H12" s="73">
        <f t="shared" si="0"/>
        <v>163321938</v>
      </c>
      <c r="I12" s="73">
        <f t="shared" si="0"/>
        <v>145103268</v>
      </c>
      <c r="J12" s="73">
        <f t="shared" si="0"/>
        <v>145103268</v>
      </c>
      <c r="K12" s="73">
        <f t="shared" si="0"/>
        <v>143161141</v>
      </c>
      <c r="L12" s="73">
        <f t="shared" si="0"/>
        <v>163121982</v>
      </c>
      <c r="M12" s="73">
        <f t="shared" si="0"/>
        <v>168432563</v>
      </c>
      <c r="N12" s="73">
        <f t="shared" si="0"/>
        <v>168432563</v>
      </c>
      <c r="O12" s="73">
        <f t="shared" si="0"/>
        <v>160060150</v>
      </c>
      <c r="P12" s="73">
        <f t="shared" si="0"/>
        <v>130732521</v>
      </c>
      <c r="Q12" s="73">
        <f t="shared" si="0"/>
        <v>196689658</v>
      </c>
      <c r="R12" s="73">
        <f t="shared" si="0"/>
        <v>196689658</v>
      </c>
      <c r="S12" s="73">
        <f t="shared" si="0"/>
        <v>186277689</v>
      </c>
      <c r="T12" s="73">
        <f t="shared" si="0"/>
        <v>177063771</v>
      </c>
      <c r="U12" s="73">
        <f t="shared" si="0"/>
        <v>110672858</v>
      </c>
      <c r="V12" s="73">
        <f t="shared" si="0"/>
        <v>110672858</v>
      </c>
      <c r="W12" s="73">
        <f t="shared" si="0"/>
        <v>110672858</v>
      </c>
      <c r="X12" s="73">
        <f t="shared" si="0"/>
        <v>160060150</v>
      </c>
      <c r="Y12" s="73">
        <f t="shared" si="0"/>
        <v>-49387292</v>
      </c>
      <c r="Z12" s="170">
        <f>+IF(X12&lt;&gt;0,+(Y12/X12)*100,0)</f>
        <v>-30.855457776342206</v>
      </c>
      <c r="AA12" s="74">
        <f>SUM(AA6:AA11)</f>
        <v>160060150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459341100</v>
      </c>
      <c r="D17" s="155"/>
      <c r="E17" s="59">
        <v>459341100</v>
      </c>
      <c r="F17" s="60">
        <v>459341100</v>
      </c>
      <c r="G17" s="60">
        <v>459341100</v>
      </c>
      <c r="H17" s="60">
        <v>459341100</v>
      </c>
      <c r="I17" s="60">
        <v>459341100</v>
      </c>
      <c r="J17" s="60">
        <v>459341100</v>
      </c>
      <c r="K17" s="60">
        <v>446226604</v>
      </c>
      <c r="L17" s="60">
        <v>459341100</v>
      </c>
      <c r="M17" s="60">
        <v>459341100</v>
      </c>
      <c r="N17" s="60">
        <v>459341100</v>
      </c>
      <c r="O17" s="60">
        <v>459341100</v>
      </c>
      <c r="P17" s="60">
        <v>459341100</v>
      </c>
      <c r="Q17" s="60">
        <v>459341100</v>
      </c>
      <c r="R17" s="60">
        <v>459341100</v>
      </c>
      <c r="S17" s="60">
        <v>459341100</v>
      </c>
      <c r="T17" s="60">
        <v>459341100</v>
      </c>
      <c r="U17" s="60">
        <v>459341100</v>
      </c>
      <c r="V17" s="60">
        <v>459341100</v>
      </c>
      <c r="W17" s="60">
        <v>459341100</v>
      </c>
      <c r="X17" s="60">
        <v>459341100</v>
      </c>
      <c r="Y17" s="60"/>
      <c r="Z17" s="140"/>
      <c r="AA17" s="62">
        <v>459341100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377803109</v>
      </c>
      <c r="D19" s="155"/>
      <c r="E19" s="59">
        <v>351627932</v>
      </c>
      <c r="F19" s="60">
        <v>351540682</v>
      </c>
      <c r="G19" s="60">
        <v>351627930</v>
      </c>
      <c r="H19" s="60">
        <v>351627932</v>
      </c>
      <c r="I19" s="60">
        <v>351627921</v>
      </c>
      <c r="J19" s="60">
        <v>351627921</v>
      </c>
      <c r="K19" s="60">
        <v>326875472</v>
      </c>
      <c r="L19" s="60">
        <v>351627932</v>
      </c>
      <c r="M19" s="60">
        <v>351540682</v>
      </c>
      <c r="N19" s="60">
        <v>351540682</v>
      </c>
      <c r="O19" s="60">
        <v>351540682</v>
      </c>
      <c r="P19" s="60">
        <v>351540682</v>
      </c>
      <c r="Q19" s="60">
        <v>351540682</v>
      </c>
      <c r="R19" s="60">
        <v>351540682</v>
      </c>
      <c r="S19" s="60">
        <v>351540682</v>
      </c>
      <c r="T19" s="60">
        <v>351540682</v>
      </c>
      <c r="U19" s="60">
        <v>363895122</v>
      </c>
      <c r="V19" s="60">
        <v>363895122</v>
      </c>
      <c r="W19" s="60">
        <v>363895122</v>
      </c>
      <c r="X19" s="60">
        <v>351540682</v>
      </c>
      <c r="Y19" s="60">
        <v>12354440</v>
      </c>
      <c r="Z19" s="140">
        <v>3.51</v>
      </c>
      <c r="AA19" s="62">
        <v>351540682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87250</v>
      </c>
      <c r="D22" s="155"/>
      <c r="E22" s="59"/>
      <c r="F22" s="60">
        <v>87250</v>
      </c>
      <c r="G22" s="60"/>
      <c r="H22" s="60"/>
      <c r="I22" s="60"/>
      <c r="J22" s="60"/>
      <c r="K22" s="60"/>
      <c r="L22" s="60"/>
      <c r="M22" s="60">
        <v>87250</v>
      </c>
      <c r="N22" s="60">
        <v>87250</v>
      </c>
      <c r="O22" s="60">
        <v>87250</v>
      </c>
      <c r="P22" s="60">
        <v>87250</v>
      </c>
      <c r="Q22" s="60">
        <v>87250</v>
      </c>
      <c r="R22" s="60">
        <v>87250</v>
      </c>
      <c r="S22" s="60">
        <v>87250</v>
      </c>
      <c r="T22" s="60">
        <v>87250</v>
      </c>
      <c r="U22" s="60">
        <v>87250</v>
      </c>
      <c r="V22" s="60">
        <v>87250</v>
      </c>
      <c r="W22" s="60">
        <v>87250</v>
      </c>
      <c r="X22" s="60">
        <v>87250</v>
      </c>
      <c r="Y22" s="60"/>
      <c r="Z22" s="140"/>
      <c r="AA22" s="62">
        <v>87250</v>
      </c>
    </row>
    <row r="23" spans="1:27" ht="13.5">
      <c r="A23" s="249" t="s">
        <v>158</v>
      </c>
      <c r="B23" s="182"/>
      <c r="C23" s="155">
        <v>4738950</v>
      </c>
      <c r="D23" s="155"/>
      <c r="E23" s="59">
        <v>14729352</v>
      </c>
      <c r="F23" s="60">
        <v>14729352</v>
      </c>
      <c r="G23" s="159">
        <v>14729351</v>
      </c>
      <c r="H23" s="159">
        <v>14729352</v>
      </c>
      <c r="I23" s="159">
        <v>14729352</v>
      </c>
      <c r="J23" s="60">
        <v>14729352</v>
      </c>
      <c r="K23" s="159">
        <v>4538073</v>
      </c>
      <c r="L23" s="159">
        <v>14729352</v>
      </c>
      <c r="M23" s="60">
        <v>14729352</v>
      </c>
      <c r="N23" s="159">
        <v>14729352</v>
      </c>
      <c r="O23" s="159">
        <v>14729352</v>
      </c>
      <c r="P23" s="159">
        <v>14729352</v>
      </c>
      <c r="Q23" s="60">
        <v>14729352</v>
      </c>
      <c r="R23" s="159">
        <v>14729352</v>
      </c>
      <c r="S23" s="159">
        <v>14729352</v>
      </c>
      <c r="T23" s="60">
        <v>14729352</v>
      </c>
      <c r="U23" s="159">
        <v>14729352</v>
      </c>
      <c r="V23" s="159">
        <v>14729352</v>
      </c>
      <c r="W23" s="159">
        <v>14729352</v>
      </c>
      <c r="X23" s="60">
        <v>14729352</v>
      </c>
      <c r="Y23" s="159"/>
      <c r="Z23" s="141"/>
      <c r="AA23" s="225">
        <v>14729352</v>
      </c>
    </row>
    <row r="24" spans="1:27" ht="13.5">
      <c r="A24" s="250" t="s">
        <v>57</v>
      </c>
      <c r="B24" s="253"/>
      <c r="C24" s="168">
        <f aca="true" t="shared" si="1" ref="C24:Y24">SUM(C15:C23)</f>
        <v>841970409</v>
      </c>
      <c r="D24" s="168">
        <f>SUM(D15:D23)</f>
        <v>0</v>
      </c>
      <c r="E24" s="76">
        <f t="shared" si="1"/>
        <v>825698384</v>
      </c>
      <c r="F24" s="77">
        <f t="shared" si="1"/>
        <v>825698384</v>
      </c>
      <c r="G24" s="77">
        <f t="shared" si="1"/>
        <v>825698381</v>
      </c>
      <c r="H24" s="77">
        <f t="shared" si="1"/>
        <v>825698384</v>
      </c>
      <c r="I24" s="77">
        <f t="shared" si="1"/>
        <v>825698373</v>
      </c>
      <c r="J24" s="77">
        <f t="shared" si="1"/>
        <v>825698373</v>
      </c>
      <c r="K24" s="77">
        <f t="shared" si="1"/>
        <v>777640149</v>
      </c>
      <c r="L24" s="77">
        <f t="shared" si="1"/>
        <v>825698384</v>
      </c>
      <c r="M24" s="77">
        <f t="shared" si="1"/>
        <v>825698384</v>
      </c>
      <c r="N24" s="77">
        <f t="shared" si="1"/>
        <v>825698384</v>
      </c>
      <c r="O24" s="77">
        <f t="shared" si="1"/>
        <v>825698384</v>
      </c>
      <c r="P24" s="77">
        <f t="shared" si="1"/>
        <v>825698384</v>
      </c>
      <c r="Q24" s="77">
        <f t="shared" si="1"/>
        <v>825698384</v>
      </c>
      <c r="R24" s="77">
        <f t="shared" si="1"/>
        <v>825698384</v>
      </c>
      <c r="S24" s="77">
        <f t="shared" si="1"/>
        <v>825698384</v>
      </c>
      <c r="T24" s="77">
        <f t="shared" si="1"/>
        <v>825698384</v>
      </c>
      <c r="U24" s="77">
        <f t="shared" si="1"/>
        <v>838052824</v>
      </c>
      <c r="V24" s="77">
        <f t="shared" si="1"/>
        <v>838052824</v>
      </c>
      <c r="W24" s="77">
        <f t="shared" si="1"/>
        <v>838052824</v>
      </c>
      <c r="X24" s="77">
        <f t="shared" si="1"/>
        <v>825698384</v>
      </c>
      <c r="Y24" s="77">
        <f t="shared" si="1"/>
        <v>12354440</v>
      </c>
      <c r="Z24" s="212">
        <f>+IF(X24&lt;&gt;0,+(Y24/X24)*100,0)</f>
        <v>1.4962412715585502</v>
      </c>
      <c r="AA24" s="79">
        <f>SUM(AA15:AA23)</f>
        <v>825698384</v>
      </c>
    </row>
    <row r="25" spans="1:27" ht="13.5">
      <c r="A25" s="250" t="s">
        <v>159</v>
      </c>
      <c r="B25" s="251"/>
      <c r="C25" s="168">
        <f aca="true" t="shared" si="2" ref="C25:Y25">+C12+C24</f>
        <v>911555678</v>
      </c>
      <c r="D25" s="168">
        <f>+D12+D24</f>
        <v>0</v>
      </c>
      <c r="E25" s="72">
        <f t="shared" si="2"/>
        <v>989020322</v>
      </c>
      <c r="F25" s="73">
        <f t="shared" si="2"/>
        <v>985758534</v>
      </c>
      <c r="G25" s="73">
        <f t="shared" si="2"/>
        <v>1069031713</v>
      </c>
      <c r="H25" s="73">
        <f t="shared" si="2"/>
        <v>989020322</v>
      </c>
      <c r="I25" s="73">
        <f t="shared" si="2"/>
        <v>970801641</v>
      </c>
      <c r="J25" s="73">
        <f t="shared" si="2"/>
        <v>970801641</v>
      </c>
      <c r="K25" s="73">
        <f t="shared" si="2"/>
        <v>920801290</v>
      </c>
      <c r="L25" s="73">
        <f t="shared" si="2"/>
        <v>988820366</v>
      </c>
      <c r="M25" s="73">
        <f t="shared" si="2"/>
        <v>994130947</v>
      </c>
      <c r="N25" s="73">
        <f t="shared" si="2"/>
        <v>994130947</v>
      </c>
      <c r="O25" s="73">
        <f t="shared" si="2"/>
        <v>985758534</v>
      </c>
      <c r="P25" s="73">
        <f t="shared" si="2"/>
        <v>956430905</v>
      </c>
      <c r="Q25" s="73">
        <f t="shared" si="2"/>
        <v>1022388042</v>
      </c>
      <c r="R25" s="73">
        <f t="shared" si="2"/>
        <v>1022388042</v>
      </c>
      <c r="S25" s="73">
        <f t="shared" si="2"/>
        <v>1011976073</v>
      </c>
      <c r="T25" s="73">
        <f t="shared" si="2"/>
        <v>1002762155</v>
      </c>
      <c r="U25" s="73">
        <f t="shared" si="2"/>
        <v>948725682</v>
      </c>
      <c r="V25" s="73">
        <f t="shared" si="2"/>
        <v>948725682</v>
      </c>
      <c r="W25" s="73">
        <f t="shared" si="2"/>
        <v>948725682</v>
      </c>
      <c r="X25" s="73">
        <f t="shared" si="2"/>
        <v>985758534</v>
      </c>
      <c r="Y25" s="73">
        <f t="shared" si="2"/>
        <v>-37032852</v>
      </c>
      <c r="Z25" s="170">
        <f>+IF(X25&lt;&gt;0,+(Y25/X25)*100,0)</f>
        <v>-3.75678735944882</v>
      </c>
      <c r="AA25" s="74">
        <f>+AA12+AA24</f>
        <v>985758534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/>
      <c r="D31" s="155"/>
      <c r="E31" s="59">
        <v>330778</v>
      </c>
      <c r="F31" s="60">
        <v>330778</v>
      </c>
      <c r="G31" s="60">
        <v>330778</v>
      </c>
      <c r="H31" s="60">
        <v>330778</v>
      </c>
      <c r="I31" s="60">
        <v>330778</v>
      </c>
      <c r="J31" s="60">
        <v>330778</v>
      </c>
      <c r="K31" s="60">
        <v>117571</v>
      </c>
      <c r="L31" s="60">
        <v>330778</v>
      </c>
      <c r="M31" s="60">
        <v>330778</v>
      </c>
      <c r="N31" s="60">
        <v>330778</v>
      </c>
      <c r="O31" s="60">
        <v>330778</v>
      </c>
      <c r="P31" s="60">
        <v>330778</v>
      </c>
      <c r="Q31" s="60">
        <v>330778</v>
      </c>
      <c r="R31" s="60">
        <v>330778</v>
      </c>
      <c r="S31" s="60">
        <v>330778</v>
      </c>
      <c r="T31" s="60">
        <v>330778</v>
      </c>
      <c r="U31" s="60">
        <v>114870</v>
      </c>
      <c r="V31" s="60">
        <v>114870</v>
      </c>
      <c r="W31" s="60">
        <v>114870</v>
      </c>
      <c r="X31" s="60">
        <v>330778</v>
      </c>
      <c r="Y31" s="60">
        <v>-215908</v>
      </c>
      <c r="Z31" s="140">
        <v>-65.27</v>
      </c>
      <c r="AA31" s="62">
        <v>330778</v>
      </c>
    </row>
    <row r="32" spans="1:27" ht="13.5">
      <c r="A32" s="249" t="s">
        <v>164</v>
      </c>
      <c r="B32" s="182"/>
      <c r="C32" s="155">
        <v>32289399</v>
      </c>
      <c r="D32" s="155"/>
      <c r="E32" s="59">
        <v>31757751</v>
      </c>
      <c r="F32" s="60">
        <v>38849328</v>
      </c>
      <c r="G32" s="60">
        <v>44252759</v>
      </c>
      <c r="H32" s="60">
        <v>31757751</v>
      </c>
      <c r="I32" s="60">
        <v>35290203</v>
      </c>
      <c r="J32" s="60">
        <v>35290203</v>
      </c>
      <c r="K32" s="60">
        <v>26329646</v>
      </c>
      <c r="L32" s="60">
        <v>32453273</v>
      </c>
      <c r="M32" s="60">
        <v>34960486</v>
      </c>
      <c r="N32" s="60">
        <v>34960486</v>
      </c>
      <c r="O32" s="60">
        <v>38849328</v>
      </c>
      <c r="P32" s="60">
        <v>33084449</v>
      </c>
      <c r="Q32" s="60">
        <v>33241009</v>
      </c>
      <c r="R32" s="60">
        <v>33241009</v>
      </c>
      <c r="S32" s="60">
        <v>34096115</v>
      </c>
      <c r="T32" s="60">
        <v>37466906</v>
      </c>
      <c r="U32" s="60">
        <v>105426849</v>
      </c>
      <c r="V32" s="60">
        <v>105426849</v>
      </c>
      <c r="W32" s="60">
        <v>105426849</v>
      </c>
      <c r="X32" s="60">
        <v>38849328</v>
      </c>
      <c r="Y32" s="60">
        <v>66577521</v>
      </c>
      <c r="Z32" s="140">
        <v>171.37</v>
      </c>
      <c r="AA32" s="62">
        <v>38849328</v>
      </c>
    </row>
    <row r="33" spans="1:27" ht="13.5">
      <c r="A33" s="249" t="s">
        <v>165</v>
      </c>
      <c r="B33" s="182"/>
      <c r="C33" s="155">
        <v>4697601</v>
      </c>
      <c r="D33" s="155"/>
      <c r="E33" s="59">
        <v>45678985</v>
      </c>
      <c r="F33" s="60">
        <v>45820762</v>
      </c>
      <c r="G33" s="60">
        <v>45678985</v>
      </c>
      <c r="H33" s="60">
        <v>45678985</v>
      </c>
      <c r="I33" s="60">
        <v>45678985</v>
      </c>
      <c r="J33" s="60">
        <v>45678985</v>
      </c>
      <c r="K33" s="60"/>
      <c r="L33" s="60">
        <v>45820762</v>
      </c>
      <c r="M33" s="60">
        <v>45820762</v>
      </c>
      <c r="N33" s="60">
        <v>45820762</v>
      </c>
      <c r="O33" s="60">
        <v>45820762</v>
      </c>
      <c r="P33" s="60">
        <v>45820762</v>
      </c>
      <c r="Q33" s="60">
        <v>45820762</v>
      </c>
      <c r="R33" s="60">
        <v>45820762</v>
      </c>
      <c r="S33" s="60">
        <v>45820762</v>
      </c>
      <c r="T33" s="60">
        <v>45820762</v>
      </c>
      <c r="U33" s="60">
        <v>49881538</v>
      </c>
      <c r="V33" s="60">
        <v>49881538</v>
      </c>
      <c r="W33" s="60">
        <v>49881538</v>
      </c>
      <c r="X33" s="60">
        <v>45820762</v>
      </c>
      <c r="Y33" s="60">
        <v>4060776</v>
      </c>
      <c r="Z33" s="140">
        <v>8.86</v>
      </c>
      <c r="AA33" s="62">
        <v>45820762</v>
      </c>
    </row>
    <row r="34" spans="1:27" ht="13.5">
      <c r="A34" s="250" t="s">
        <v>58</v>
      </c>
      <c r="B34" s="251"/>
      <c r="C34" s="168">
        <f aca="true" t="shared" si="3" ref="C34:Y34">SUM(C29:C33)</f>
        <v>36987000</v>
      </c>
      <c r="D34" s="168">
        <f>SUM(D29:D33)</f>
        <v>0</v>
      </c>
      <c r="E34" s="72">
        <f t="shared" si="3"/>
        <v>77767514</v>
      </c>
      <c r="F34" s="73">
        <f t="shared" si="3"/>
        <v>85000868</v>
      </c>
      <c r="G34" s="73">
        <f t="shared" si="3"/>
        <v>90262522</v>
      </c>
      <c r="H34" s="73">
        <f t="shared" si="3"/>
        <v>77767514</v>
      </c>
      <c r="I34" s="73">
        <f t="shared" si="3"/>
        <v>81299966</v>
      </c>
      <c r="J34" s="73">
        <f t="shared" si="3"/>
        <v>81299966</v>
      </c>
      <c r="K34" s="73">
        <f t="shared" si="3"/>
        <v>26447217</v>
      </c>
      <c r="L34" s="73">
        <f t="shared" si="3"/>
        <v>78604813</v>
      </c>
      <c r="M34" s="73">
        <f t="shared" si="3"/>
        <v>81112026</v>
      </c>
      <c r="N34" s="73">
        <f t="shared" si="3"/>
        <v>81112026</v>
      </c>
      <c r="O34" s="73">
        <f t="shared" si="3"/>
        <v>85000868</v>
      </c>
      <c r="P34" s="73">
        <f t="shared" si="3"/>
        <v>79235989</v>
      </c>
      <c r="Q34" s="73">
        <f t="shared" si="3"/>
        <v>79392549</v>
      </c>
      <c r="R34" s="73">
        <f t="shared" si="3"/>
        <v>79392549</v>
      </c>
      <c r="S34" s="73">
        <f t="shared" si="3"/>
        <v>80247655</v>
      </c>
      <c r="T34" s="73">
        <f t="shared" si="3"/>
        <v>83618446</v>
      </c>
      <c r="U34" s="73">
        <f t="shared" si="3"/>
        <v>155423257</v>
      </c>
      <c r="V34" s="73">
        <f t="shared" si="3"/>
        <v>155423257</v>
      </c>
      <c r="W34" s="73">
        <f t="shared" si="3"/>
        <v>155423257</v>
      </c>
      <c r="X34" s="73">
        <f t="shared" si="3"/>
        <v>85000868</v>
      </c>
      <c r="Y34" s="73">
        <f t="shared" si="3"/>
        <v>70422389</v>
      </c>
      <c r="Z34" s="170">
        <f>+IF(X34&lt;&gt;0,+(Y34/X34)*100,0)</f>
        <v>82.84902337703187</v>
      </c>
      <c r="AA34" s="74">
        <f>SUM(AA29:AA33)</f>
        <v>85000868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6825840</v>
      </c>
      <c r="D37" s="155"/>
      <c r="E37" s="59">
        <v>6825840</v>
      </c>
      <c r="F37" s="60">
        <v>6825840</v>
      </c>
      <c r="G37" s="60">
        <v>6825840</v>
      </c>
      <c r="H37" s="60">
        <v>6825840</v>
      </c>
      <c r="I37" s="60">
        <v>6825840</v>
      </c>
      <c r="J37" s="60">
        <v>6825840</v>
      </c>
      <c r="K37" s="60">
        <v>6825840</v>
      </c>
      <c r="L37" s="60">
        <v>6825840</v>
      </c>
      <c r="M37" s="60">
        <v>6825840</v>
      </c>
      <c r="N37" s="60">
        <v>6825840</v>
      </c>
      <c r="O37" s="60">
        <v>6825840</v>
      </c>
      <c r="P37" s="60">
        <v>6825840</v>
      </c>
      <c r="Q37" s="60">
        <v>6825840</v>
      </c>
      <c r="R37" s="60">
        <v>6825840</v>
      </c>
      <c r="S37" s="60">
        <v>6825840</v>
      </c>
      <c r="T37" s="60">
        <v>6825840</v>
      </c>
      <c r="U37" s="60">
        <v>6825840</v>
      </c>
      <c r="V37" s="60">
        <v>6825840</v>
      </c>
      <c r="W37" s="60">
        <v>6825840</v>
      </c>
      <c r="X37" s="60">
        <v>6825840</v>
      </c>
      <c r="Y37" s="60"/>
      <c r="Z37" s="140"/>
      <c r="AA37" s="62">
        <v>6825840</v>
      </c>
    </row>
    <row r="38" spans="1:27" ht="13.5">
      <c r="A38" s="249" t="s">
        <v>165</v>
      </c>
      <c r="B38" s="182"/>
      <c r="C38" s="155">
        <v>3268925</v>
      </c>
      <c r="D38" s="155"/>
      <c r="E38" s="59"/>
      <c r="F38" s="60"/>
      <c r="G38" s="60"/>
      <c r="H38" s="60"/>
      <c r="I38" s="60"/>
      <c r="J38" s="60"/>
      <c r="K38" s="60">
        <v>44666532</v>
      </c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10094765</v>
      </c>
      <c r="D39" s="168">
        <f>SUM(D37:D38)</f>
        <v>0</v>
      </c>
      <c r="E39" s="76">
        <f t="shared" si="4"/>
        <v>6825840</v>
      </c>
      <c r="F39" s="77">
        <f t="shared" si="4"/>
        <v>6825840</v>
      </c>
      <c r="G39" s="77">
        <f t="shared" si="4"/>
        <v>6825840</v>
      </c>
      <c r="H39" s="77">
        <f t="shared" si="4"/>
        <v>6825840</v>
      </c>
      <c r="I39" s="77">
        <f t="shared" si="4"/>
        <v>6825840</v>
      </c>
      <c r="J39" s="77">
        <f t="shared" si="4"/>
        <v>6825840</v>
      </c>
      <c r="K39" s="77">
        <f t="shared" si="4"/>
        <v>51492372</v>
      </c>
      <c r="L39" s="77">
        <f t="shared" si="4"/>
        <v>6825840</v>
      </c>
      <c r="M39" s="77">
        <f t="shared" si="4"/>
        <v>6825840</v>
      </c>
      <c r="N39" s="77">
        <f t="shared" si="4"/>
        <v>6825840</v>
      </c>
      <c r="O39" s="77">
        <f t="shared" si="4"/>
        <v>6825840</v>
      </c>
      <c r="P39" s="77">
        <f t="shared" si="4"/>
        <v>6825840</v>
      </c>
      <c r="Q39" s="77">
        <f t="shared" si="4"/>
        <v>6825840</v>
      </c>
      <c r="R39" s="77">
        <f t="shared" si="4"/>
        <v>6825840</v>
      </c>
      <c r="S39" s="77">
        <f t="shared" si="4"/>
        <v>6825840</v>
      </c>
      <c r="T39" s="77">
        <f t="shared" si="4"/>
        <v>6825840</v>
      </c>
      <c r="U39" s="77">
        <f t="shared" si="4"/>
        <v>6825840</v>
      </c>
      <c r="V39" s="77">
        <f t="shared" si="4"/>
        <v>6825840</v>
      </c>
      <c r="W39" s="77">
        <f t="shared" si="4"/>
        <v>6825840</v>
      </c>
      <c r="X39" s="77">
        <f t="shared" si="4"/>
        <v>6825840</v>
      </c>
      <c r="Y39" s="77">
        <f t="shared" si="4"/>
        <v>0</v>
      </c>
      <c r="Z39" s="212">
        <f>+IF(X39&lt;&gt;0,+(Y39/X39)*100,0)</f>
        <v>0</v>
      </c>
      <c r="AA39" s="79">
        <f>SUM(AA37:AA38)</f>
        <v>6825840</v>
      </c>
    </row>
    <row r="40" spans="1:27" ht="13.5">
      <c r="A40" s="250" t="s">
        <v>167</v>
      </c>
      <c r="B40" s="251"/>
      <c r="C40" s="168">
        <f aca="true" t="shared" si="5" ref="C40:Y40">+C34+C39</f>
        <v>47081765</v>
      </c>
      <c r="D40" s="168">
        <f>+D34+D39</f>
        <v>0</v>
      </c>
      <c r="E40" s="72">
        <f t="shared" si="5"/>
        <v>84593354</v>
      </c>
      <c r="F40" s="73">
        <f t="shared" si="5"/>
        <v>91826708</v>
      </c>
      <c r="G40" s="73">
        <f t="shared" si="5"/>
        <v>97088362</v>
      </c>
      <c r="H40" s="73">
        <f t="shared" si="5"/>
        <v>84593354</v>
      </c>
      <c r="I40" s="73">
        <f t="shared" si="5"/>
        <v>88125806</v>
      </c>
      <c r="J40" s="73">
        <f t="shared" si="5"/>
        <v>88125806</v>
      </c>
      <c r="K40" s="73">
        <f t="shared" si="5"/>
        <v>77939589</v>
      </c>
      <c r="L40" s="73">
        <f t="shared" si="5"/>
        <v>85430653</v>
      </c>
      <c r="M40" s="73">
        <f t="shared" si="5"/>
        <v>87937866</v>
      </c>
      <c r="N40" s="73">
        <f t="shared" si="5"/>
        <v>87937866</v>
      </c>
      <c r="O40" s="73">
        <f t="shared" si="5"/>
        <v>91826708</v>
      </c>
      <c r="P40" s="73">
        <f t="shared" si="5"/>
        <v>86061829</v>
      </c>
      <c r="Q40" s="73">
        <f t="shared" si="5"/>
        <v>86218389</v>
      </c>
      <c r="R40" s="73">
        <f t="shared" si="5"/>
        <v>86218389</v>
      </c>
      <c r="S40" s="73">
        <f t="shared" si="5"/>
        <v>87073495</v>
      </c>
      <c r="T40" s="73">
        <f t="shared" si="5"/>
        <v>90444286</v>
      </c>
      <c r="U40" s="73">
        <f t="shared" si="5"/>
        <v>162249097</v>
      </c>
      <c r="V40" s="73">
        <f t="shared" si="5"/>
        <v>162249097</v>
      </c>
      <c r="W40" s="73">
        <f t="shared" si="5"/>
        <v>162249097</v>
      </c>
      <c r="X40" s="73">
        <f t="shared" si="5"/>
        <v>91826708</v>
      </c>
      <c r="Y40" s="73">
        <f t="shared" si="5"/>
        <v>70422389</v>
      </c>
      <c r="Z40" s="170">
        <f>+IF(X40&lt;&gt;0,+(Y40/X40)*100,0)</f>
        <v>76.69052994908627</v>
      </c>
      <c r="AA40" s="74">
        <f>+AA34+AA39</f>
        <v>91826708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864473913</v>
      </c>
      <c r="D42" s="257">
        <f>+D25-D40</f>
        <v>0</v>
      </c>
      <c r="E42" s="258">
        <f t="shared" si="6"/>
        <v>904426968</v>
      </c>
      <c r="F42" s="259">
        <f t="shared" si="6"/>
        <v>893931826</v>
      </c>
      <c r="G42" s="259">
        <f t="shared" si="6"/>
        <v>971943351</v>
      </c>
      <c r="H42" s="259">
        <f t="shared" si="6"/>
        <v>904426968</v>
      </c>
      <c r="I42" s="259">
        <f t="shared" si="6"/>
        <v>882675835</v>
      </c>
      <c r="J42" s="259">
        <f t="shared" si="6"/>
        <v>882675835</v>
      </c>
      <c r="K42" s="259">
        <f t="shared" si="6"/>
        <v>842861701</v>
      </c>
      <c r="L42" s="259">
        <f t="shared" si="6"/>
        <v>903389713</v>
      </c>
      <c r="M42" s="259">
        <f t="shared" si="6"/>
        <v>906193081</v>
      </c>
      <c r="N42" s="259">
        <f t="shared" si="6"/>
        <v>906193081</v>
      </c>
      <c r="O42" s="259">
        <f t="shared" si="6"/>
        <v>893931826</v>
      </c>
      <c r="P42" s="259">
        <f t="shared" si="6"/>
        <v>870369076</v>
      </c>
      <c r="Q42" s="259">
        <f t="shared" si="6"/>
        <v>936169653</v>
      </c>
      <c r="R42" s="259">
        <f t="shared" si="6"/>
        <v>936169653</v>
      </c>
      <c r="S42" s="259">
        <f t="shared" si="6"/>
        <v>924902578</v>
      </c>
      <c r="T42" s="259">
        <f t="shared" si="6"/>
        <v>912317869</v>
      </c>
      <c r="U42" s="259">
        <f t="shared" si="6"/>
        <v>786476585</v>
      </c>
      <c r="V42" s="259">
        <f t="shared" si="6"/>
        <v>786476585</v>
      </c>
      <c r="W42" s="259">
        <f t="shared" si="6"/>
        <v>786476585</v>
      </c>
      <c r="X42" s="259">
        <f t="shared" si="6"/>
        <v>893931826</v>
      </c>
      <c r="Y42" s="259">
        <f t="shared" si="6"/>
        <v>-107455241</v>
      </c>
      <c r="Z42" s="260">
        <f>+IF(X42&lt;&gt;0,+(Y42/X42)*100,0)</f>
        <v>-12.020518553503207</v>
      </c>
      <c r="AA42" s="261">
        <f>+AA25-AA40</f>
        <v>893931826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864473913</v>
      </c>
      <c r="D45" s="155"/>
      <c r="E45" s="59">
        <v>904426968</v>
      </c>
      <c r="F45" s="60">
        <v>893931826</v>
      </c>
      <c r="G45" s="60">
        <v>971943351</v>
      </c>
      <c r="H45" s="60">
        <v>904426968</v>
      </c>
      <c r="I45" s="60">
        <v>882675835</v>
      </c>
      <c r="J45" s="60">
        <v>882675835</v>
      </c>
      <c r="K45" s="60">
        <v>842861701</v>
      </c>
      <c r="L45" s="60">
        <v>903389713</v>
      </c>
      <c r="M45" s="60">
        <v>906193081</v>
      </c>
      <c r="N45" s="60">
        <v>906193081</v>
      </c>
      <c r="O45" s="60">
        <v>893931826</v>
      </c>
      <c r="P45" s="60">
        <v>870369076</v>
      </c>
      <c r="Q45" s="60">
        <v>936169653</v>
      </c>
      <c r="R45" s="60">
        <v>936169653</v>
      </c>
      <c r="S45" s="60">
        <v>924902578</v>
      </c>
      <c r="T45" s="60">
        <v>912317869</v>
      </c>
      <c r="U45" s="60">
        <v>786476585</v>
      </c>
      <c r="V45" s="60">
        <v>786476585</v>
      </c>
      <c r="W45" s="60">
        <v>786476585</v>
      </c>
      <c r="X45" s="60">
        <v>893931826</v>
      </c>
      <c r="Y45" s="60">
        <v>-107455241</v>
      </c>
      <c r="Z45" s="139">
        <v>-12.02</v>
      </c>
      <c r="AA45" s="62">
        <v>893931826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864473913</v>
      </c>
      <c r="D48" s="217">
        <f>SUM(D45:D47)</f>
        <v>0</v>
      </c>
      <c r="E48" s="264">
        <f t="shared" si="7"/>
        <v>904426968</v>
      </c>
      <c r="F48" s="219">
        <f t="shared" si="7"/>
        <v>893931826</v>
      </c>
      <c r="G48" s="219">
        <f t="shared" si="7"/>
        <v>971943351</v>
      </c>
      <c r="H48" s="219">
        <f t="shared" si="7"/>
        <v>904426968</v>
      </c>
      <c r="I48" s="219">
        <f t="shared" si="7"/>
        <v>882675835</v>
      </c>
      <c r="J48" s="219">
        <f t="shared" si="7"/>
        <v>882675835</v>
      </c>
      <c r="K48" s="219">
        <f t="shared" si="7"/>
        <v>842861701</v>
      </c>
      <c r="L48" s="219">
        <f t="shared" si="7"/>
        <v>903389713</v>
      </c>
      <c r="M48" s="219">
        <f t="shared" si="7"/>
        <v>906193081</v>
      </c>
      <c r="N48" s="219">
        <f t="shared" si="7"/>
        <v>906193081</v>
      </c>
      <c r="O48" s="219">
        <f t="shared" si="7"/>
        <v>893931826</v>
      </c>
      <c r="P48" s="219">
        <f t="shared" si="7"/>
        <v>870369076</v>
      </c>
      <c r="Q48" s="219">
        <f t="shared" si="7"/>
        <v>936169653</v>
      </c>
      <c r="R48" s="219">
        <f t="shared" si="7"/>
        <v>936169653</v>
      </c>
      <c r="S48" s="219">
        <f t="shared" si="7"/>
        <v>924902578</v>
      </c>
      <c r="T48" s="219">
        <f t="shared" si="7"/>
        <v>912317869</v>
      </c>
      <c r="U48" s="219">
        <f t="shared" si="7"/>
        <v>786476585</v>
      </c>
      <c r="V48" s="219">
        <f t="shared" si="7"/>
        <v>786476585</v>
      </c>
      <c r="W48" s="219">
        <f t="shared" si="7"/>
        <v>786476585</v>
      </c>
      <c r="X48" s="219">
        <f t="shared" si="7"/>
        <v>893931826</v>
      </c>
      <c r="Y48" s="219">
        <f t="shared" si="7"/>
        <v>-107455241</v>
      </c>
      <c r="Z48" s="265">
        <f>+IF(X48&lt;&gt;0,+(Y48/X48)*100,0)</f>
        <v>-12.020518553503207</v>
      </c>
      <c r="AA48" s="232">
        <f>SUM(AA45:AA47)</f>
        <v>893931826</v>
      </c>
    </row>
    <row r="49" spans="1:27" ht="13.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8000000</v>
      </c>
      <c r="D6" s="155"/>
      <c r="E6" s="59">
        <v>12000000</v>
      </c>
      <c r="F6" s="60">
        <v>12000000</v>
      </c>
      <c r="G6" s="60">
        <v>844746</v>
      </c>
      <c r="H6" s="60">
        <v>627624</v>
      </c>
      <c r="I6" s="60">
        <v>443327</v>
      </c>
      <c r="J6" s="60">
        <v>1915697</v>
      </c>
      <c r="K6" s="60">
        <v>1322521</v>
      </c>
      <c r="L6" s="60">
        <v>486608</v>
      </c>
      <c r="M6" s="60">
        <v>1153875</v>
      </c>
      <c r="N6" s="60">
        <v>2963004</v>
      </c>
      <c r="O6" s="60">
        <v>447117</v>
      </c>
      <c r="P6" s="60">
        <v>430062</v>
      </c>
      <c r="Q6" s="60">
        <v>4651666</v>
      </c>
      <c r="R6" s="60">
        <v>5528845</v>
      </c>
      <c r="S6" s="60">
        <v>512992</v>
      </c>
      <c r="T6" s="60">
        <v>677169</v>
      </c>
      <c r="U6" s="60">
        <v>757901</v>
      </c>
      <c r="V6" s="60">
        <v>1948062</v>
      </c>
      <c r="W6" s="60">
        <v>12355608</v>
      </c>
      <c r="X6" s="60">
        <v>12000000</v>
      </c>
      <c r="Y6" s="60">
        <v>355608</v>
      </c>
      <c r="Z6" s="140">
        <v>2.96</v>
      </c>
      <c r="AA6" s="62">
        <v>12000000</v>
      </c>
    </row>
    <row r="7" spans="1:27" ht="13.5">
      <c r="A7" s="249" t="s">
        <v>32</v>
      </c>
      <c r="B7" s="182"/>
      <c r="C7" s="155">
        <v>800000</v>
      </c>
      <c r="D7" s="155"/>
      <c r="E7" s="59"/>
      <c r="F7" s="60">
        <v>844800</v>
      </c>
      <c r="G7" s="60">
        <v>35563</v>
      </c>
      <c r="H7" s="60">
        <v>20619</v>
      </c>
      <c r="I7" s="60">
        <v>34608</v>
      </c>
      <c r="J7" s="60">
        <v>90790</v>
      </c>
      <c r="K7" s="60">
        <v>1108</v>
      </c>
      <c r="L7" s="60">
        <v>21955</v>
      </c>
      <c r="M7" s="60">
        <v>9978</v>
      </c>
      <c r="N7" s="60">
        <v>33041</v>
      </c>
      <c r="O7" s="60">
        <v>17878</v>
      </c>
      <c r="P7" s="60">
        <v>26121</v>
      </c>
      <c r="Q7" s="60">
        <v>1025</v>
      </c>
      <c r="R7" s="60">
        <v>45024</v>
      </c>
      <c r="S7" s="60">
        <v>6993</v>
      </c>
      <c r="T7" s="60">
        <v>13886</v>
      </c>
      <c r="U7" s="60">
        <v>135110</v>
      </c>
      <c r="V7" s="60">
        <v>155989</v>
      </c>
      <c r="W7" s="60">
        <v>324844</v>
      </c>
      <c r="X7" s="60">
        <v>844800</v>
      </c>
      <c r="Y7" s="60">
        <v>-519956</v>
      </c>
      <c r="Z7" s="140">
        <v>-61.55</v>
      </c>
      <c r="AA7" s="62">
        <v>844800</v>
      </c>
    </row>
    <row r="8" spans="1:27" ht="13.5">
      <c r="A8" s="249" t="s">
        <v>178</v>
      </c>
      <c r="B8" s="182"/>
      <c r="C8" s="155">
        <v>89584010</v>
      </c>
      <c r="D8" s="155"/>
      <c r="E8" s="59">
        <v>69618108</v>
      </c>
      <c r="F8" s="60">
        <v>69785520</v>
      </c>
      <c r="G8" s="60">
        <v>4658754</v>
      </c>
      <c r="H8" s="60">
        <v>289319</v>
      </c>
      <c r="I8" s="60">
        <v>347674</v>
      </c>
      <c r="J8" s="60">
        <v>5295747</v>
      </c>
      <c r="K8" s="60">
        <v>467969</v>
      </c>
      <c r="L8" s="60">
        <v>320040</v>
      </c>
      <c r="M8" s="60">
        <v>1424807</v>
      </c>
      <c r="N8" s="60">
        <v>2212816</v>
      </c>
      <c r="O8" s="60">
        <v>1221303</v>
      </c>
      <c r="P8" s="60">
        <v>509224</v>
      </c>
      <c r="Q8" s="60">
        <v>7300953</v>
      </c>
      <c r="R8" s="60">
        <v>9031480</v>
      </c>
      <c r="S8" s="60">
        <v>404525</v>
      </c>
      <c r="T8" s="60">
        <v>3201378</v>
      </c>
      <c r="U8" s="60">
        <v>1825593</v>
      </c>
      <c r="V8" s="60">
        <v>5431496</v>
      </c>
      <c r="W8" s="60">
        <v>21971539</v>
      </c>
      <c r="X8" s="60">
        <v>69785520</v>
      </c>
      <c r="Y8" s="60">
        <v>-47813981</v>
      </c>
      <c r="Z8" s="140">
        <v>-68.52</v>
      </c>
      <c r="AA8" s="62">
        <v>69785520</v>
      </c>
    </row>
    <row r="9" spans="1:27" ht="13.5">
      <c r="A9" s="249" t="s">
        <v>179</v>
      </c>
      <c r="B9" s="182"/>
      <c r="C9" s="155">
        <v>130420000</v>
      </c>
      <c r="D9" s="155"/>
      <c r="E9" s="59">
        <v>157076004</v>
      </c>
      <c r="F9" s="60">
        <v>157076004</v>
      </c>
      <c r="G9" s="60">
        <v>62376000</v>
      </c>
      <c r="H9" s="60">
        <v>1334000</v>
      </c>
      <c r="I9" s="60"/>
      <c r="J9" s="60">
        <v>63710000</v>
      </c>
      <c r="K9" s="60"/>
      <c r="L9" s="60">
        <v>50631000</v>
      </c>
      <c r="M9" s="60"/>
      <c r="N9" s="60">
        <v>50631000</v>
      </c>
      <c r="O9" s="60"/>
      <c r="P9" s="60">
        <v>300000</v>
      </c>
      <c r="Q9" s="60">
        <v>41585000</v>
      </c>
      <c r="R9" s="60">
        <v>41885000</v>
      </c>
      <c r="S9" s="60"/>
      <c r="T9" s="60"/>
      <c r="U9" s="60"/>
      <c r="V9" s="60"/>
      <c r="W9" s="60">
        <v>156226000</v>
      </c>
      <c r="X9" s="60">
        <v>157076004</v>
      </c>
      <c r="Y9" s="60">
        <v>-850004</v>
      </c>
      <c r="Z9" s="140">
        <v>-0.54</v>
      </c>
      <c r="AA9" s="62">
        <v>157076004</v>
      </c>
    </row>
    <row r="10" spans="1:27" ht="13.5">
      <c r="A10" s="249" t="s">
        <v>180</v>
      </c>
      <c r="B10" s="182"/>
      <c r="C10" s="155"/>
      <c r="D10" s="155"/>
      <c r="E10" s="59">
        <v>55593996</v>
      </c>
      <c r="F10" s="60">
        <v>55593996</v>
      </c>
      <c r="G10" s="60">
        <v>13000000</v>
      </c>
      <c r="H10" s="60"/>
      <c r="I10" s="60"/>
      <c r="J10" s="60">
        <v>13000000</v>
      </c>
      <c r="K10" s="60">
        <v>2000000</v>
      </c>
      <c r="L10" s="60">
        <v>19500000</v>
      </c>
      <c r="M10" s="60"/>
      <c r="N10" s="60">
        <v>21500000</v>
      </c>
      <c r="O10" s="60"/>
      <c r="P10" s="60"/>
      <c r="Q10" s="60">
        <v>35594000</v>
      </c>
      <c r="R10" s="60">
        <v>35594000</v>
      </c>
      <c r="S10" s="60"/>
      <c r="T10" s="60"/>
      <c r="U10" s="60"/>
      <c r="V10" s="60"/>
      <c r="W10" s="60">
        <v>70094000</v>
      </c>
      <c r="X10" s="60">
        <v>55593996</v>
      </c>
      <c r="Y10" s="60">
        <v>14500004</v>
      </c>
      <c r="Z10" s="140">
        <v>26.08</v>
      </c>
      <c r="AA10" s="62">
        <v>55593996</v>
      </c>
    </row>
    <row r="11" spans="1:27" ht="13.5">
      <c r="A11" s="249" t="s">
        <v>181</v>
      </c>
      <c r="B11" s="182"/>
      <c r="C11" s="155">
        <v>3000000</v>
      </c>
      <c r="D11" s="155"/>
      <c r="E11" s="59">
        <v>2499996</v>
      </c>
      <c r="F11" s="60">
        <v>2499996</v>
      </c>
      <c r="G11" s="60">
        <v>216635</v>
      </c>
      <c r="H11" s="60">
        <v>309746</v>
      </c>
      <c r="I11" s="60">
        <v>267541</v>
      </c>
      <c r="J11" s="60">
        <v>793922</v>
      </c>
      <c r="K11" s="60">
        <v>212954</v>
      </c>
      <c r="L11" s="60">
        <v>147807</v>
      </c>
      <c r="M11" s="60">
        <v>226991</v>
      </c>
      <c r="N11" s="60">
        <v>587752</v>
      </c>
      <c r="O11" s="60">
        <v>247909</v>
      </c>
      <c r="P11" s="60">
        <v>206516</v>
      </c>
      <c r="Q11" s="60">
        <v>177105</v>
      </c>
      <c r="R11" s="60">
        <v>631530</v>
      </c>
      <c r="S11" s="60">
        <v>256332</v>
      </c>
      <c r="T11" s="60">
        <v>314959</v>
      </c>
      <c r="U11" s="60">
        <v>263194</v>
      </c>
      <c r="V11" s="60">
        <v>834485</v>
      </c>
      <c r="W11" s="60">
        <v>2847689</v>
      </c>
      <c r="X11" s="60">
        <v>2499996</v>
      </c>
      <c r="Y11" s="60">
        <v>347693</v>
      </c>
      <c r="Z11" s="140">
        <v>13.91</v>
      </c>
      <c r="AA11" s="62">
        <v>2499996</v>
      </c>
    </row>
    <row r="12" spans="1:27" ht="13.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184</v>
      </c>
      <c r="B14" s="182"/>
      <c r="C14" s="155">
        <v>-118350619</v>
      </c>
      <c r="D14" s="155"/>
      <c r="E14" s="59">
        <v>-176676000</v>
      </c>
      <c r="F14" s="60">
        <v>-111652068</v>
      </c>
      <c r="G14" s="60">
        <v>-7022962</v>
      </c>
      <c r="H14" s="60">
        <v>-6867832</v>
      </c>
      <c r="I14" s="60">
        <v>-7110000</v>
      </c>
      <c r="J14" s="60">
        <v>-21000794</v>
      </c>
      <c r="K14" s="60">
        <v>-9672222</v>
      </c>
      <c r="L14" s="60">
        <v>-7410096</v>
      </c>
      <c r="M14" s="60">
        <v>-7674755</v>
      </c>
      <c r="N14" s="60">
        <v>-24757073</v>
      </c>
      <c r="O14" s="60">
        <v>-4678358</v>
      </c>
      <c r="P14" s="60">
        <v>-10001696</v>
      </c>
      <c r="Q14" s="60">
        <v>-7220584</v>
      </c>
      <c r="R14" s="60">
        <v>-21900638</v>
      </c>
      <c r="S14" s="60">
        <v>-8487627</v>
      </c>
      <c r="T14" s="60">
        <v>-7408024</v>
      </c>
      <c r="U14" s="60">
        <v>-19510338</v>
      </c>
      <c r="V14" s="60">
        <v>-35405989</v>
      </c>
      <c r="W14" s="60">
        <v>-103064494</v>
      </c>
      <c r="X14" s="60">
        <v>-111652068</v>
      </c>
      <c r="Y14" s="60">
        <v>8587574</v>
      </c>
      <c r="Z14" s="140">
        <v>-7.69</v>
      </c>
      <c r="AA14" s="62">
        <v>-111652068</v>
      </c>
    </row>
    <row r="15" spans="1:27" ht="13.5">
      <c r="A15" s="249" t="s">
        <v>40</v>
      </c>
      <c r="B15" s="182"/>
      <c r="C15" s="155">
        <v>-111619</v>
      </c>
      <c r="D15" s="155"/>
      <c r="E15" s="59">
        <v>-99996</v>
      </c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42</v>
      </c>
      <c r="B16" s="182"/>
      <c r="C16" s="155"/>
      <c r="D16" s="155"/>
      <c r="E16" s="59"/>
      <c r="F16" s="60">
        <v>-6963720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-6963720</v>
      </c>
      <c r="Y16" s="60">
        <v>6963720</v>
      </c>
      <c r="Z16" s="140">
        <v>-100</v>
      </c>
      <c r="AA16" s="62">
        <v>-6963720</v>
      </c>
    </row>
    <row r="17" spans="1:27" ht="13.5">
      <c r="A17" s="250" t="s">
        <v>185</v>
      </c>
      <c r="B17" s="251"/>
      <c r="C17" s="168">
        <f aca="true" t="shared" si="0" ref="C17:Y17">SUM(C6:C16)</f>
        <v>113341772</v>
      </c>
      <c r="D17" s="168">
        <f t="shared" si="0"/>
        <v>0</v>
      </c>
      <c r="E17" s="72">
        <f t="shared" si="0"/>
        <v>120012108</v>
      </c>
      <c r="F17" s="73">
        <f t="shared" si="0"/>
        <v>179184528</v>
      </c>
      <c r="G17" s="73">
        <f t="shared" si="0"/>
        <v>74108736</v>
      </c>
      <c r="H17" s="73">
        <f t="shared" si="0"/>
        <v>-4286524</v>
      </c>
      <c r="I17" s="73">
        <f t="shared" si="0"/>
        <v>-6016850</v>
      </c>
      <c r="J17" s="73">
        <f t="shared" si="0"/>
        <v>63805362</v>
      </c>
      <c r="K17" s="73">
        <f t="shared" si="0"/>
        <v>-5667670</v>
      </c>
      <c r="L17" s="73">
        <f t="shared" si="0"/>
        <v>63697314</v>
      </c>
      <c r="M17" s="73">
        <f t="shared" si="0"/>
        <v>-4859104</v>
      </c>
      <c r="N17" s="73">
        <f t="shared" si="0"/>
        <v>53170540</v>
      </c>
      <c r="O17" s="73">
        <f t="shared" si="0"/>
        <v>-2744151</v>
      </c>
      <c r="P17" s="73">
        <f t="shared" si="0"/>
        <v>-8529773</v>
      </c>
      <c r="Q17" s="73">
        <f t="shared" si="0"/>
        <v>82089165</v>
      </c>
      <c r="R17" s="73">
        <f t="shared" si="0"/>
        <v>70815241</v>
      </c>
      <c r="S17" s="73">
        <f t="shared" si="0"/>
        <v>-7306785</v>
      </c>
      <c r="T17" s="73">
        <f t="shared" si="0"/>
        <v>-3200632</v>
      </c>
      <c r="U17" s="73">
        <f t="shared" si="0"/>
        <v>-16528540</v>
      </c>
      <c r="V17" s="73">
        <f t="shared" si="0"/>
        <v>-27035957</v>
      </c>
      <c r="W17" s="73">
        <f t="shared" si="0"/>
        <v>160755186</v>
      </c>
      <c r="X17" s="73">
        <f t="shared" si="0"/>
        <v>179184528</v>
      </c>
      <c r="Y17" s="73">
        <f t="shared" si="0"/>
        <v>-18429342</v>
      </c>
      <c r="Z17" s="170">
        <f>+IF(X17&lt;&gt;0,+(Y17/X17)*100,0)</f>
        <v>-10.285119036616821</v>
      </c>
      <c r="AA17" s="74">
        <f>SUM(AA6:AA16)</f>
        <v>179184528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3.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3.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3.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3.5">
      <c r="A26" s="249" t="s">
        <v>191</v>
      </c>
      <c r="B26" s="182"/>
      <c r="C26" s="155">
        <v>-134873000</v>
      </c>
      <c r="D26" s="155"/>
      <c r="E26" s="59">
        <v>-119975904</v>
      </c>
      <c r="F26" s="60">
        <v>-50582004</v>
      </c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>
        <v>-50582004</v>
      </c>
      <c r="Y26" s="60">
        <v>50582004</v>
      </c>
      <c r="Z26" s="140">
        <v>-100</v>
      </c>
      <c r="AA26" s="62">
        <v>-50582004</v>
      </c>
    </row>
    <row r="27" spans="1:27" ht="13.5">
      <c r="A27" s="250" t="s">
        <v>192</v>
      </c>
      <c r="B27" s="251"/>
      <c r="C27" s="168">
        <f aca="true" t="shared" si="1" ref="C27:Y27">SUM(C21:C26)</f>
        <v>-134873000</v>
      </c>
      <c r="D27" s="168">
        <f>SUM(D21:D26)</f>
        <v>0</v>
      </c>
      <c r="E27" s="72">
        <f t="shared" si="1"/>
        <v>-119975904</v>
      </c>
      <c r="F27" s="73">
        <f t="shared" si="1"/>
        <v>-50582004</v>
      </c>
      <c r="G27" s="73">
        <f t="shared" si="1"/>
        <v>0</v>
      </c>
      <c r="H27" s="73">
        <f t="shared" si="1"/>
        <v>0</v>
      </c>
      <c r="I27" s="73">
        <f t="shared" si="1"/>
        <v>0</v>
      </c>
      <c r="J27" s="73">
        <f t="shared" si="1"/>
        <v>0</v>
      </c>
      <c r="K27" s="73">
        <f t="shared" si="1"/>
        <v>0</v>
      </c>
      <c r="L27" s="73">
        <f t="shared" si="1"/>
        <v>0</v>
      </c>
      <c r="M27" s="73">
        <f t="shared" si="1"/>
        <v>0</v>
      </c>
      <c r="N27" s="73">
        <f t="shared" si="1"/>
        <v>0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0</v>
      </c>
      <c r="X27" s="73">
        <f t="shared" si="1"/>
        <v>-50582004</v>
      </c>
      <c r="Y27" s="73">
        <f t="shared" si="1"/>
        <v>50582004</v>
      </c>
      <c r="Z27" s="170">
        <f>+IF(X27&lt;&gt;0,+(Y27/X27)*100,0)</f>
        <v>-100</v>
      </c>
      <c r="AA27" s="74">
        <f>SUM(AA21:AA26)</f>
        <v>-50582004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3.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49" t="s">
        <v>197</v>
      </c>
      <c r="B35" s="182"/>
      <c r="C35" s="155">
        <v>-536586</v>
      </c>
      <c r="D35" s="155"/>
      <c r="E35" s="59">
        <v>-496584</v>
      </c>
      <c r="F35" s="60">
        <v>-496584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-496584</v>
      </c>
      <c r="Y35" s="60">
        <v>496584</v>
      </c>
      <c r="Z35" s="140">
        <v>-100</v>
      </c>
      <c r="AA35" s="62">
        <v>-496584</v>
      </c>
    </row>
    <row r="36" spans="1:27" ht="13.5">
      <c r="A36" s="250" t="s">
        <v>198</v>
      </c>
      <c r="B36" s="251"/>
      <c r="C36" s="168">
        <f aca="true" t="shared" si="2" ref="C36:Y36">SUM(C31:C35)</f>
        <v>-536586</v>
      </c>
      <c r="D36" s="168">
        <f>SUM(D31:D35)</f>
        <v>0</v>
      </c>
      <c r="E36" s="72">
        <f t="shared" si="2"/>
        <v>-496584</v>
      </c>
      <c r="F36" s="73">
        <f t="shared" si="2"/>
        <v>-496584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-496584</v>
      </c>
      <c r="Y36" s="73">
        <f t="shared" si="2"/>
        <v>496584</v>
      </c>
      <c r="Z36" s="170">
        <f>+IF(X36&lt;&gt;0,+(Y36/X36)*100,0)</f>
        <v>-100</v>
      </c>
      <c r="AA36" s="74">
        <f>SUM(AA31:AA35)</f>
        <v>-496584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2" t="s">
        <v>199</v>
      </c>
      <c r="B38" s="182"/>
      <c r="C38" s="153">
        <f aca="true" t="shared" si="3" ref="C38:Y38">+C17+C27+C36</f>
        <v>-22067814</v>
      </c>
      <c r="D38" s="153">
        <f>+D17+D27+D36</f>
        <v>0</v>
      </c>
      <c r="E38" s="99">
        <f t="shared" si="3"/>
        <v>-460380</v>
      </c>
      <c r="F38" s="100">
        <f t="shared" si="3"/>
        <v>128105940</v>
      </c>
      <c r="G38" s="100">
        <f t="shared" si="3"/>
        <v>74108736</v>
      </c>
      <c r="H38" s="100">
        <f t="shared" si="3"/>
        <v>-4286524</v>
      </c>
      <c r="I38" s="100">
        <f t="shared" si="3"/>
        <v>-6016850</v>
      </c>
      <c r="J38" s="100">
        <f t="shared" si="3"/>
        <v>63805362</v>
      </c>
      <c r="K38" s="100">
        <f t="shared" si="3"/>
        <v>-5667670</v>
      </c>
      <c r="L38" s="100">
        <f t="shared" si="3"/>
        <v>63697314</v>
      </c>
      <c r="M38" s="100">
        <f t="shared" si="3"/>
        <v>-4859104</v>
      </c>
      <c r="N38" s="100">
        <f t="shared" si="3"/>
        <v>53170540</v>
      </c>
      <c r="O38" s="100">
        <f t="shared" si="3"/>
        <v>-2744151</v>
      </c>
      <c r="P38" s="100">
        <f t="shared" si="3"/>
        <v>-8529773</v>
      </c>
      <c r="Q38" s="100">
        <f t="shared" si="3"/>
        <v>82089165</v>
      </c>
      <c r="R38" s="100">
        <f t="shared" si="3"/>
        <v>70815241</v>
      </c>
      <c r="S38" s="100">
        <f t="shared" si="3"/>
        <v>-7306785</v>
      </c>
      <c r="T38" s="100">
        <f t="shared" si="3"/>
        <v>-3200632</v>
      </c>
      <c r="U38" s="100">
        <f t="shared" si="3"/>
        <v>-16528540</v>
      </c>
      <c r="V38" s="100">
        <f t="shared" si="3"/>
        <v>-27035957</v>
      </c>
      <c r="W38" s="100">
        <f t="shared" si="3"/>
        <v>160755186</v>
      </c>
      <c r="X38" s="100">
        <f t="shared" si="3"/>
        <v>128105940</v>
      </c>
      <c r="Y38" s="100">
        <f t="shared" si="3"/>
        <v>32649246</v>
      </c>
      <c r="Z38" s="137">
        <f>+IF(X38&lt;&gt;0,+(Y38/X38)*100,0)</f>
        <v>25.48612968297957</v>
      </c>
      <c r="AA38" s="102">
        <f>+AA17+AA27+AA36</f>
        <v>128105940</v>
      </c>
    </row>
    <row r="39" spans="1:27" ht="13.5">
      <c r="A39" s="249" t="s">
        <v>200</v>
      </c>
      <c r="B39" s="182"/>
      <c r="C39" s="153">
        <v>181863007</v>
      </c>
      <c r="D39" s="153"/>
      <c r="E39" s="99">
        <v>460303</v>
      </c>
      <c r="F39" s="100"/>
      <c r="G39" s="100"/>
      <c r="H39" s="100">
        <v>74108736</v>
      </c>
      <c r="I39" s="100">
        <v>69822212</v>
      </c>
      <c r="J39" s="100"/>
      <c r="K39" s="100">
        <v>63805362</v>
      </c>
      <c r="L39" s="100">
        <v>58137692</v>
      </c>
      <c r="M39" s="100">
        <v>121835006</v>
      </c>
      <c r="N39" s="100">
        <v>63805362</v>
      </c>
      <c r="O39" s="100">
        <v>116975902</v>
      </c>
      <c r="P39" s="100">
        <v>114231751</v>
      </c>
      <c r="Q39" s="100">
        <v>105701978</v>
      </c>
      <c r="R39" s="100">
        <v>116975902</v>
      </c>
      <c r="S39" s="100">
        <v>187791143</v>
      </c>
      <c r="T39" s="100">
        <v>180484358</v>
      </c>
      <c r="U39" s="100">
        <v>177283726</v>
      </c>
      <c r="V39" s="100">
        <v>187791143</v>
      </c>
      <c r="W39" s="100"/>
      <c r="X39" s="100"/>
      <c r="Y39" s="100"/>
      <c r="Z39" s="137"/>
      <c r="AA39" s="102"/>
    </row>
    <row r="40" spans="1:27" ht="13.5">
      <c r="A40" s="269" t="s">
        <v>201</v>
      </c>
      <c r="B40" s="256"/>
      <c r="C40" s="257">
        <v>159795193</v>
      </c>
      <c r="D40" s="257"/>
      <c r="E40" s="258">
        <v>-77</v>
      </c>
      <c r="F40" s="259">
        <v>128105940</v>
      </c>
      <c r="G40" s="259">
        <v>74108736</v>
      </c>
      <c r="H40" s="259">
        <v>69822212</v>
      </c>
      <c r="I40" s="259">
        <v>63805362</v>
      </c>
      <c r="J40" s="259">
        <v>63805362</v>
      </c>
      <c r="K40" s="259">
        <v>58137692</v>
      </c>
      <c r="L40" s="259">
        <v>121835006</v>
      </c>
      <c r="M40" s="259">
        <v>116975902</v>
      </c>
      <c r="N40" s="259">
        <v>116975902</v>
      </c>
      <c r="O40" s="259">
        <v>114231751</v>
      </c>
      <c r="P40" s="259">
        <v>105701978</v>
      </c>
      <c r="Q40" s="259">
        <v>187791143</v>
      </c>
      <c r="R40" s="259">
        <v>114231751</v>
      </c>
      <c r="S40" s="259">
        <v>180484358</v>
      </c>
      <c r="T40" s="259">
        <v>177283726</v>
      </c>
      <c r="U40" s="259">
        <v>160755186</v>
      </c>
      <c r="V40" s="259">
        <v>160755186</v>
      </c>
      <c r="W40" s="259">
        <v>160755186</v>
      </c>
      <c r="X40" s="259">
        <v>128105940</v>
      </c>
      <c r="Y40" s="259">
        <v>32649246</v>
      </c>
      <c r="Z40" s="260">
        <v>25.49</v>
      </c>
      <c r="AA40" s="261">
        <v>128105940</v>
      </c>
    </row>
    <row r="41" spans="1:27" ht="13.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202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204</v>
      </c>
      <c r="B5" s="136"/>
      <c r="C5" s="108">
        <f aca="true" t="shared" si="0" ref="C5:Y5">SUM(C11:C18)</f>
        <v>134873000</v>
      </c>
      <c r="D5" s="200">
        <f t="shared" si="0"/>
        <v>0</v>
      </c>
      <c r="E5" s="106">
        <f t="shared" si="0"/>
        <v>119975900</v>
      </c>
      <c r="F5" s="106">
        <f t="shared" si="0"/>
        <v>119969238</v>
      </c>
      <c r="G5" s="106">
        <f t="shared" si="0"/>
        <v>10593625</v>
      </c>
      <c r="H5" s="106">
        <f t="shared" si="0"/>
        <v>5658013</v>
      </c>
      <c r="I5" s="106">
        <f t="shared" si="0"/>
        <v>6694852</v>
      </c>
      <c r="J5" s="106">
        <f t="shared" si="0"/>
        <v>22946490</v>
      </c>
      <c r="K5" s="106">
        <f t="shared" si="0"/>
        <v>4628491</v>
      </c>
      <c r="L5" s="106">
        <f t="shared" si="0"/>
        <v>10963380</v>
      </c>
      <c r="M5" s="106">
        <f t="shared" si="0"/>
        <v>6762743</v>
      </c>
      <c r="N5" s="106">
        <f t="shared" si="0"/>
        <v>22354614</v>
      </c>
      <c r="O5" s="106">
        <f t="shared" si="0"/>
        <v>3351405</v>
      </c>
      <c r="P5" s="106">
        <f t="shared" si="0"/>
        <v>13401293</v>
      </c>
      <c r="Q5" s="106">
        <f t="shared" si="0"/>
        <v>7952804</v>
      </c>
      <c r="R5" s="106">
        <f t="shared" si="0"/>
        <v>24705502</v>
      </c>
      <c r="S5" s="106">
        <f t="shared" si="0"/>
        <v>5650785</v>
      </c>
      <c r="T5" s="106">
        <f t="shared" si="0"/>
        <v>5947371</v>
      </c>
      <c r="U5" s="106">
        <f t="shared" si="0"/>
        <v>18348903</v>
      </c>
      <c r="V5" s="106">
        <f t="shared" si="0"/>
        <v>29947059</v>
      </c>
      <c r="W5" s="106">
        <f t="shared" si="0"/>
        <v>99953665</v>
      </c>
      <c r="X5" s="106">
        <f t="shared" si="0"/>
        <v>119969238</v>
      </c>
      <c r="Y5" s="106">
        <f t="shared" si="0"/>
        <v>-20015573</v>
      </c>
      <c r="Z5" s="201">
        <f>+IF(X5&lt;&gt;0,+(Y5/X5)*100,0)</f>
        <v>-16.683921089838048</v>
      </c>
      <c r="AA5" s="199">
        <f>SUM(AA11:AA18)</f>
        <v>119969238</v>
      </c>
    </row>
    <row r="6" spans="1:27" ht="13.5">
      <c r="A6" s="291" t="s">
        <v>205</v>
      </c>
      <c r="B6" s="142"/>
      <c r="C6" s="62">
        <v>44591000</v>
      </c>
      <c r="D6" s="156"/>
      <c r="E6" s="60">
        <v>99594000</v>
      </c>
      <c r="F6" s="60">
        <v>45594000</v>
      </c>
      <c r="G6" s="60">
        <v>493526</v>
      </c>
      <c r="H6" s="60">
        <v>1678615</v>
      </c>
      <c r="I6" s="60">
        <v>3978623</v>
      </c>
      <c r="J6" s="60">
        <v>6150764</v>
      </c>
      <c r="K6" s="60">
        <v>1654090</v>
      </c>
      <c r="L6" s="60">
        <v>7748277</v>
      </c>
      <c r="M6" s="60">
        <v>3711416</v>
      </c>
      <c r="N6" s="60">
        <v>13113783</v>
      </c>
      <c r="O6" s="60">
        <v>936447</v>
      </c>
      <c r="P6" s="60">
        <v>8670593</v>
      </c>
      <c r="Q6" s="60">
        <v>5173901</v>
      </c>
      <c r="R6" s="60">
        <v>14780941</v>
      </c>
      <c r="S6" s="60">
        <v>2692820</v>
      </c>
      <c r="T6" s="60">
        <v>3613454</v>
      </c>
      <c r="U6" s="60">
        <v>14910720</v>
      </c>
      <c r="V6" s="60">
        <v>21216994</v>
      </c>
      <c r="W6" s="60">
        <v>55262482</v>
      </c>
      <c r="X6" s="60">
        <v>45594000</v>
      </c>
      <c r="Y6" s="60">
        <v>9668482</v>
      </c>
      <c r="Z6" s="140">
        <v>21.21</v>
      </c>
      <c r="AA6" s="155">
        <v>45594000</v>
      </c>
    </row>
    <row r="7" spans="1:27" ht="13.5">
      <c r="A7" s="291" t="s">
        <v>206</v>
      </c>
      <c r="B7" s="142"/>
      <c r="C7" s="62">
        <v>24482000</v>
      </c>
      <c r="D7" s="156"/>
      <c r="E7" s="60"/>
      <c r="F7" s="60">
        <v>6000000</v>
      </c>
      <c r="G7" s="60">
        <v>5517669</v>
      </c>
      <c r="H7" s="60">
        <v>2815282</v>
      </c>
      <c r="I7" s="60">
        <v>1075682</v>
      </c>
      <c r="J7" s="60">
        <v>9408633</v>
      </c>
      <c r="K7" s="60">
        <v>52166</v>
      </c>
      <c r="L7" s="60">
        <v>3147911</v>
      </c>
      <c r="M7" s="60">
        <v>72627</v>
      </c>
      <c r="N7" s="60">
        <v>3272704</v>
      </c>
      <c r="O7" s="60"/>
      <c r="P7" s="60">
        <v>2224494</v>
      </c>
      <c r="Q7" s="60">
        <v>82080</v>
      </c>
      <c r="R7" s="60">
        <v>2306574</v>
      </c>
      <c r="S7" s="60"/>
      <c r="T7" s="60"/>
      <c r="U7" s="60">
        <v>334383</v>
      </c>
      <c r="V7" s="60">
        <v>334383</v>
      </c>
      <c r="W7" s="60">
        <v>15322294</v>
      </c>
      <c r="X7" s="60">
        <v>6000000</v>
      </c>
      <c r="Y7" s="60">
        <v>9322294</v>
      </c>
      <c r="Z7" s="140">
        <v>155.37</v>
      </c>
      <c r="AA7" s="155">
        <v>6000000</v>
      </c>
    </row>
    <row r="8" spans="1:27" ht="13.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209</v>
      </c>
      <c r="B10" s="142"/>
      <c r="C10" s="62">
        <v>15200000</v>
      </c>
      <c r="D10" s="156"/>
      <c r="E10" s="60">
        <v>10381900</v>
      </c>
      <c r="F10" s="60">
        <v>13381900</v>
      </c>
      <c r="G10" s="60"/>
      <c r="H10" s="60"/>
      <c r="I10" s="60"/>
      <c r="J10" s="60"/>
      <c r="K10" s="60"/>
      <c r="L10" s="60"/>
      <c r="M10" s="60">
        <v>1363063</v>
      </c>
      <c r="N10" s="60">
        <v>1363063</v>
      </c>
      <c r="O10" s="60">
        <v>2356633</v>
      </c>
      <c r="P10" s="60">
        <v>411440</v>
      </c>
      <c r="Q10" s="60">
        <v>511114</v>
      </c>
      <c r="R10" s="60">
        <v>3279187</v>
      </c>
      <c r="S10" s="60">
        <v>1417918</v>
      </c>
      <c r="T10" s="60">
        <v>170714</v>
      </c>
      <c r="U10" s="60"/>
      <c r="V10" s="60">
        <v>1588632</v>
      </c>
      <c r="W10" s="60">
        <v>6230882</v>
      </c>
      <c r="X10" s="60">
        <v>13381900</v>
      </c>
      <c r="Y10" s="60">
        <v>-7151018</v>
      </c>
      <c r="Z10" s="140">
        <v>-53.44</v>
      </c>
      <c r="AA10" s="155">
        <v>13381900</v>
      </c>
    </row>
    <row r="11" spans="1:27" ht="13.5">
      <c r="A11" s="292" t="s">
        <v>210</v>
      </c>
      <c r="B11" s="142"/>
      <c r="C11" s="293">
        <f aca="true" t="shared" si="1" ref="C11:Y11">SUM(C6:C10)</f>
        <v>84273000</v>
      </c>
      <c r="D11" s="294">
        <f t="shared" si="1"/>
        <v>0</v>
      </c>
      <c r="E11" s="295">
        <f t="shared" si="1"/>
        <v>109975900</v>
      </c>
      <c r="F11" s="295">
        <f t="shared" si="1"/>
        <v>64975900</v>
      </c>
      <c r="G11" s="295">
        <f t="shared" si="1"/>
        <v>6011195</v>
      </c>
      <c r="H11" s="295">
        <f t="shared" si="1"/>
        <v>4493897</v>
      </c>
      <c r="I11" s="295">
        <f t="shared" si="1"/>
        <v>5054305</v>
      </c>
      <c r="J11" s="295">
        <f t="shared" si="1"/>
        <v>15559397</v>
      </c>
      <c r="K11" s="295">
        <f t="shared" si="1"/>
        <v>1706256</v>
      </c>
      <c r="L11" s="295">
        <f t="shared" si="1"/>
        <v>10896188</v>
      </c>
      <c r="M11" s="295">
        <f t="shared" si="1"/>
        <v>5147106</v>
      </c>
      <c r="N11" s="295">
        <f t="shared" si="1"/>
        <v>17749550</v>
      </c>
      <c r="O11" s="295">
        <f t="shared" si="1"/>
        <v>3293080</v>
      </c>
      <c r="P11" s="295">
        <f t="shared" si="1"/>
        <v>11306527</v>
      </c>
      <c r="Q11" s="295">
        <f t="shared" si="1"/>
        <v>5767095</v>
      </c>
      <c r="R11" s="295">
        <f t="shared" si="1"/>
        <v>20366702</v>
      </c>
      <c r="S11" s="295">
        <f t="shared" si="1"/>
        <v>4110738</v>
      </c>
      <c r="T11" s="295">
        <f t="shared" si="1"/>
        <v>3784168</v>
      </c>
      <c r="U11" s="295">
        <f t="shared" si="1"/>
        <v>15245103</v>
      </c>
      <c r="V11" s="295">
        <f t="shared" si="1"/>
        <v>23140009</v>
      </c>
      <c r="W11" s="295">
        <f t="shared" si="1"/>
        <v>76815658</v>
      </c>
      <c r="X11" s="295">
        <f t="shared" si="1"/>
        <v>64975900</v>
      </c>
      <c r="Y11" s="295">
        <f t="shared" si="1"/>
        <v>11839758</v>
      </c>
      <c r="Z11" s="296">
        <f>+IF(X11&lt;&gt;0,+(Y11/X11)*100,0)</f>
        <v>18.221768378737345</v>
      </c>
      <c r="AA11" s="297">
        <f>SUM(AA6:AA10)</f>
        <v>64975900</v>
      </c>
    </row>
    <row r="12" spans="1:27" ht="13.5">
      <c r="A12" s="298" t="s">
        <v>211</v>
      </c>
      <c r="B12" s="136"/>
      <c r="C12" s="62">
        <v>24600000</v>
      </c>
      <c r="D12" s="156"/>
      <c r="E12" s="60">
        <v>7100000</v>
      </c>
      <c r="F12" s="60">
        <v>22093338</v>
      </c>
      <c r="G12" s="60">
        <v>1495578</v>
      </c>
      <c r="H12" s="60">
        <v>546647</v>
      </c>
      <c r="I12" s="60">
        <v>1169917</v>
      </c>
      <c r="J12" s="60">
        <v>3212142</v>
      </c>
      <c r="K12" s="60">
        <v>1564065</v>
      </c>
      <c r="L12" s="60">
        <v>61592</v>
      </c>
      <c r="M12" s="60">
        <v>639941</v>
      </c>
      <c r="N12" s="60">
        <v>2265598</v>
      </c>
      <c r="O12" s="60"/>
      <c r="P12" s="60">
        <v>572560</v>
      </c>
      <c r="Q12" s="60">
        <v>1749967</v>
      </c>
      <c r="R12" s="60">
        <v>2322527</v>
      </c>
      <c r="S12" s="60">
        <v>456262</v>
      </c>
      <c r="T12" s="60">
        <v>1226447</v>
      </c>
      <c r="U12" s="60"/>
      <c r="V12" s="60">
        <v>1682709</v>
      </c>
      <c r="W12" s="60">
        <v>9482976</v>
      </c>
      <c r="X12" s="60">
        <v>22093338</v>
      </c>
      <c r="Y12" s="60">
        <v>-12610362</v>
      </c>
      <c r="Z12" s="140">
        <v>-57.08</v>
      </c>
      <c r="AA12" s="155">
        <v>22093338</v>
      </c>
    </row>
    <row r="13" spans="1:27" ht="13.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213</v>
      </c>
      <c r="B14" s="136"/>
      <c r="C14" s="62"/>
      <c r="D14" s="156"/>
      <c r="E14" s="60"/>
      <c r="F14" s="60"/>
      <c r="G14" s="60">
        <v>2416667</v>
      </c>
      <c r="H14" s="60"/>
      <c r="I14" s="60"/>
      <c r="J14" s="60">
        <v>2416667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>
        <v>2416667</v>
      </c>
      <c r="X14" s="60"/>
      <c r="Y14" s="60">
        <v>2416667</v>
      </c>
      <c r="Z14" s="140"/>
      <c r="AA14" s="155"/>
    </row>
    <row r="15" spans="1:27" ht="13.5">
      <c r="A15" s="298" t="s">
        <v>214</v>
      </c>
      <c r="B15" s="136" t="s">
        <v>138</v>
      </c>
      <c r="C15" s="62">
        <v>26000000</v>
      </c>
      <c r="D15" s="156"/>
      <c r="E15" s="60">
        <v>2900000</v>
      </c>
      <c r="F15" s="60">
        <v>32900000</v>
      </c>
      <c r="G15" s="60">
        <v>670185</v>
      </c>
      <c r="H15" s="60">
        <v>617469</v>
      </c>
      <c r="I15" s="60">
        <v>470630</v>
      </c>
      <c r="J15" s="60">
        <v>1758284</v>
      </c>
      <c r="K15" s="60">
        <v>1358170</v>
      </c>
      <c r="L15" s="60">
        <v>5600</v>
      </c>
      <c r="M15" s="60">
        <v>975696</v>
      </c>
      <c r="N15" s="60">
        <v>2339466</v>
      </c>
      <c r="O15" s="60">
        <v>58325</v>
      </c>
      <c r="P15" s="60">
        <v>1522206</v>
      </c>
      <c r="Q15" s="60">
        <v>435742</v>
      </c>
      <c r="R15" s="60">
        <v>2016273</v>
      </c>
      <c r="S15" s="60">
        <v>1083785</v>
      </c>
      <c r="T15" s="60">
        <v>936756</v>
      </c>
      <c r="U15" s="60">
        <v>3103800</v>
      </c>
      <c r="V15" s="60">
        <v>5124341</v>
      </c>
      <c r="W15" s="60">
        <v>11238364</v>
      </c>
      <c r="X15" s="60">
        <v>32900000</v>
      </c>
      <c r="Y15" s="60">
        <v>-21661636</v>
      </c>
      <c r="Z15" s="140">
        <v>-65.84</v>
      </c>
      <c r="AA15" s="155">
        <v>32900000</v>
      </c>
    </row>
    <row r="16" spans="1:27" ht="13.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205</v>
      </c>
      <c r="B36" s="142"/>
      <c r="C36" s="62">
        <f aca="true" t="shared" si="4" ref="C36:Y40">C6+C21</f>
        <v>44591000</v>
      </c>
      <c r="D36" s="156">
        <f t="shared" si="4"/>
        <v>0</v>
      </c>
      <c r="E36" s="60">
        <f t="shared" si="4"/>
        <v>99594000</v>
      </c>
      <c r="F36" s="60">
        <f t="shared" si="4"/>
        <v>45594000</v>
      </c>
      <c r="G36" s="60">
        <f t="shared" si="4"/>
        <v>493526</v>
      </c>
      <c r="H36" s="60">
        <f t="shared" si="4"/>
        <v>1678615</v>
      </c>
      <c r="I36" s="60">
        <f t="shared" si="4"/>
        <v>3978623</v>
      </c>
      <c r="J36" s="60">
        <f t="shared" si="4"/>
        <v>6150764</v>
      </c>
      <c r="K36" s="60">
        <f t="shared" si="4"/>
        <v>1654090</v>
      </c>
      <c r="L36" s="60">
        <f t="shared" si="4"/>
        <v>7748277</v>
      </c>
      <c r="M36" s="60">
        <f t="shared" si="4"/>
        <v>3711416</v>
      </c>
      <c r="N36" s="60">
        <f t="shared" si="4"/>
        <v>13113783</v>
      </c>
      <c r="O36" s="60">
        <f t="shared" si="4"/>
        <v>936447</v>
      </c>
      <c r="P36" s="60">
        <f t="shared" si="4"/>
        <v>8670593</v>
      </c>
      <c r="Q36" s="60">
        <f t="shared" si="4"/>
        <v>5173901</v>
      </c>
      <c r="R36" s="60">
        <f t="shared" si="4"/>
        <v>14780941</v>
      </c>
      <c r="S36" s="60">
        <f t="shared" si="4"/>
        <v>2692820</v>
      </c>
      <c r="T36" s="60">
        <f t="shared" si="4"/>
        <v>3613454</v>
      </c>
      <c r="U36" s="60">
        <f t="shared" si="4"/>
        <v>14910720</v>
      </c>
      <c r="V36" s="60">
        <f t="shared" si="4"/>
        <v>21216994</v>
      </c>
      <c r="W36" s="60">
        <f t="shared" si="4"/>
        <v>55262482</v>
      </c>
      <c r="X36" s="60">
        <f t="shared" si="4"/>
        <v>45594000</v>
      </c>
      <c r="Y36" s="60">
        <f t="shared" si="4"/>
        <v>9668482</v>
      </c>
      <c r="Z36" s="140">
        <f aca="true" t="shared" si="5" ref="Z36:Z49">+IF(X36&lt;&gt;0,+(Y36/X36)*100,0)</f>
        <v>21.205601614247488</v>
      </c>
      <c r="AA36" s="155">
        <f>AA6+AA21</f>
        <v>45594000</v>
      </c>
    </row>
    <row r="37" spans="1:27" ht="13.5">
      <c r="A37" s="291" t="s">
        <v>206</v>
      </c>
      <c r="B37" s="142"/>
      <c r="C37" s="62">
        <f t="shared" si="4"/>
        <v>24482000</v>
      </c>
      <c r="D37" s="156">
        <f t="shared" si="4"/>
        <v>0</v>
      </c>
      <c r="E37" s="60">
        <f t="shared" si="4"/>
        <v>0</v>
      </c>
      <c r="F37" s="60">
        <f t="shared" si="4"/>
        <v>6000000</v>
      </c>
      <c r="G37" s="60">
        <f t="shared" si="4"/>
        <v>5517669</v>
      </c>
      <c r="H37" s="60">
        <f t="shared" si="4"/>
        <v>2815282</v>
      </c>
      <c r="I37" s="60">
        <f t="shared" si="4"/>
        <v>1075682</v>
      </c>
      <c r="J37" s="60">
        <f t="shared" si="4"/>
        <v>9408633</v>
      </c>
      <c r="K37" s="60">
        <f t="shared" si="4"/>
        <v>52166</v>
      </c>
      <c r="L37" s="60">
        <f t="shared" si="4"/>
        <v>3147911</v>
      </c>
      <c r="M37" s="60">
        <f t="shared" si="4"/>
        <v>72627</v>
      </c>
      <c r="N37" s="60">
        <f t="shared" si="4"/>
        <v>3272704</v>
      </c>
      <c r="O37" s="60">
        <f t="shared" si="4"/>
        <v>0</v>
      </c>
      <c r="P37" s="60">
        <f t="shared" si="4"/>
        <v>2224494</v>
      </c>
      <c r="Q37" s="60">
        <f t="shared" si="4"/>
        <v>82080</v>
      </c>
      <c r="R37" s="60">
        <f t="shared" si="4"/>
        <v>2306574</v>
      </c>
      <c r="S37" s="60">
        <f t="shared" si="4"/>
        <v>0</v>
      </c>
      <c r="T37" s="60">
        <f t="shared" si="4"/>
        <v>0</v>
      </c>
      <c r="U37" s="60">
        <f t="shared" si="4"/>
        <v>334383</v>
      </c>
      <c r="V37" s="60">
        <f t="shared" si="4"/>
        <v>334383</v>
      </c>
      <c r="W37" s="60">
        <f t="shared" si="4"/>
        <v>15322294</v>
      </c>
      <c r="X37" s="60">
        <f t="shared" si="4"/>
        <v>6000000</v>
      </c>
      <c r="Y37" s="60">
        <f t="shared" si="4"/>
        <v>9322294</v>
      </c>
      <c r="Z37" s="140">
        <f t="shared" si="5"/>
        <v>155.37156666666667</v>
      </c>
      <c r="AA37" s="155">
        <f>AA7+AA22</f>
        <v>6000000</v>
      </c>
    </row>
    <row r="38" spans="1:27" ht="13.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209</v>
      </c>
      <c r="B40" s="142"/>
      <c r="C40" s="62">
        <f t="shared" si="4"/>
        <v>15200000</v>
      </c>
      <c r="D40" s="156">
        <f t="shared" si="4"/>
        <v>0</v>
      </c>
      <c r="E40" s="60">
        <f t="shared" si="4"/>
        <v>10381900</v>
      </c>
      <c r="F40" s="60">
        <f t="shared" si="4"/>
        <v>13381900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1363063</v>
      </c>
      <c r="N40" s="60">
        <f t="shared" si="4"/>
        <v>1363063</v>
      </c>
      <c r="O40" s="60">
        <f t="shared" si="4"/>
        <v>2356633</v>
      </c>
      <c r="P40" s="60">
        <f t="shared" si="4"/>
        <v>411440</v>
      </c>
      <c r="Q40" s="60">
        <f t="shared" si="4"/>
        <v>511114</v>
      </c>
      <c r="R40" s="60">
        <f t="shared" si="4"/>
        <v>3279187</v>
      </c>
      <c r="S40" s="60">
        <f t="shared" si="4"/>
        <v>1417918</v>
      </c>
      <c r="T40" s="60">
        <f t="shared" si="4"/>
        <v>170714</v>
      </c>
      <c r="U40" s="60">
        <f t="shared" si="4"/>
        <v>0</v>
      </c>
      <c r="V40" s="60">
        <f t="shared" si="4"/>
        <v>1588632</v>
      </c>
      <c r="W40" s="60">
        <f t="shared" si="4"/>
        <v>6230882</v>
      </c>
      <c r="X40" s="60">
        <f t="shared" si="4"/>
        <v>13381900</v>
      </c>
      <c r="Y40" s="60">
        <f t="shared" si="4"/>
        <v>-7151018</v>
      </c>
      <c r="Z40" s="140">
        <f t="shared" si="5"/>
        <v>-53.437987131872156</v>
      </c>
      <c r="AA40" s="155">
        <f>AA10+AA25</f>
        <v>13381900</v>
      </c>
    </row>
    <row r="41" spans="1:27" ht="13.5">
      <c r="A41" s="292" t="s">
        <v>210</v>
      </c>
      <c r="B41" s="142"/>
      <c r="C41" s="293">
        <f aca="true" t="shared" si="6" ref="C41:Y41">SUM(C36:C40)</f>
        <v>84273000</v>
      </c>
      <c r="D41" s="294">
        <f t="shared" si="6"/>
        <v>0</v>
      </c>
      <c r="E41" s="295">
        <f t="shared" si="6"/>
        <v>109975900</v>
      </c>
      <c r="F41" s="295">
        <f t="shared" si="6"/>
        <v>64975900</v>
      </c>
      <c r="G41" s="295">
        <f t="shared" si="6"/>
        <v>6011195</v>
      </c>
      <c r="H41" s="295">
        <f t="shared" si="6"/>
        <v>4493897</v>
      </c>
      <c r="I41" s="295">
        <f t="shared" si="6"/>
        <v>5054305</v>
      </c>
      <c r="J41" s="295">
        <f t="shared" si="6"/>
        <v>15559397</v>
      </c>
      <c r="K41" s="295">
        <f t="shared" si="6"/>
        <v>1706256</v>
      </c>
      <c r="L41" s="295">
        <f t="shared" si="6"/>
        <v>10896188</v>
      </c>
      <c r="M41" s="295">
        <f t="shared" si="6"/>
        <v>5147106</v>
      </c>
      <c r="N41" s="295">
        <f t="shared" si="6"/>
        <v>17749550</v>
      </c>
      <c r="O41" s="295">
        <f t="shared" si="6"/>
        <v>3293080</v>
      </c>
      <c r="P41" s="295">
        <f t="shared" si="6"/>
        <v>11306527</v>
      </c>
      <c r="Q41" s="295">
        <f t="shared" si="6"/>
        <v>5767095</v>
      </c>
      <c r="R41" s="295">
        <f t="shared" si="6"/>
        <v>20366702</v>
      </c>
      <c r="S41" s="295">
        <f t="shared" si="6"/>
        <v>4110738</v>
      </c>
      <c r="T41" s="295">
        <f t="shared" si="6"/>
        <v>3784168</v>
      </c>
      <c r="U41" s="295">
        <f t="shared" si="6"/>
        <v>15245103</v>
      </c>
      <c r="V41" s="295">
        <f t="shared" si="6"/>
        <v>23140009</v>
      </c>
      <c r="W41" s="295">
        <f t="shared" si="6"/>
        <v>76815658</v>
      </c>
      <c r="X41" s="295">
        <f t="shared" si="6"/>
        <v>64975900</v>
      </c>
      <c r="Y41" s="295">
        <f t="shared" si="6"/>
        <v>11839758</v>
      </c>
      <c r="Z41" s="296">
        <f t="shared" si="5"/>
        <v>18.221768378737345</v>
      </c>
      <c r="AA41" s="297">
        <f>SUM(AA36:AA40)</f>
        <v>64975900</v>
      </c>
    </row>
    <row r="42" spans="1:27" ht="13.5">
      <c r="A42" s="298" t="s">
        <v>211</v>
      </c>
      <c r="B42" s="136"/>
      <c r="C42" s="95">
        <f aca="true" t="shared" si="7" ref="C42:Y48">C12+C27</f>
        <v>24600000</v>
      </c>
      <c r="D42" s="129">
        <f t="shared" si="7"/>
        <v>0</v>
      </c>
      <c r="E42" s="54">
        <f t="shared" si="7"/>
        <v>7100000</v>
      </c>
      <c r="F42" s="54">
        <f t="shared" si="7"/>
        <v>22093338</v>
      </c>
      <c r="G42" s="54">
        <f t="shared" si="7"/>
        <v>1495578</v>
      </c>
      <c r="H42" s="54">
        <f t="shared" si="7"/>
        <v>546647</v>
      </c>
      <c r="I42" s="54">
        <f t="shared" si="7"/>
        <v>1169917</v>
      </c>
      <c r="J42" s="54">
        <f t="shared" si="7"/>
        <v>3212142</v>
      </c>
      <c r="K42" s="54">
        <f t="shared" si="7"/>
        <v>1564065</v>
      </c>
      <c r="L42" s="54">
        <f t="shared" si="7"/>
        <v>61592</v>
      </c>
      <c r="M42" s="54">
        <f t="shared" si="7"/>
        <v>639941</v>
      </c>
      <c r="N42" s="54">
        <f t="shared" si="7"/>
        <v>2265598</v>
      </c>
      <c r="O42" s="54">
        <f t="shared" si="7"/>
        <v>0</v>
      </c>
      <c r="P42" s="54">
        <f t="shared" si="7"/>
        <v>572560</v>
      </c>
      <c r="Q42" s="54">
        <f t="shared" si="7"/>
        <v>1749967</v>
      </c>
      <c r="R42" s="54">
        <f t="shared" si="7"/>
        <v>2322527</v>
      </c>
      <c r="S42" s="54">
        <f t="shared" si="7"/>
        <v>456262</v>
      </c>
      <c r="T42" s="54">
        <f t="shared" si="7"/>
        <v>1226447</v>
      </c>
      <c r="U42" s="54">
        <f t="shared" si="7"/>
        <v>0</v>
      </c>
      <c r="V42" s="54">
        <f t="shared" si="7"/>
        <v>1682709</v>
      </c>
      <c r="W42" s="54">
        <f t="shared" si="7"/>
        <v>9482976</v>
      </c>
      <c r="X42" s="54">
        <f t="shared" si="7"/>
        <v>22093338</v>
      </c>
      <c r="Y42" s="54">
        <f t="shared" si="7"/>
        <v>-12610362</v>
      </c>
      <c r="Z42" s="184">
        <f t="shared" si="5"/>
        <v>-57.077667485103426</v>
      </c>
      <c r="AA42" s="130">
        <f aca="true" t="shared" si="8" ref="AA42:AA48">AA12+AA27</f>
        <v>22093338</v>
      </c>
    </row>
    <row r="43" spans="1:27" ht="13.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2416667</v>
      </c>
      <c r="H44" s="54">
        <f t="shared" si="7"/>
        <v>0</v>
      </c>
      <c r="I44" s="54">
        <f t="shared" si="7"/>
        <v>0</v>
      </c>
      <c r="J44" s="54">
        <f t="shared" si="7"/>
        <v>2416667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2416667</v>
      </c>
      <c r="X44" s="54">
        <f t="shared" si="7"/>
        <v>0</v>
      </c>
      <c r="Y44" s="54">
        <f t="shared" si="7"/>
        <v>2416667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214</v>
      </c>
      <c r="B45" s="136" t="s">
        <v>138</v>
      </c>
      <c r="C45" s="95">
        <f t="shared" si="7"/>
        <v>26000000</v>
      </c>
      <c r="D45" s="129">
        <f t="shared" si="7"/>
        <v>0</v>
      </c>
      <c r="E45" s="54">
        <f t="shared" si="7"/>
        <v>2900000</v>
      </c>
      <c r="F45" s="54">
        <f t="shared" si="7"/>
        <v>32900000</v>
      </c>
      <c r="G45" s="54">
        <f t="shared" si="7"/>
        <v>670185</v>
      </c>
      <c r="H45" s="54">
        <f t="shared" si="7"/>
        <v>617469</v>
      </c>
      <c r="I45" s="54">
        <f t="shared" si="7"/>
        <v>470630</v>
      </c>
      <c r="J45" s="54">
        <f t="shared" si="7"/>
        <v>1758284</v>
      </c>
      <c r="K45" s="54">
        <f t="shared" si="7"/>
        <v>1358170</v>
      </c>
      <c r="L45" s="54">
        <f t="shared" si="7"/>
        <v>5600</v>
      </c>
      <c r="M45" s="54">
        <f t="shared" si="7"/>
        <v>975696</v>
      </c>
      <c r="N45" s="54">
        <f t="shared" si="7"/>
        <v>2339466</v>
      </c>
      <c r="O45" s="54">
        <f t="shared" si="7"/>
        <v>58325</v>
      </c>
      <c r="P45" s="54">
        <f t="shared" si="7"/>
        <v>1522206</v>
      </c>
      <c r="Q45" s="54">
        <f t="shared" si="7"/>
        <v>435742</v>
      </c>
      <c r="R45" s="54">
        <f t="shared" si="7"/>
        <v>2016273</v>
      </c>
      <c r="S45" s="54">
        <f t="shared" si="7"/>
        <v>1083785</v>
      </c>
      <c r="T45" s="54">
        <f t="shared" si="7"/>
        <v>936756</v>
      </c>
      <c r="U45" s="54">
        <f t="shared" si="7"/>
        <v>3103800</v>
      </c>
      <c r="V45" s="54">
        <f t="shared" si="7"/>
        <v>5124341</v>
      </c>
      <c r="W45" s="54">
        <f t="shared" si="7"/>
        <v>11238364</v>
      </c>
      <c r="X45" s="54">
        <f t="shared" si="7"/>
        <v>32900000</v>
      </c>
      <c r="Y45" s="54">
        <f t="shared" si="7"/>
        <v>-21661636</v>
      </c>
      <c r="Z45" s="184">
        <f t="shared" si="5"/>
        <v>-65.84083890577507</v>
      </c>
      <c r="AA45" s="130">
        <f t="shared" si="8"/>
        <v>32900000</v>
      </c>
    </row>
    <row r="46" spans="1:27" ht="13.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220</v>
      </c>
      <c r="B49" s="149"/>
      <c r="C49" s="239">
        <f aca="true" t="shared" si="9" ref="C49:Y49">SUM(C41:C48)</f>
        <v>134873000</v>
      </c>
      <c r="D49" s="218">
        <f t="shared" si="9"/>
        <v>0</v>
      </c>
      <c r="E49" s="220">
        <f t="shared" si="9"/>
        <v>119975900</v>
      </c>
      <c r="F49" s="220">
        <f t="shared" si="9"/>
        <v>119969238</v>
      </c>
      <c r="G49" s="220">
        <f t="shared" si="9"/>
        <v>10593625</v>
      </c>
      <c r="H49" s="220">
        <f t="shared" si="9"/>
        <v>5658013</v>
      </c>
      <c r="I49" s="220">
        <f t="shared" si="9"/>
        <v>6694852</v>
      </c>
      <c r="J49" s="220">
        <f t="shared" si="9"/>
        <v>22946490</v>
      </c>
      <c r="K49" s="220">
        <f t="shared" si="9"/>
        <v>4628491</v>
      </c>
      <c r="L49" s="220">
        <f t="shared" si="9"/>
        <v>10963380</v>
      </c>
      <c r="M49" s="220">
        <f t="shared" si="9"/>
        <v>6762743</v>
      </c>
      <c r="N49" s="220">
        <f t="shared" si="9"/>
        <v>22354614</v>
      </c>
      <c r="O49" s="220">
        <f t="shared" si="9"/>
        <v>3351405</v>
      </c>
      <c r="P49" s="220">
        <f t="shared" si="9"/>
        <v>13401293</v>
      </c>
      <c r="Q49" s="220">
        <f t="shared" si="9"/>
        <v>7952804</v>
      </c>
      <c r="R49" s="220">
        <f t="shared" si="9"/>
        <v>24705502</v>
      </c>
      <c r="S49" s="220">
        <f t="shared" si="9"/>
        <v>5650785</v>
      </c>
      <c r="T49" s="220">
        <f t="shared" si="9"/>
        <v>5947371</v>
      </c>
      <c r="U49" s="220">
        <f t="shared" si="9"/>
        <v>18348903</v>
      </c>
      <c r="V49" s="220">
        <f t="shared" si="9"/>
        <v>29947059</v>
      </c>
      <c r="W49" s="220">
        <f t="shared" si="9"/>
        <v>99953665</v>
      </c>
      <c r="X49" s="220">
        <f t="shared" si="9"/>
        <v>119969238</v>
      </c>
      <c r="Y49" s="220">
        <f t="shared" si="9"/>
        <v>-20015573</v>
      </c>
      <c r="Z49" s="221">
        <f t="shared" si="5"/>
        <v>-16.683921089838048</v>
      </c>
      <c r="AA49" s="222">
        <f>SUM(AA41:AA48)</f>
        <v>119969238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24205950</v>
      </c>
      <c r="F51" s="54">
        <f t="shared" si="10"/>
        <v>23296127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419119</v>
      </c>
      <c r="M51" s="54">
        <f t="shared" si="10"/>
        <v>0</v>
      </c>
      <c r="N51" s="54">
        <f t="shared" si="10"/>
        <v>419119</v>
      </c>
      <c r="O51" s="54">
        <f t="shared" si="10"/>
        <v>13720</v>
      </c>
      <c r="P51" s="54">
        <f t="shared" si="10"/>
        <v>108163</v>
      </c>
      <c r="Q51" s="54">
        <f t="shared" si="10"/>
        <v>2476465</v>
      </c>
      <c r="R51" s="54">
        <f t="shared" si="10"/>
        <v>2598348</v>
      </c>
      <c r="S51" s="54">
        <f t="shared" si="10"/>
        <v>1041253</v>
      </c>
      <c r="T51" s="54">
        <f t="shared" si="10"/>
        <v>3658858</v>
      </c>
      <c r="U51" s="54">
        <f t="shared" si="10"/>
        <v>5124116</v>
      </c>
      <c r="V51" s="54">
        <f t="shared" si="10"/>
        <v>9824227</v>
      </c>
      <c r="W51" s="54">
        <f t="shared" si="10"/>
        <v>12841694</v>
      </c>
      <c r="X51" s="54">
        <f t="shared" si="10"/>
        <v>23296127</v>
      </c>
      <c r="Y51" s="54">
        <f t="shared" si="10"/>
        <v>-10454433</v>
      </c>
      <c r="Z51" s="184">
        <f>+IF(X51&lt;&gt;0,+(Y51/X51)*100,0)</f>
        <v>-44.87627063502873</v>
      </c>
      <c r="AA51" s="130">
        <f>SUM(AA57:AA61)</f>
        <v>23296127</v>
      </c>
    </row>
    <row r="52" spans="1:27" ht="13.5">
      <c r="A52" s="310" t="s">
        <v>205</v>
      </c>
      <c r="B52" s="142"/>
      <c r="C52" s="62"/>
      <c r="D52" s="156"/>
      <c r="E52" s="60">
        <v>24205950</v>
      </c>
      <c r="F52" s="60">
        <v>20111568</v>
      </c>
      <c r="G52" s="60"/>
      <c r="H52" s="60"/>
      <c r="I52" s="60"/>
      <c r="J52" s="60"/>
      <c r="K52" s="60"/>
      <c r="L52" s="60">
        <v>363975</v>
      </c>
      <c r="M52" s="60"/>
      <c r="N52" s="60">
        <v>363975</v>
      </c>
      <c r="O52" s="60"/>
      <c r="P52" s="60"/>
      <c r="Q52" s="60">
        <v>2401510</v>
      </c>
      <c r="R52" s="60">
        <v>2401510</v>
      </c>
      <c r="S52" s="60">
        <v>829275</v>
      </c>
      <c r="T52" s="60">
        <v>3314481</v>
      </c>
      <c r="U52" s="60">
        <v>5007783</v>
      </c>
      <c r="V52" s="60">
        <v>9151539</v>
      </c>
      <c r="W52" s="60">
        <v>11917024</v>
      </c>
      <c r="X52" s="60">
        <v>20111568</v>
      </c>
      <c r="Y52" s="60">
        <v>-8194544</v>
      </c>
      <c r="Z52" s="140">
        <v>-40.75</v>
      </c>
      <c r="AA52" s="155">
        <v>20111568</v>
      </c>
    </row>
    <row r="53" spans="1:27" ht="13.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209</v>
      </c>
      <c r="B56" s="142"/>
      <c r="C56" s="62"/>
      <c r="D56" s="156"/>
      <c r="E56" s="60"/>
      <c r="F56" s="60">
        <v>400000</v>
      </c>
      <c r="G56" s="60"/>
      <c r="H56" s="60"/>
      <c r="I56" s="60"/>
      <c r="J56" s="60"/>
      <c r="K56" s="60"/>
      <c r="L56" s="60">
        <v>821</v>
      </c>
      <c r="M56" s="60"/>
      <c r="N56" s="60">
        <v>821</v>
      </c>
      <c r="O56" s="60"/>
      <c r="P56" s="60"/>
      <c r="Q56" s="60">
        <v>4275</v>
      </c>
      <c r="R56" s="60">
        <v>4275</v>
      </c>
      <c r="S56" s="60">
        <v>23693</v>
      </c>
      <c r="T56" s="60">
        <v>264783</v>
      </c>
      <c r="U56" s="60"/>
      <c r="V56" s="60">
        <v>288476</v>
      </c>
      <c r="W56" s="60">
        <v>293572</v>
      </c>
      <c r="X56" s="60">
        <v>400000</v>
      </c>
      <c r="Y56" s="60">
        <v>-106428</v>
      </c>
      <c r="Z56" s="140">
        <v>-26.61</v>
      </c>
      <c r="AA56" s="155">
        <v>400000</v>
      </c>
    </row>
    <row r="57" spans="1:27" ht="13.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24205950</v>
      </c>
      <c r="F57" s="295">
        <f t="shared" si="11"/>
        <v>20511568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364796</v>
      </c>
      <c r="M57" s="295">
        <f t="shared" si="11"/>
        <v>0</v>
      </c>
      <c r="N57" s="295">
        <f t="shared" si="11"/>
        <v>364796</v>
      </c>
      <c r="O57" s="295">
        <f t="shared" si="11"/>
        <v>0</v>
      </c>
      <c r="P57" s="295">
        <f t="shared" si="11"/>
        <v>0</v>
      </c>
      <c r="Q57" s="295">
        <f t="shared" si="11"/>
        <v>2405785</v>
      </c>
      <c r="R57" s="295">
        <f t="shared" si="11"/>
        <v>2405785</v>
      </c>
      <c r="S57" s="295">
        <f t="shared" si="11"/>
        <v>852968</v>
      </c>
      <c r="T57" s="295">
        <f t="shared" si="11"/>
        <v>3579264</v>
      </c>
      <c r="U57" s="295">
        <f t="shared" si="11"/>
        <v>5007783</v>
      </c>
      <c r="V57" s="295">
        <f t="shared" si="11"/>
        <v>9440015</v>
      </c>
      <c r="W57" s="295">
        <f t="shared" si="11"/>
        <v>12210596</v>
      </c>
      <c r="X57" s="295">
        <f t="shared" si="11"/>
        <v>20511568</v>
      </c>
      <c r="Y57" s="295">
        <f t="shared" si="11"/>
        <v>-8300972</v>
      </c>
      <c r="Z57" s="296">
        <f>+IF(X57&lt;&gt;0,+(Y57/X57)*100,0)</f>
        <v>-40.46970958046698</v>
      </c>
      <c r="AA57" s="297">
        <f>SUM(AA52:AA56)</f>
        <v>20511568</v>
      </c>
    </row>
    <row r="58" spans="1:27" ht="13.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214</v>
      </c>
      <c r="B61" s="136" t="s">
        <v>222</v>
      </c>
      <c r="C61" s="62"/>
      <c r="D61" s="156"/>
      <c r="E61" s="60"/>
      <c r="F61" s="60">
        <v>2784559</v>
      </c>
      <c r="G61" s="60"/>
      <c r="H61" s="60"/>
      <c r="I61" s="60"/>
      <c r="J61" s="60"/>
      <c r="K61" s="60"/>
      <c r="L61" s="60">
        <v>54323</v>
      </c>
      <c r="M61" s="60"/>
      <c r="N61" s="60">
        <v>54323</v>
      </c>
      <c r="O61" s="60">
        <v>13720</v>
      </c>
      <c r="P61" s="60">
        <v>108163</v>
      </c>
      <c r="Q61" s="60">
        <v>70680</v>
      </c>
      <c r="R61" s="60">
        <v>192563</v>
      </c>
      <c r="S61" s="60">
        <v>188285</v>
      </c>
      <c r="T61" s="60">
        <v>79594</v>
      </c>
      <c r="U61" s="60">
        <v>116333</v>
      </c>
      <c r="V61" s="60">
        <v>384212</v>
      </c>
      <c r="W61" s="60">
        <v>631098</v>
      </c>
      <c r="X61" s="60">
        <v>2784559</v>
      </c>
      <c r="Y61" s="60">
        <v>-2153461</v>
      </c>
      <c r="Z61" s="140">
        <v>-77.34</v>
      </c>
      <c r="AA61" s="155">
        <v>2784559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225</v>
      </c>
      <c r="B67" s="316"/>
      <c r="C67" s="62"/>
      <c r="D67" s="156"/>
      <c r="E67" s="60"/>
      <c r="F67" s="60"/>
      <c r="G67" s="60">
        <v>7288495</v>
      </c>
      <c r="H67" s="60">
        <v>2790535</v>
      </c>
      <c r="I67" s="60">
        <v>156745</v>
      </c>
      <c r="J67" s="60">
        <v>10235775</v>
      </c>
      <c r="K67" s="60">
        <v>55930</v>
      </c>
      <c r="L67" s="60">
        <v>419119</v>
      </c>
      <c r="M67" s="60">
        <v>22815</v>
      </c>
      <c r="N67" s="60">
        <v>497864</v>
      </c>
      <c r="O67" s="60">
        <v>13720</v>
      </c>
      <c r="P67" s="60">
        <v>940319</v>
      </c>
      <c r="Q67" s="60">
        <v>2476465</v>
      </c>
      <c r="R67" s="60">
        <v>3430504</v>
      </c>
      <c r="S67" s="60">
        <v>1041253</v>
      </c>
      <c r="T67" s="60">
        <v>3658858</v>
      </c>
      <c r="U67" s="60">
        <v>5124115</v>
      </c>
      <c r="V67" s="60">
        <v>9824226</v>
      </c>
      <c r="W67" s="60">
        <v>23988369</v>
      </c>
      <c r="X67" s="60"/>
      <c r="Y67" s="60">
        <v>23988369</v>
      </c>
      <c r="Z67" s="140"/>
      <c r="AA67" s="155"/>
    </row>
    <row r="68" spans="1:27" ht="13.5">
      <c r="A68" s="311" t="s">
        <v>43</v>
      </c>
      <c r="B68" s="316"/>
      <c r="C68" s="62">
        <v>23005950</v>
      </c>
      <c r="D68" s="156">
        <v>23005950</v>
      </c>
      <c r="E68" s="60"/>
      <c r="F68" s="60">
        <v>10141328</v>
      </c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>
        <v>10141328</v>
      </c>
      <c r="Y68" s="60">
        <v>-10141328</v>
      </c>
      <c r="Z68" s="140">
        <v>-100</v>
      </c>
      <c r="AA68" s="155"/>
    </row>
    <row r="69" spans="1:27" ht="13.5">
      <c r="A69" s="238" t="s">
        <v>226</v>
      </c>
      <c r="B69" s="149"/>
      <c r="C69" s="239">
        <f aca="true" t="shared" si="12" ref="C69:Y69">SUM(C65:C68)</f>
        <v>23005950</v>
      </c>
      <c r="D69" s="218">
        <f t="shared" si="12"/>
        <v>23005950</v>
      </c>
      <c r="E69" s="220">
        <f t="shared" si="12"/>
        <v>0</v>
      </c>
      <c r="F69" s="220">
        <f t="shared" si="12"/>
        <v>10141328</v>
      </c>
      <c r="G69" s="220">
        <f t="shared" si="12"/>
        <v>7288495</v>
      </c>
      <c r="H69" s="220">
        <f t="shared" si="12"/>
        <v>2790535</v>
      </c>
      <c r="I69" s="220">
        <f t="shared" si="12"/>
        <v>156745</v>
      </c>
      <c r="J69" s="220">
        <f t="shared" si="12"/>
        <v>10235775</v>
      </c>
      <c r="K69" s="220">
        <f t="shared" si="12"/>
        <v>55930</v>
      </c>
      <c r="L69" s="220">
        <f t="shared" si="12"/>
        <v>419119</v>
      </c>
      <c r="M69" s="220">
        <f t="shared" si="12"/>
        <v>22815</v>
      </c>
      <c r="N69" s="220">
        <f t="shared" si="12"/>
        <v>497864</v>
      </c>
      <c r="O69" s="220">
        <f t="shared" si="12"/>
        <v>13720</v>
      </c>
      <c r="P69" s="220">
        <f t="shared" si="12"/>
        <v>940319</v>
      </c>
      <c r="Q69" s="220">
        <f t="shared" si="12"/>
        <v>2476465</v>
      </c>
      <c r="R69" s="220">
        <f t="shared" si="12"/>
        <v>3430504</v>
      </c>
      <c r="S69" s="220">
        <f t="shared" si="12"/>
        <v>1041253</v>
      </c>
      <c r="T69" s="220">
        <f t="shared" si="12"/>
        <v>3658858</v>
      </c>
      <c r="U69" s="220">
        <f t="shared" si="12"/>
        <v>5124115</v>
      </c>
      <c r="V69" s="220">
        <f t="shared" si="12"/>
        <v>9824226</v>
      </c>
      <c r="W69" s="220">
        <f t="shared" si="12"/>
        <v>23988369</v>
      </c>
      <c r="X69" s="220">
        <f t="shared" si="12"/>
        <v>10141328</v>
      </c>
      <c r="Y69" s="220">
        <f t="shared" si="12"/>
        <v>13847041</v>
      </c>
      <c r="Z69" s="221">
        <f>+IF(X69&lt;&gt;0,+(Y69/X69)*100,0)</f>
        <v>136.54070748919668</v>
      </c>
      <c r="AA69" s="222">
        <f>SUM(AA65:AA68)</f>
        <v>0</v>
      </c>
    </row>
    <row r="70" spans="1:27" ht="13.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227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228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84273000</v>
      </c>
      <c r="D5" s="344">
        <f t="shared" si="0"/>
        <v>0</v>
      </c>
      <c r="E5" s="343">
        <f t="shared" si="0"/>
        <v>109975900</v>
      </c>
      <c r="F5" s="345">
        <f t="shared" si="0"/>
        <v>64975900</v>
      </c>
      <c r="G5" s="345">
        <f t="shared" si="0"/>
        <v>6011195</v>
      </c>
      <c r="H5" s="343">
        <f t="shared" si="0"/>
        <v>4493897</v>
      </c>
      <c r="I5" s="343">
        <f t="shared" si="0"/>
        <v>5054305</v>
      </c>
      <c r="J5" s="345">
        <f t="shared" si="0"/>
        <v>15559397</v>
      </c>
      <c r="K5" s="345">
        <f t="shared" si="0"/>
        <v>1706256</v>
      </c>
      <c r="L5" s="343">
        <f t="shared" si="0"/>
        <v>10896188</v>
      </c>
      <c r="M5" s="343">
        <f t="shared" si="0"/>
        <v>5147106</v>
      </c>
      <c r="N5" s="345">
        <f t="shared" si="0"/>
        <v>17749550</v>
      </c>
      <c r="O5" s="345">
        <f t="shared" si="0"/>
        <v>3293080</v>
      </c>
      <c r="P5" s="343">
        <f t="shared" si="0"/>
        <v>11306527</v>
      </c>
      <c r="Q5" s="343">
        <f t="shared" si="0"/>
        <v>5767095</v>
      </c>
      <c r="R5" s="345">
        <f t="shared" si="0"/>
        <v>20366702</v>
      </c>
      <c r="S5" s="345">
        <f t="shared" si="0"/>
        <v>4110738</v>
      </c>
      <c r="T5" s="343">
        <f t="shared" si="0"/>
        <v>3784168</v>
      </c>
      <c r="U5" s="343">
        <f t="shared" si="0"/>
        <v>15245103</v>
      </c>
      <c r="V5" s="345">
        <f t="shared" si="0"/>
        <v>23140009</v>
      </c>
      <c r="W5" s="345">
        <f t="shared" si="0"/>
        <v>76815658</v>
      </c>
      <c r="X5" s="343">
        <f t="shared" si="0"/>
        <v>64975900</v>
      </c>
      <c r="Y5" s="345">
        <f t="shared" si="0"/>
        <v>11839758</v>
      </c>
      <c r="Z5" s="346">
        <f>+IF(X5&lt;&gt;0,+(Y5/X5)*100,0)</f>
        <v>18.221768378737345</v>
      </c>
      <c r="AA5" s="347">
        <f>+AA6+AA8+AA11+AA13+AA15</f>
        <v>64975900</v>
      </c>
    </row>
    <row r="6" spans="1:27" ht="13.5">
      <c r="A6" s="348" t="s">
        <v>205</v>
      </c>
      <c r="B6" s="142"/>
      <c r="C6" s="60">
        <f>+C7</f>
        <v>44591000</v>
      </c>
      <c r="D6" s="327">
        <f aca="true" t="shared" si="1" ref="D6:AA6">+D7</f>
        <v>0</v>
      </c>
      <c r="E6" s="60">
        <f t="shared" si="1"/>
        <v>99594000</v>
      </c>
      <c r="F6" s="59">
        <f t="shared" si="1"/>
        <v>45594000</v>
      </c>
      <c r="G6" s="59">
        <f t="shared" si="1"/>
        <v>493526</v>
      </c>
      <c r="H6" s="60">
        <f t="shared" si="1"/>
        <v>1678615</v>
      </c>
      <c r="I6" s="60">
        <f t="shared" si="1"/>
        <v>3978623</v>
      </c>
      <c r="J6" s="59">
        <f t="shared" si="1"/>
        <v>6150764</v>
      </c>
      <c r="K6" s="59">
        <f t="shared" si="1"/>
        <v>1654090</v>
      </c>
      <c r="L6" s="60">
        <f t="shared" si="1"/>
        <v>7748277</v>
      </c>
      <c r="M6" s="60">
        <f t="shared" si="1"/>
        <v>3711416</v>
      </c>
      <c r="N6" s="59">
        <f t="shared" si="1"/>
        <v>13113783</v>
      </c>
      <c r="O6" s="59">
        <f t="shared" si="1"/>
        <v>936447</v>
      </c>
      <c r="P6" s="60">
        <f t="shared" si="1"/>
        <v>8670593</v>
      </c>
      <c r="Q6" s="60">
        <f t="shared" si="1"/>
        <v>5173901</v>
      </c>
      <c r="R6" s="59">
        <f t="shared" si="1"/>
        <v>14780941</v>
      </c>
      <c r="S6" s="59">
        <f t="shared" si="1"/>
        <v>2692820</v>
      </c>
      <c r="T6" s="60">
        <f t="shared" si="1"/>
        <v>3613454</v>
      </c>
      <c r="U6" s="60">
        <f t="shared" si="1"/>
        <v>14910720</v>
      </c>
      <c r="V6" s="59">
        <f t="shared" si="1"/>
        <v>21216994</v>
      </c>
      <c r="W6" s="59">
        <f t="shared" si="1"/>
        <v>55262482</v>
      </c>
      <c r="X6" s="60">
        <f t="shared" si="1"/>
        <v>45594000</v>
      </c>
      <c r="Y6" s="59">
        <f t="shared" si="1"/>
        <v>9668482</v>
      </c>
      <c r="Z6" s="61">
        <f>+IF(X6&lt;&gt;0,+(Y6/X6)*100,0)</f>
        <v>21.205601614247488</v>
      </c>
      <c r="AA6" s="62">
        <f t="shared" si="1"/>
        <v>45594000</v>
      </c>
    </row>
    <row r="7" spans="1:27" ht="13.5">
      <c r="A7" s="291" t="s">
        <v>229</v>
      </c>
      <c r="B7" s="142"/>
      <c r="C7" s="60">
        <v>44591000</v>
      </c>
      <c r="D7" s="327"/>
      <c r="E7" s="60">
        <v>99594000</v>
      </c>
      <c r="F7" s="59">
        <v>45594000</v>
      </c>
      <c r="G7" s="59">
        <v>493526</v>
      </c>
      <c r="H7" s="60">
        <v>1678615</v>
      </c>
      <c r="I7" s="60">
        <v>3978623</v>
      </c>
      <c r="J7" s="59">
        <v>6150764</v>
      </c>
      <c r="K7" s="59">
        <v>1654090</v>
      </c>
      <c r="L7" s="60">
        <v>7748277</v>
      </c>
      <c r="M7" s="60">
        <v>3711416</v>
      </c>
      <c r="N7" s="59">
        <v>13113783</v>
      </c>
      <c r="O7" s="59">
        <v>936447</v>
      </c>
      <c r="P7" s="60">
        <v>8670593</v>
      </c>
      <c r="Q7" s="60">
        <v>5173901</v>
      </c>
      <c r="R7" s="59">
        <v>14780941</v>
      </c>
      <c r="S7" s="59">
        <v>2692820</v>
      </c>
      <c r="T7" s="60">
        <v>3613454</v>
      </c>
      <c r="U7" s="60">
        <v>14910720</v>
      </c>
      <c r="V7" s="59">
        <v>21216994</v>
      </c>
      <c r="W7" s="59">
        <v>55262482</v>
      </c>
      <c r="X7" s="60">
        <v>45594000</v>
      </c>
      <c r="Y7" s="59">
        <v>9668482</v>
      </c>
      <c r="Z7" s="61">
        <v>21.21</v>
      </c>
      <c r="AA7" s="62">
        <v>45594000</v>
      </c>
    </row>
    <row r="8" spans="1:27" ht="13.5">
      <c r="A8" s="348" t="s">
        <v>206</v>
      </c>
      <c r="B8" s="142"/>
      <c r="C8" s="60">
        <f aca="true" t="shared" si="2" ref="C8:Y8">SUM(C9:C10)</f>
        <v>24482000</v>
      </c>
      <c r="D8" s="327">
        <f t="shared" si="2"/>
        <v>0</v>
      </c>
      <c r="E8" s="60">
        <f t="shared" si="2"/>
        <v>0</v>
      </c>
      <c r="F8" s="59">
        <f t="shared" si="2"/>
        <v>6000000</v>
      </c>
      <c r="G8" s="59">
        <f t="shared" si="2"/>
        <v>5517669</v>
      </c>
      <c r="H8" s="60">
        <f t="shared" si="2"/>
        <v>2815282</v>
      </c>
      <c r="I8" s="60">
        <f t="shared" si="2"/>
        <v>1075682</v>
      </c>
      <c r="J8" s="59">
        <f t="shared" si="2"/>
        <v>9408633</v>
      </c>
      <c r="K8" s="59">
        <f t="shared" si="2"/>
        <v>52166</v>
      </c>
      <c r="L8" s="60">
        <f t="shared" si="2"/>
        <v>3147911</v>
      </c>
      <c r="M8" s="60">
        <f t="shared" si="2"/>
        <v>72627</v>
      </c>
      <c r="N8" s="59">
        <f t="shared" si="2"/>
        <v>3272704</v>
      </c>
      <c r="O8" s="59">
        <f t="shared" si="2"/>
        <v>0</v>
      </c>
      <c r="P8" s="60">
        <f t="shared" si="2"/>
        <v>2224494</v>
      </c>
      <c r="Q8" s="60">
        <f t="shared" si="2"/>
        <v>82080</v>
      </c>
      <c r="R8" s="59">
        <f t="shared" si="2"/>
        <v>2306574</v>
      </c>
      <c r="S8" s="59">
        <f t="shared" si="2"/>
        <v>0</v>
      </c>
      <c r="T8" s="60">
        <f t="shared" si="2"/>
        <v>0</v>
      </c>
      <c r="U8" s="60">
        <f t="shared" si="2"/>
        <v>334383</v>
      </c>
      <c r="V8" s="59">
        <f t="shared" si="2"/>
        <v>334383</v>
      </c>
      <c r="W8" s="59">
        <f t="shared" si="2"/>
        <v>15322294</v>
      </c>
      <c r="X8" s="60">
        <f t="shared" si="2"/>
        <v>6000000</v>
      </c>
      <c r="Y8" s="59">
        <f t="shared" si="2"/>
        <v>9322294</v>
      </c>
      <c r="Z8" s="61">
        <f>+IF(X8&lt;&gt;0,+(Y8/X8)*100,0)</f>
        <v>155.37156666666667</v>
      </c>
      <c r="AA8" s="62">
        <f>SUM(AA9:AA10)</f>
        <v>6000000</v>
      </c>
    </row>
    <row r="9" spans="1:27" ht="13.5">
      <c r="A9" s="291" t="s">
        <v>230</v>
      </c>
      <c r="B9" s="142"/>
      <c r="C9" s="60">
        <v>24482000</v>
      </c>
      <c r="D9" s="327"/>
      <c r="E9" s="60"/>
      <c r="F9" s="59">
        <v>5000000</v>
      </c>
      <c r="G9" s="59">
        <v>5517669</v>
      </c>
      <c r="H9" s="60">
        <v>2815282</v>
      </c>
      <c r="I9" s="60">
        <v>1075682</v>
      </c>
      <c r="J9" s="59">
        <v>9408633</v>
      </c>
      <c r="K9" s="59">
        <v>52166</v>
      </c>
      <c r="L9" s="60">
        <v>3147911</v>
      </c>
      <c r="M9" s="60">
        <v>72627</v>
      </c>
      <c r="N9" s="59">
        <v>3272704</v>
      </c>
      <c r="O9" s="59"/>
      <c r="P9" s="60">
        <v>2224494</v>
      </c>
      <c r="Q9" s="60">
        <v>82080</v>
      </c>
      <c r="R9" s="59">
        <v>2306574</v>
      </c>
      <c r="S9" s="59"/>
      <c r="T9" s="60"/>
      <c r="U9" s="60">
        <v>195753</v>
      </c>
      <c r="V9" s="59">
        <v>195753</v>
      </c>
      <c r="W9" s="59">
        <v>15183664</v>
      </c>
      <c r="X9" s="60">
        <v>5000000</v>
      </c>
      <c r="Y9" s="59">
        <v>10183664</v>
      </c>
      <c r="Z9" s="61">
        <v>203.67</v>
      </c>
      <c r="AA9" s="62">
        <v>5000000</v>
      </c>
    </row>
    <row r="10" spans="1:27" ht="13.5">
      <c r="A10" s="291" t="s">
        <v>231</v>
      </c>
      <c r="B10" s="142"/>
      <c r="C10" s="60"/>
      <c r="D10" s="327"/>
      <c r="E10" s="60"/>
      <c r="F10" s="59">
        <v>1000000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>
        <v>138630</v>
      </c>
      <c r="V10" s="59">
        <v>138630</v>
      </c>
      <c r="W10" s="59">
        <v>138630</v>
      </c>
      <c r="X10" s="60">
        <v>1000000</v>
      </c>
      <c r="Y10" s="59">
        <v>-861370</v>
      </c>
      <c r="Z10" s="61">
        <v>-86.14</v>
      </c>
      <c r="AA10" s="62">
        <v>1000000</v>
      </c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232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15200000</v>
      </c>
      <c r="D15" s="327">
        <f t="shared" si="5"/>
        <v>0</v>
      </c>
      <c r="E15" s="60">
        <f t="shared" si="5"/>
        <v>10381900</v>
      </c>
      <c r="F15" s="59">
        <f t="shared" si="5"/>
        <v>13381900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1363063</v>
      </c>
      <c r="N15" s="59">
        <f t="shared" si="5"/>
        <v>1363063</v>
      </c>
      <c r="O15" s="59">
        <f t="shared" si="5"/>
        <v>2356633</v>
      </c>
      <c r="P15" s="60">
        <f t="shared" si="5"/>
        <v>411440</v>
      </c>
      <c r="Q15" s="60">
        <f t="shared" si="5"/>
        <v>511114</v>
      </c>
      <c r="R15" s="59">
        <f t="shared" si="5"/>
        <v>3279187</v>
      </c>
      <c r="S15" s="59">
        <f t="shared" si="5"/>
        <v>1417918</v>
      </c>
      <c r="T15" s="60">
        <f t="shared" si="5"/>
        <v>170714</v>
      </c>
      <c r="U15" s="60">
        <f t="shared" si="5"/>
        <v>0</v>
      </c>
      <c r="V15" s="59">
        <f t="shared" si="5"/>
        <v>1588632</v>
      </c>
      <c r="W15" s="59">
        <f t="shared" si="5"/>
        <v>6230882</v>
      </c>
      <c r="X15" s="60">
        <f t="shared" si="5"/>
        <v>13381900</v>
      </c>
      <c r="Y15" s="59">
        <f t="shared" si="5"/>
        <v>-7151018</v>
      </c>
      <c r="Z15" s="61">
        <f>+IF(X15&lt;&gt;0,+(Y15/X15)*100,0)</f>
        <v>-53.437987131872156</v>
      </c>
      <c r="AA15" s="62">
        <f>SUM(AA16:AA20)</f>
        <v>13381900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15200000</v>
      </c>
      <c r="D20" s="327"/>
      <c r="E20" s="60">
        <v>10381900</v>
      </c>
      <c r="F20" s="59">
        <v>13381900</v>
      </c>
      <c r="G20" s="59"/>
      <c r="H20" s="60"/>
      <c r="I20" s="60"/>
      <c r="J20" s="59"/>
      <c r="K20" s="59"/>
      <c r="L20" s="60"/>
      <c r="M20" s="60">
        <v>1363063</v>
      </c>
      <c r="N20" s="59">
        <v>1363063</v>
      </c>
      <c r="O20" s="59">
        <v>2356633</v>
      </c>
      <c r="P20" s="60">
        <v>411440</v>
      </c>
      <c r="Q20" s="60">
        <v>511114</v>
      </c>
      <c r="R20" s="59">
        <v>3279187</v>
      </c>
      <c r="S20" s="59">
        <v>1417918</v>
      </c>
      <c r="T20" s="60">
        <v>170714</v>
      </c>
      <c r="U20" s="60"/>
      <c r="V20" s="59">
        <v>1588632</v>
      </c>
      <c r="W20" s="59">
        <v>6230882</v>
      </c>
      <c r="X20" s="60">
        <v>13381900</v>
      </c>
      <c r="Y20" s="59">
        <v>-7151018</v>
      </c>
      <c r="Z20" s="61">
        <v>-53.44</v>
      </c>
      <c r="AA20" s="62">
        <v>13381900</v>
      </c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24600000</v>
      </c>
      <c r="D22" s="331">
        <f t="shared" si="6"/>
        <v>0</v>
      </c>
      <c r="E22" s="330">
        <f t="shared" si="6"/>
        <v>7100000</v>
      </c>
      <c r="F22" s="332">
        <f t="shared" si="6"/>
        <v>22093338</v>
      </c>
      <c r="G22" s="332">
        <f t="shared" si="6"/>
        <v>1495578</v>
      </c>
      <c r="H22" s="330">
        <f t="shared" si="6"/>
        <v>546647</v>
      </c>
      <c r="I22" s="330">
        <f t="shared" si="6"/>
        <v>1169917</v>
      </c>
      <c r="J22" s="332">
        <f t="shared" si="6"/>
        <v>3212142</v>
      </c>
      <c r="K22" s="332">
        <f t="shared" si="6"/>
        <v>1564065</v>
      </c>
      <c r="L22" s="330">
        <f t="shared" si="6"/>
        <v>61592</v>
      </c>
      <c r="M22" s="330">
        <f t="shared" si="6"/>
        <v>639941</v>
      </c>
      <c r="N22" s="332">
        <f t="shared" si="6"/>
        <v>2265598</v>
      </c>
      <c r="O22" s="332">
        <f t="shared" si="6"/>
        <v>0</v>
      </c>
      <c r="P22" s="330">
        <f t="shared" si="6"/>
        <v>572560</v>
      </c>
      <c r="Q22" s="330">
        <f t="shared" si="6"/>
        <v>1749967</v>
      </c>
      <c r="R22" s="332">
        <f t="shared" si="6"/>
        <v>2322527</v>
      </c>
      <c r="S22" s="332">
        <f t="shared" si="6"/>
        <v>456262</v>
      </c>
      <c r="T22" s="330">
        <f t="shared" si="6"/>
        <v>1226447</v>
      </c>
      <c r="U22" s="330">
        <f t="shared" si="6"/>
        <v>0</v>
      </c>
      <c r="V22" s="332">
        <f t="shared" si="6"/>
        <v>1682709</v>
      </c>
      <c r="W22" s="332">
        <f t="shared" si="6"/>
        <v>9482976</v>
      </c>
      <c r="X22" s="330">
        <f t="shared" si="6"/>
        <v>22093338</v>
      </c>
      <c r="Y22" s="332">
        <f t="shared" si="6"/>
        <v>-12610362</v>
      </c>
      <c r="Z22" s="323">
        <f>+IF(X22&lt;&gt;0,+(Y22/X22)*100,0)</f>
        <v>-57.077667485103426</v>
      </c>
      <c r="AA22" s="337">
        <f>SUM(AA23:AA32)</f>
        <v>22093338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>
        <v>6600000</v>
      </c>
      <c r="D24" s="327"/>
      <c r="E24" s="60"/>
      <c r="F24" s="59">
        <v>6600000</v>
      </c>
      <c r="G24" s="59"/>
      <c r="H24" s="60">
        <v>526847</v>
      </c>
      <c r="I24" s="60">
        <v>281282</v>
      </c>
      <c r="J24" s="59">
        <v>808129</v>
      </c>
      <c r="K24" s="59"/>
      <c r="L24" s="60">
        <v>61592</v>
      </c>
      <c r="M24" s="60">
        <v>314638</v>
      </c>
      <c r="N24" s="59">
        <v>376230</v>
      </c>
      <c r="O24" s="59"/>
      <c r="P24" s="60">
        <v>427313</v>
      </c>
      <c r="Q24" s="60">
        <v>1749967</v>
      </c>
      <c r="R24" s="59">
        <v>2177280</v>
      </c>
      <c r="S24" s="59">
        <v>456262</v>
      </c>
      <c r="T24" s="60">
        <v>1226447</v>
      </c>
      <c r="U24" s="60"/>
      <c r="V24" s="59">
        <v>1682709</v>
      </c>
      <c r="W24" s="59">
        <v>5044348</v>
      </c>
      <c r="X24" s="60">
        <v>6600000</v>
      </c>
      <c r="Y24" s="59">
        <v>-1555652</v>
      </c>
      <c r="Z24" s="61">
        <v>-23.57</v>
      </c>
      <c r="AA24" s="62">
        <v>6600000</v>
      </c>
    </row>
    <row r="25" spans="1:27" ht="13.5">
      <c r="A25" s="348" t="s">
        <v>239</v>
      </c>
      <c r="B25" s="142"/>
      <c r="C25" s="60">
        <v>9000000</v>
      </c>
      <c r="D25" s="327"/>
      <c r="E25" s="60"/>
      <c r="F25" s="59">
        <v>10000000</v>
      </c>
      <c r="G25" s="59">
        <v>1495578</v>
      </c>
      <c r="H25" s="60">
        <v>19800</v>
      </c>
      <c r="I25" s="60">
        <v>888635</v>
      </c>
      <c r="J25" s="59">
        <v>2404013</v>
      </c>
      <c r="K25" s="59">
        <v>298537</v>
      </c>
      <c r="L25" s="60"/>
      <c r="M25" s="60">
        <v>325303</v>
      </c>
      <c r="N25" s="59">
        <v>623840</v>
      </c>
      <c r="O25" s="59"/>
      <c r="P25" s="60">
        <v>145247</v>
      </c>
      <c r="Q25" s="60"/>
      <c r="R25" s="59">
        <v>145247</v>
      </c>
      <c r="S25" s="59"/>
      <c r="T25" s="60"/>
      <c r="U25" s="60"/>
      <c r="V25" s="59"/>
      <c r="W25" s="59">
        <v>3173100</v>
      </c>
      <c r="X25" s="60">
        <v>10000000</v>
      </c>
      <c r="Y25" s="59">
        <v>-6826900</v>
      </c>
      <c r="Z25" s="61">
        <v>-68.27</v>
      </c>
      <c r="AA25" s="62">
        <v>10000000</v>
      </c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>
        <v>9000000</v>
      </c>
      <c r="D32" s="327"/>
      <c r="E32" s="60">
        <v>7100000</v>
      </c>
      <c r="F32" s="59">
        <v>5493338</v>
      </c>
      <c r="G32" s="59"/>
      <c r="H32" s="60"/>
      <c r="I32" s="60"/>
      <c r="J32" s="59"/>
      <c r="K32" s="59">
        <v>1265528</v>
      </c>
      <c r="L32" s="60"/>
      <c r="M32" s="60"/>
      <c r="N32" s="59">
        <v>1265528</v>
      </c>
      <c r="O32" s="59"/>
      <c r="P32" s="60"/>
      <c r="Q32" s="60"/>
      <c r="R32" s="59"/>
      <c r="S32" s="59"/>
      <c r="T32" s="60"/>
      <c r="U32" s="60"/>
      <c r="V32" s="59"/>
      <c r="W32" s="59">
        <v>1265528</v>
      </c>
      <c r="X32" s="60">
        <v>5493338</v>
      </c>
      <c r="Y32" s="59">
        <v>-4227810</v>
      </c>
      <c r="Z32" s="61">
        <v>-76.96</v>
      </c>
      <c r="AA32" s="62">
        <v>5493338</v>
      </c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2416667</v>
      </c>
      <c r="H37" s="330">
        <f t="shared" si="8"/>
        <v>0</v>
      </c>
      <c r="I37" s="330">
        <f t="shared" si="8"/>
        <v>0</v>
      </c>
      <c r="J37" s="332">
        <f t="shared" si="8"/>
        <v>2416667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2416667</v>
      </c>
      <c r="X37" s="330">
        <f t="shared" si="8"/>
        <v>0</v>
      </c>
      <c r="Y37" s="332">
        <f t="shared" si="8"/>
        <v>2416667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>
        <v>2416667</v>
      </c>
      <c r="H38" s="60"/>
      <c r="I38" s="60"/>
      <c r="J38" s="59">
        <v>2416667</v>
      </c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>
        <v>2416667</v>
      </c>
      <c r="X38" s="60"/>
      <c r="Y38" s="59">
        <v>2416667</v>
      </c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26000000</v>
      </c>
      <c r="D40" s="331">
        <f t="shared" si="9"/>
        <v>0</v>
      </c>
      <c r="E40" s="330">
        <f t="shared" si="9"/>
        <v>2900000</v>
      </c>
      <c r="F40" s="332">
        <f t="shared" si="9"/>
        <v>32900000</v>
      </c>
      <c r="G40" s="332">
        <f t="shared" si="9"/>
        <v>670185</v>
      </c>
      <c r="H40" s="330">
        <f t="shared" si="9"/>
        <v>617469</v>
      </c>
      <c r="I40" s="330">
        <f t="shared" si="9"/>
        <v>470630</v>
      </c>
      <c r="J40" s="332">
        <f t="shared" si="9"/>
        <v>1758284</v>
      </c>
      <c r="K40" s="332">
        <f t="shared" si="9"/>
        <v>1358170</v>
      </c>
      <c r="L40" s="330">
        <f t="shared" si="9"/>
        <v>5600</v>
      </c>
      <c r="M40" s="330">
        <f t="shared" si="9"/>
        <v>975696</v>
      </c>
      <c r="N40" s="332">
        <f t="shared" si="9"/>
        <v>2339466</v>
      </c>
      <c r="O40" s="332">
        <f t="shared" si="9"/>
        <v>58325</v>
      </c>
      <c r="P40" s="330">
        <f t="shared" si="9"/>
        <v>1522206</v>
      </c>
      <c r="Q40" s="330">
        <f t="shared" si="9"/>
        <v>435742</v>
      </c>
      <c r="R40" s="332">
        <f t="shared" si="9"/>
        <v>2016273</v>
      </c>
      <c r="S40" s="332">
        <f t="shared" si="9"/>
        <v>1083785</v>
      </c>
      <c r="T40" s="330">
        <f t="shared" si="9"/>
        <v>936756</v>
      </c>
      <c r="U40" s="330">
        <f t="shared" si="9"/>
        <v>3103800</v>
      </c>
      <c r="V40" s="332">
        <f t="shared" si="9"/>
        <v>5124341</v>
      </c>
      <c r="W40" s="332">
        <f t="shared" si="9"/>
        <v>11238364</v>
      </c>
      <c r="X40" s="330">
        <f t="shared" si="9"/>
        <v>32900000</v>
      </c>
      <c r="Y40" s="332">
        <f t="shared" si="9"/>
        <v>-21661636</v>
      </c>
      <c r="Z40" s="323">
        <f>+IF(X40&lt;&gt;0,+(Y40/X40)*100,0)</f>
        <v>-65.84083890577507</v>
      </c>
      <c r="AA40" s="337">
        <f>SUM(AA41:AA49)</f>
        <v>32900000</v>
      </c>
    </row>
    <row r="41" spans="1:27" ht="13.5">
      <c r="A41" s="348" t="s">
        <v>248</v>
      </c>
      <c r="B41" s="142"/>
      <c r="C41" s="349">
        <v>2000000</v>
      </c>
      <c r="D41" s="350"/>
      <c r="E41" s="349"/>
      <c r="F41" s="351">
        <v>900000</v>
      </c>
      <c r="G41" s="351"/>
      <c r="H41" s="349"/>
      <c r="I41" s="349"/>
      <c r="J41" s="351"/>
      <c r="K41" s="351">
        <v>1219156</v>
      </c>
      <c r="L41" s="349"/>
      <c r="M41" s="349"/>
      <c r="N41" s="351">
        <v>1219156</v>
      </c>
      <c r="O41" s="351"/>
      <c r="P41" s="349"/>
      <c r="Q41" s="349"/>
      <c r="R41" s="351"/>
      <c r="S41" s="351"/>
      <c r="T41" s="349"/>
      <c r="U41" s="349"/>
      <c r="V41" s="351"/>
      <c r="W41" s="351">
        <v>1219156</v>
      </c>
      <c r="X41" s="349">
        <v>900000</v>
      </c>
      <c r="Y41" s="351">
        <v>319156</v>
      </c>
      <c r="Z41" s="352">
        <v>35.46</v>
      </c>
      <c r="AA41" s="353">
        <v>900000</v>
      </c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/>
      <c r="F43" s="357"/>
      <c r="G43" s="357">
        <v>143589</v>
      </c>
      <c r="H43" s="305"/>
      <c r="I43" s="305"/>
      <c r="J43" s="357">
        <v>143589</v>
      </c>
      <c r="K43" s="357"/>
      <c r="L43" s="305"/>
      <c r="M43" s="305">
        <v>15360</v>
      </c>
      <c r="N43" s="357">
        <v>15360</v>
      </c>
      <c r="O43" s="357">
        <v>6600</v>
      </c>
      <c r="P43" s="305">
        <v>2500</v>
      </c>
      <c r="Q43" s="305"/>
      <c r="R43" s="357">
        <v>9100</v>
      </c>
      <c r="S43" s="357"/>
      <c r="T43" s="305"/>
      <c r="U43" s="305"/>
      <c r="V43" s="357"/>
      <c r="W43" s="357">
        <v>168049</v>
      </c>
      <c r="X43" s="305"/>
      <c r="Y43" s="357">
        <v>168049</v>
      </c>
      <c r="Z43" s="358"/>
      <c r="AA43" s="303"/>
    </row>
    <row r="44" spans="1:27" ht="13.5">
      <c r="A44" s="348" t="s">
        <v>251</v>
      </c>
      <c r="B44" s="136"/>
      <c r="C44" s="60">
        <v>2000000</v>
      </c>
      <c r="D44" s="355"/>
      <c r="E44" s="54"/>
      <c r="F44" s="53">
        <v>1500000</v>
      </c>
      <c r="G44" s="53"/>
      <c r="H44" s="54">
        <v>52500</v>
      </c>
      <c r="I44" s="54"/>
      <c r="J44" s="53">
        <v>52500</v>
      </c>
      <c r="K44" s="53">
        <v>139014</v>
      </c>
      <c r="L44" s="54"/>
      <c r="M44" s="54">
        <v>114275</v>
      </c>
      <c r="N44" s="53">
        <v>253289</v>
      </c>
      <c r="O44" s="53"/>
      <c r="P44" s="54">
        <v>82925</v>
      </c>
      <c r="Q44" s="54"/>
      <c r="R44" s="53">
        <v>82925</v>
      </c>
      <c r="S44" s="53"/>
      <c r="T44" s="54">
        <v>76100</v>
      </c>
      <c r="U44" s="54"/>
      <c r="V44" s="53">
        <v>76100</v>
      </c>
      <c r="W44" s="53">
        <v>464814</v>
      </c>
      <c r="X44" s="54">
        <v>1500000</v>
      </c>
      <c r="Y44" s="53">
        <v>-1035186</v>
      </c>
      <c r="Z44" s="94">
        <v>-69.01</v>
      </c>
      <c r="AA44" s="95">
        <v>1500000</v>
      </c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>
        <v>22000000</v>
      </c>
      <c r="D48" s="355"/>
      <c r="E48" s="54"/>
      <c r="F48" s="53">
        <v>30000000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>
        <v>422332</v>
      </c>
      <c r="V48" s="53">
        <v>422332</v>
      </c>
      <c r="W48" s="53">
        <v>422332</v>
      </c>
      <c r="X48" s="54">
        <v>30000000</v>
      </c>
      <c r="Y48" s="53">
        <v>-29577668</v>
      </c>
      <c r="Z48" s="94">
        <v>-98.59</v>
      </c>
      <c r="AA48" s="95">
        <v>30000000</v>
      </c>
    </row>
    <row r="49" spans="1:27" ht="13.5">
      <c r="A49" s="348" t="s">
        <v>93</v>
      </c>
      <c r="B49" s="136"/>
      <c r="C49" s="54"/>
      <c r="D49" s="355"/>
      <c r="E49" s="54">
        <v>2900000</v>
      </c>
      <c r="F49" s="53">
        <v>500000</v>
      </c>
      <c r="G49" s="53">
        <v>526596</v>
      </c>
      <c r="H49" s="54">
        <v>564969</v>
      </c>
      <c r="I49" s="54">
        <v>470630</v>
      </c>
      <c r="J49" s="53">
        <v>1562195</v>
      </c>
      <c r="K49" s="53"/>
      <c r="L49" s="54">
        <v>5600</v>
      </c>
      <c r="M49" s="54">
        <v>846061</v>
      </c>
      <c r="N49" s="53">
        <v>851661</v>
      </c>
      <c r="O49" s="53">
        <v>51725</v>
      </c>
      <c r="P49" s="54">
        <v>1436781</v>
      </c>
      <c r="Q49" s="54">
        <v>435742</v>
      </c>
      <c r="R49" s="53">
        <v>1924248</v>
      </c>
      <c r="S49" s="53">
        <v>1083785</v>
      </c>
      <c r="T49" s="54">
        <v>860656</v>
      </c>
      <c r="U49" s="54">
        <v>2681468</v>
      </c>
      <c r="V49" s="53">
        <v>4625909</v>
      </c>
      <c r="W49" s="53">
        <v>8964013</v>
      </c>
      <c r="X49" s="54">
        <v>500000</v>
      </c>
      <c r="Y49" s="53">
        <v>8464013</v>
      </c>
      <c r="Z49" s="94">
        <v>1692.8</v>
      </c>
      <c r="AA49" s="95">
        <v>500000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258</v>
      </c>
      <c r="B60" s="149" t="s">
        <v>72</v>
      </c>
      <c r="C60" s="219">
        <f aca="true" t="shared" si="14" ref="C60:Y60">+C57+C54+C51+C40+C37+C34+C22+C5</f>
        <v>134873000</v>
      </c>
      <c r="D60" s="333">
        <f t="shared" si="14"/>
        <v>0</v>
      </c>
      <c r="E60" s="219">
        <f t="shared" si="14"/>
        <v>119975900</v>
      </c>
      <c r="F60" s="264">
        <f t="shared" si="14"/>
        <v>119969238</v>
      </c>
      <c r="G60" s="264">
        <f t="shared" si="14"/>
        <v>10593625</v>
      </c>
      <c r="H60" s="219">
        <f t="shared" si="14"/>
        <v>5658013</v>
      </c>
      <c r="I60" s="219">
        <f t="shared" si="14"/>
        <v>6694852</v>
      </c>
      <c r="J60" s="264">
        <f t="shared" si="14"/>
        <v>22946490</v>
      </c>
      <c r="K60" s="264">
        <f t="shared" si="14"/>
        <v>4628491</v>
      </c>
      <c r="L60" s="219">
        <f t="shared" si="14"/>
        <v>10963380</v>
      </c>
      <c r="M60" s="219">
        <f t="shared" si="14"/>
        <v>6762743</v>
      </c>
      <c r="N60" s="264">
        <f t="shared" si="14"/>
        <v>22354614</v>
      </c>
      <c r="O60" s="264">
        <f t="shared" si="14"/>
        <v>3351405</v>
      </c>
      <c r="P60" s="219">
        <f t="shared" si="14"/>
        <v>13401293</v>
      </c>
      <c r="Q60" s="219">
        <f t="shared" si="14"/>
        <v>7952804</v>
      </c>
      <c r="R60" s="264">
        <f t="shared" si="14"/>
        <v>24705502</v>
      </c>
      <c r="S60" s="264">
        <f t="shared" si="14"/>
        <v>5650785</v>
      </c>
      <c r="T60" s="219">
        <f t="shared" si="14"/>
        <v>5947371</v>
      </c>
      <c r="U60" s="219">
        <f t="shared" si="14"/>
        <v>18348903</v>
      </c>
      <c r="V60" s="264">
        <f t="shared" si="14"/>
        <v>29947059</v>
      </c>
      <c r="W60" s="264">
        <f t="shared" si="14"/>
        <v>99953665</v>
      </c>
      <c r="X60" s="219">
        <f t="shared" si="14"/>
        <v>119969238</v>
      </c>
      <c r="Y60" s="264">
        <f t="shared" si="14"/>
        <v>-20015573</v>
      </c>
      <c r="Z60" s="324">
        <f>+IF(X60&lt;&gt;0,+(Y60/X60)*100,0)</f>
        <v>-16.683921089838048</v>
      </c>
      <c r="AA60" s="232">
        <f>+AA57+AA54+AA51+AA40+AA37+AA34+AA22+AA5</f>
        <v>119969238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263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264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205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232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248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251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Sephiri Tlhomeli</cp:lastModifiedBy>
  <dcterms:created xsi:type="dcterms:W3CDTF">2015-08-05T12:30:50Z</dcterms:created>
  <dcterms:modified xsi:type="dcterms:W3CDTF">2015-08-05T12:32:29Z</dcterms:modified>
  <cp:category/>
  <cp:version/>
  <cp:contentType/>
  <cp:contentStatus/>
</cp:coreProperties>
</file>