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<sst xmlns="http://schemas.openxmlformats.org/spreadsheetml/2006/main" count="857" uniqueCount="303">
  <si>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Port St Johns(EC154)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</si>
  <si>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</si>
  <si>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</si>
  <si>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</si>
  <si>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</si>
  <si>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</si>
  <si>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</si>
  <si>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</si>
  <si>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</si>
  <si>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</si>
  <si>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</si>
  <si>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</si>
  <si>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</si>
  <si>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</si>
  <si>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</si>
  <si>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</si>
  <si>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</si>
  <si>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</si>
  <si>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</si>
  <si>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</si>
  <si>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</si>
  <si>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</si>
  <si>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</si>
  <si>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</si>
  <si>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</si>
  <si>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</si>
  <si>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</si>
  <si>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</si>
  <si>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</si>
  <si>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</si>
  <si>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</si>
  <si>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</si>
  <si>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</si>
  <si>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</si>
  <si>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</si>
  <si>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</si>
  <si>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</si>
  <si>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</si>
  <si>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</si>
  <si>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</si>
  <si>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</si>
  <si>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</si>
  <si>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</si>
  <si>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</si>
  <si>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</si>
  <si>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</si>
  <si>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</si>
  <si>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</si>
  <si>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</si>
  <si>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</si>
  <si>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</si>
  <si>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</si>
  <si>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</si>
  <si>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</si>
  <si>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</si>
  <si>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</si>
  <si>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</si>
  <si>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</si>
  <si>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</si>
  <si>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</si>
  <si>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</si>
  <si>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</si>
  <si>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</si>
  <si>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</si>
  <si>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</si>
  <si>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</si>
  <si>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</si>
  <si>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</si>
  <si>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</si>
  <si>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</si>
  <si>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Port St Johns(EC154)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</si>
  <si>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</si>
  <si>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</si>
  <si>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</si>
  <si>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</si>
  <si>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</si>
  <si>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</si>
  <si>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</si>
  <si>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</si>
  <si>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</si>
  <si>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</si>
  <si>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</si>
  <si>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</si>
  <si>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</si>
  <si>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</si>
  <si>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</si>
  <si>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</si>
  <si>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</si>
  <si>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</si>
  <si>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</si>
  <si>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</si>
  <si>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</si>
  <si>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</si>
  <si>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</si>
  <si>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</si>
  <si>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</si>
  <si>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</si>
  <si>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</si>
  <si>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</si>
  <si>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</si>
  <si>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Port St Johns(EC154)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</si>
  <si>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</si>
  <si>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</si>
  <si>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</si>
  <si>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</si>
  <si>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</si>
  <si>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</si>
  <si>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</si>
  <si>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</si>
  <si>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</si>
  <si>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</si>
  <si>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</si>
  <si>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</si>
  <si>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</si>
  <si>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</si>
  <si>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</si>
  <si>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</si>
  <si>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</si>
  <si>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</si>
  <si>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</si>
  <si>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</si>
  <si>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</si>
  <si>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</si>
  <si>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</si>
  <si>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</si>
  <si>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</si>
  <si>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</si>
  <si>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</si>
  <si>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</si>
  <si>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Port St Johns(EC154)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</si>
  <si>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</si>
  <si>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</si>
  <si>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</si>
  <si>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</si>
  <si>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</si>
  <si>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</si>
  <si>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</si>
  <si>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</si>
  <si>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</si>
  <si>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</si>
  <si>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Port St Johns(EC154)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</si>
  <si>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</si>
  <si>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</si>
  <si>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</si>
  <si>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</si>
  <si>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</si>
  <si>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</si>
  <si>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</si>
  <si>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</si>
  <si>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</si>
  <si>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</si>
  <si>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</si>
  <si>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</si>
  <si>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</si>
  <si>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</si>
  <si>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</si>
  <si>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</si>
  <si>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</si>
  <si>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</si>
  <si>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</si>
  <si>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</si>
  <si>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</si>
  <si>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</si>
  <si>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</si>
  <si>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</si>
  <si>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</si>
  <si>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</si>
  <si>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</si>
  <si>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</si>
  <si>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</si>
  <si>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</si>
  <si>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</si>
  <si>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</si>
  <si>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</si>
  <si>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Port St Johns(EC154)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</si>
  <si>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</si>
  <si>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</si>
  <si>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</si>
  <si>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</si>
  <si>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</si>
  <si>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</si>
  <si>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</si>
  <si>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</si>
  <si>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</si>
  <si>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</si>
  <si>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</si>
  <si>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</si>
  <si>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</si>
  <si>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</si>
  <si>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</si>
  <si>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</si>
  <si>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</si>
  <si>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</si>
  <si>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</si>
  <si>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</si>
  <si>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</si>
  <si>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</si>
  <si>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</si>
  <si>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</si>
  <si>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</si>
  <si>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</si>
  <si>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</si>
  <si>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Port St Johns(EC154)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</si>
  <si>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</si>
  <si>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</si>
  <si>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</si>
  <si>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</si>
  <si>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</si>
  <si>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</si>
  <si>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</si>
  <si>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</si>
  <si>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</si>
  <si>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</si>
  <si>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</si>
  <si>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</si>
  <si>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</si>
  <si>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</si>
  <si>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</si>
  <si>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</si>
  <si>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</si>
  <si>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</si>
  <si>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</si>
  <si>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</si>
  <si>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</si>
  <si>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</si>
  <si>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</si>
  <si>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</si>
  <si>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Port St Johns(EC154)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</si>
  <si>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</si>
  <si>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</si>
  <si>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</si>
  <si>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</si>
  <si>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</si>
  <si>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</si>
  <si>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</si>
  <si>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</si>
  <si>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</si>
  <si>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</si>
  <si>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</si>
  <si>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</si>
  <si>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</si>
  <si>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</si>
  <si>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</si>
  <si>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</si>
  <si>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</si>
  <si>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</si>
  <si>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</si>
  <si>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</si>
  <si>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</si>
  <si>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</si>
  <si>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</si>
  <si>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</si>
  <si>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</si>
  <si>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</si>
  <si>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</si>
  <si>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</si>
  <si>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</si>
  <si>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</si>
  <si>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</si>
  <si>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</si>
  <si>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</si>
  <si>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</si>
  <si>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</si>
  <si>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Port St Johns(EC154)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</si>
  <si>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</si>
  <si>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</si>
  <si>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Eastern Cape: Port St Johns(EC154)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</si>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</sst>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6628698</v>
      </c>
      <c r="C5" s="19">
        <v>0</v>
      </c>
      <c r="D5" s="59">
        <v>4758800</v>
      </c>
      <c r="E5" s="60">
        <v>4758800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-248</v>
      </c>
      <c r="M5" s="60">
        <v>-248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-42563</v>
      </c>
      <c r="T5" s="60">
        <v>0</v>
      </c>
      <c r="U5" s="60">
        <v>-42563</v>
      </c>
      <c r="V5" s="60">
        <v>-42811</v>
      </c>
      <c r="W5" s="60">
        <v>6478902</v>
      </c>
      <c r="X5" s="60">
        <v>-6521713</v>
      </c>
      <c r="Y5" s="61">
        <v>-100.66</v>
      </c>
      <c r="Z5" s="62">
        <v>4758800</v>
      </c>
    </row>
    <row r="6" spans="1:26" ht="13.5">
      <c r="A6" s="58" t="s">
        <v>32</v>
      </c>
      <c r="B6" s="19">
        <v>709229</v>
      </c>
      <c r="C6" s="19">
        <v>0</v>
      </c>
      <c r="D6" s="59">
        <v>523764</v>
      </c>
      <c r="E6" s="60">
        <v>523764</v>
      </c>
      <c r="F6" s="60">
        <v>993</v>
      </c>
      <c r="G6" s="60">
        <v>65233</v>
      </c>
      <c r="H6" s="60">
        <v>63565</v>
      </c>
      <c r="I6" s="60">
        <v>129791</v>
      </c>
      <c r="J6" s="60">
        <v>59020</v>
      </c>
      <c r="K6" s="60">
        <v>62683</v>
      </c>
      <c r="L6" s="60">
        <v>58973</v>
      </c>
      <c r="M6" s="60">
        <v>180676</v>
      </c>
      <c r="N6" s="60">
        <v>60840</v>
      </c>
      <c r="O6" s="60">
        <v>58940</v>
      </c>
      <c r="P6" s="60">
        <v>0</v>
      </c>
      <c r="Q6" s="60">
        <v>119780</v>
      </c>
      <c r="R6" s="60">
        <v>58940</v>
      </c>
      <c r="S6" s="60">
        <v>58940</v>
      </c>
      <c r="T6" s="60">
        <v>0</v>
      </c>
      <c r="U6" s="60">
        <v>117880</v>
      </c>
      <c r="V6" s="60">
        <v>548127</v>
      </c>
      <c r="W6" s="60">
        <v>523764</v>
      </c>
      <c r="X6" s="60">
        <v>24363</v>
      </c>
      <c r="Y6" s="61">
        <v>4.65</v>
      </c>
      <c r="Z6" s="62">
        <v>523764</v>
      </c>
    </row>
    <row r="7" spans="1:26" ht="13.5">
      <c r="A7" s="58" t="s">
        <v>33</v>
      </c>
      <c r="B7" s="19">
        <v>862416</v>
      </c>
      <c r="C7" s="19">
        <v>0</v>
      </c>
      <c r="D7" s="59">
        <v>0</v>
      </c>
      <c r="E7" s="60">
        <v>0</v>
      </c>
      <c r="F7" s="60">
        <v>28</v>
      </c>
      <c r="G7" s="60">
        <v>14</v>
      </c>
      <c r="H7" s="60">
        <v>153</v>
      </c>
      <c r="I7" s="60">
        <v>195</v>
      </c>
      <c r="J7" s="60">
        <v>71</v>
      </c>
      <c r="K7" s="60">
        <v>30</v>
      </c>
      <c r="L7" s="60">
        <v>46</v>
      </c>
      <c r="M7" s="60">
        <v>147</v>
      </c>
      <c r="N7" s="60">
        <v>203</v>
      </c>
      <c r="O7" s="60">
        <v>25</v>
      </c>
      <c r="P7" s="60">
        <v>0</v>
      </c>
      <c r="Q7" s="60">
        <v>228</v>
      </c>
      <c r="R7" s="60">
        <v>0</v>
      </c>
      <c r="S7" s="60">
        <v>63</v>
      </c>
      <c r="T7" s="60">
        <v>0</v>
      </c>
      <c r="U7" s="60">
        <v>63</v>
      </c>
      <c r="V7" s="60">
        <v>633</v>
      </c>
      <c r="W7" s="60"/>
      <c r="X7" s="60">
        <v>633</v>
      </c>
      <c r="Y7" s="61">
        <v>0</v>
      </c>
      <c r="Z7" s="62">
        <v>0</v>
      </c>
    </row>
    <row r="8" spans="1:26" ht="13.5">
      <c r="A8" s="58" t="s">
        <v>34</v>
      </c>
      <c r="B8" s="19">
        <v>88267899</v>
      </c>
      <c r="C8" s="19">
        <v>0</v>
      </c>
      <c r="D8" s="59">
        <v>100018000</v>
      </c>
      <c r="E8" s="60">
        <v>100018000</v>
      </c>
      <c r="F8" s="60">
        <v>36167000</v>
      </c>
      <c r="G8" s="60">
        <v>35623313</v>
      </c>
      <c r="H8" s="60">
        <v>0</v>
      </c>
      <c r="I8" s="60">
        <v>71790313</v>
      </c>
      <c r="J8" s="60">
        <v>1050000</v>
      </c>
      <c r="K8" s="60">
        <v>25787000</v>
      </c>
      <c r="L8" s="60">
        <v>1300000</v>
      </c>
      <c r="M8" s="60">
        <v>28137000</v>
      </c>
      <c r="N8" s="60">
        <v>516407</v>
      </c>
      <c r="O8" s="60">
        <v>0</v>
      </c>
      <c r="P8" s="60">
        <v>0</v>
      </c>
      <c r="Q8" s="60">
        <v>516407</v>
      </c>
      <c r="R8" s="60">
        <v>0</v>
      </c>
      <c r="S8" s="60">
        <v>701510</v>
      </c>
      <c r="T8" s="60">
        <v>0</v>
      </c>
      <c r="U8" s="60">
        <v>701510</v>
      </c>
      <c r="V8" s="60">
        <v>101145230</v>
      </c>
      <c r="W8" s="60">
        <v>100018000</v>
      </c>
      <c r="X8" s="60">
        <v>1127230</v>
      </c>
      <c r="Y8" s="61">
        <v>1.13</v>
      </c>
      <c r="Z8" s="62">
        <v>100018000</v>
      </c>
    </row>
    <row r="9" spans="1:26" ht="13.5">
      <c r="A9" s="58" t="s">
        <v>35</v>
      </c>
      <c r="B9" s="19">
        <v>2768878</v>
      </c>
      <c r="C9" s="19">
        <v>0</v>
      </c>
      <c r="D9" s="59">
        <v>3457600</v>
      </c>
      <c r="E9" s="60">
        <v>3457600</v>
      </c>
      <c r="F9" s="60">
        <v>10789</v>
      </c>
      <c r="G9" s="60">
        <v>217141</v>
      </c>
      <c r="H9" s="60">
        <v>201723</v>
      </c>
      <c r="I9" s="60">
        <v>429653</v>
      </c>
      <c r="J9" s="60">
        <v>237739</v>
      </c>
      <c r="K9" s="60">
        <v>-2845</v>
      </c>
      <c r="L9" s="60">
        <v>212008</v>
      </c>
      <c r="M9" s="60">
        <v>446902</v>
      </c>
      <c r="N9" s="60">
        <v>21130</v>
      </c>
      <c r="O9" s="60">
        <v>556220</v>
      </c>
      <c r="P9" s="60">
        <v>0</v>
      </c>
      <c r="Q9" s="60">
        <v>577350</v>
      </c>
      <c r="R9" s="60">
        <v>204392</v>
      </c>
      <c r="S9" s="60">
        <v>214510</v>
      </c>
      <c r="T9" s="60">
        <v>0</v>
      </c>
      <c r="U9" s="60">
        <v>418902</v>
      </c>
      <c r="V9" s="60">
        <v>1872807</v>
      </c>
      <c r="W9" s="60">
        <v>3457599</v>
      </c>
      <c r="X9" s="60">
        <v>-1584792</v>
      </c>
      <c r="Y9" s="61">
        <v>-45.84</v>
      </c>
      <c r="Z9" s="62">
        <v>3457600</v>
      </c>
    </row>
    <row r="10" spans="1:26" ht="25.5">
      <c r="A10" s="63" t="s">
        <v>278</v>
      </c>
      <c r="B10" s="64">
        <f>SUM(B5:B9)</f>
        <v>99237120</v>
      </c>
      <c r="C10" s="64">
        <f>SUM(C5:C9)</f>
        <v>0</v>
      </c>
      <c r="D10" s="65">
        <f aca="true" t="shared" si="0" ref="D10:Z10">SUM(D5:D9)</f>
        <v>108758164</v>
      </c>
      <c r="E10" s="66">
        <f t="shared" si="0"/>
        <v>108758164</v>
      </c>
      <c r="F10" s="66">
        <f t="shared" si="0"/>
        <v>36178810</v>
      </c>
      <c r="G10" s="66">
        <f t="shared" si="0"/>
        <v>35905701</v>
      </c>
      <c r="H10" s="66">
        <f t="shared" si="0"/>
        <v>265441</v>
      </c>
      <c r="I10" s="66">
        <f t="shared" si="0"/>
        <v>72349952</v>
      </c>
      <c r="J10" s="66">
        <f t="shared" si="0"/>
        <v>1346830</v>
      </c>
      <c r="K10" s="66">
        <f t="shared" si="0"/>
        <v>25846868</v>
      </c>
      <c r="L10" s="66">
        <f t="shared" si="0"/>
        <v>1570779</v>
      </c>
      <c r="M10" s="66">
        <f t="shared" si="0"/>
        <v>28764477</v>
      </c>
      <c r="N10" s="66">
        <f t="shared" si="0"/>
        <v>598580</v>
      </c>
      <c r="O10" s="66">
        <f t="shared" si="0"/>
        <v>615185</v>
      </c>
      <c r="P10" s="66">
        <f t="shared" si="0"/>
        <v>0</v>
      </c>
      <c r="Q10" s="66">
        <f t="shared" si="0"/>
        <v>1213765</v>
      </c>
      <c r="R10" s="66">
        <f t="shared" si="0"/>
        <v>263332</v>
      </c>
      <c r="S10" s="66">
        <f t="shared" si="0"/>
        <v>932460</v>
      </c>
      <c r="T10" s="66">
        <f t="shared" si="0"/>
        <v>0</v>
      </c>
      <c r="U10" s="66">
        <f t="shared" si="0"/>
        <v>1195792</v>
      </c>
      <c r="V10" s="66">
        <f t="shared" si="0"/>
        <v>103523986</v>
      </c>
      <c r="W10" s="66">
        <f t="shared" si="0"/>
        <v>110478265</v>
      </c>
      <c r="X10" s="66">
        <f t="shared" si="0"/>
        <v>-6954279</v>
      </c>
      <c r="Y10" s="67">
        <f>+IF(W10&lt;&gt;0,(X10/W10)*100,0)</f>
        <v>-6.29470330657347</v>
      </c>
      <c r="Z10" s="68">
        <f t="shared" si="0"/>
        <v>108758164</v>
      </c>
    </row>
    <row r="11" spans="1:26" ht="13.5">
      <c r="A11" s="58" t="s">
        <v>37</v>
      </c>
      <c r="B11" s="19">
        <v>36474860</v>
      </c>
      <c r="C11" s="19">
        <v>0</v>
      </c>
      <c r="D11" s="59">
        <v>49483599</v>
      </c>
      <c r="E11" s="60">
        <v>49483599</v>
      </c>
      <c r="F11" s="60">
        <v>0</v>
      </c>
      <c r="G11" s="60">
        <v>2593573</v>
      </c>
      <c r="H11" s="60">
        <v>3709887</v>
      </c>
      <c r="I11" s="60">
        <v>6303460</v>
      </c>
      <c r="J11" s="60">
        <v>3835810</v>
      </c>
      <c r="K11" s="60">
        <v>3322839</v>
      </c>
      <c r="L11" s="60">
        <v>3726109</v>
      </c>
      <c r="M11" s="60">
        <v>10884758</v>
      </c>
      <c r="N11" s="60">
        <v>2472385</v>
      </c>
      <c r="O11" s="60">
        <v>2840088</v>
      </c>
      <c r="P11" s="60">
        <v>0</v>
      </c>
      <c r="Q11" s="60">
        <v>5312473</v>
      </c>
      <c r="R11" s="60">
        <v>3895077</v>
      </c>
      <c r="S11" s="60">
        <v>4110202</v>
      </c>
      <c r="T11" s="60">
        <v>0</v>
      </c>
      <c r="U11" s="60">
        <v>8005279</v>
      </c>
      <c r="V11" s="60">
        <v>30505970</v>
      </c>
      <c r="W11" s="60">
        <v>49483598</v>
      </c>
      <c r="X11" s="60">
        <v>-18977628</v>
      </c>
      <c r="Y11" s="61">
        <v>-38.35</v>
      </c>
      <c r="Z11" s="62">
        <v>49483599</v>
      </c>
    </row>
    <row r="12" spans="1:26" ht="13.5">
      <c r="A12" s="58" t="s">
        <v>38</v>
      </c>
      <c r="B12" s="19">
        <v>7859267</v>
      </c>
      <c r="C12" s="19">
        <v>0</v>
      </c>
      <c r="D12" s="59">
        <v>10252907</v>
      </c>
      <c r="E12" s="60">
        <v>10252907</v>
      </c>
      <c r="F12" s="60">
        <v>0</v>
      </c>
      <c r="G12" s="60">
        <v>565902</v>
      </c>
      <c r="H12" s="60">
        <v>674984</v>
      </c>
      <c r="I12" s="60">
        <v>1240886</v>
      </c>
      <c r="J12" s="60">
        <v>1000974</v>
      </c>
      <c r="K12" s="60">
        <v>0</v>
      </c>
      <c r="L12" s="60">
        <v>629053</v>
      </c>
      <c r="M12" s="60">
        <v>1630027</v>
      </c>
      <c r="N12" s="60">
        <v>523145</v>
      </c>
      <c r="O12" s="60">
        <v>628313</v>
      </c>
      <c r="P12" s="60">
        <v>0</v>
      </c>
      <c r="Q12" s="60">
        <v>1151458</v>
      </c>
      <c r="R12" s="60">
        <v>637342</v>
      </c>
      <c r="S12" s="60">
        <v>1020205</v>
      </c>
      <c r="T12" s="60">
        <v>0</v>
      </c>
      <c r="U12" s="60">
        <v>1657547</v>
      </c>
      <c r="V12" s="60">
        <v>5679918</v>
      </c>
      <c r="W12" s="60">
        <v>10252907</v>
      </c>
      <c r="X12" s="60">
        <v>-4572989</v>
      </c>
      <c r="Y12" s="61">
        <v>-44.6</v>
      </c>
      <c r="Z12" s="62">
        <v>10252907</v>
      </c>
    </row>
    <row r="13" spans="1:26" ht="13.5">
      <c r="A13" s="58" t="s">
        <v>279</v>
      </c>
      <c r="B13" s="19">
        <v>28994220</v>
      </c>
      <c r="C13" s="19">
        <v>0</v>
      </c>
      <c r="D13" s="59">
        <v>10583760</v>
      </c>
      <c r="E13" s="60">
        <v>10583760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10583760</v>
      </c>
      <c r="X13" s="60">
        <v>-10583760</v>
      </c>
      <c r="Y13" s="61">
        <v>-100</v>
      </c>
      <c r="Z13" s="62">
        <v>10583760</v>
      </c>
    </row>
    <row r="14" spans="1:26" ht="13.5">
      <c r="A14" s="58" t="s">
        <v>40</v>
      </c>
      <c r="B14" s="19">
        <v>128</v>
      </c>
      <c r="C14" s="19">
        <v>0</v>
      </c>
      <c r="D14" s="59">
        <v>329160</v>
      </c>
      <c r="E14" s="60">
        <v>329160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329160</v>
      </c>
      <c r="X14" s="60">
        <v>-329160</v>
      </c>
      <c r="Y14" s="61">
        <v>-100</v>
      </c>
      <c r="Z14" s="62">
        <v>329160</v>
      </c>
    </row>
    <row r="15" spans="1:26" ht="13.5">
      <c r="A15" s="58" t="s">
        <v>41</v>
      </c>
      <c r="B15" s="19">
        <v>32350955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1588</v>
      </c>
      <c r="I15" s="60">
        <v>1588</v>
      </c>
      <c r="J15" s="60">
        <v>22985</v>
      </c>
      <c r="K15" s="60">
        <v>0</v>
      </c>
      <c r="L15" s="60">
        <v>0</v>
      </c>
      <c r="M15" s="60">
        <v>22985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24573</v>
      </c>
      <c r="W15" s="60"/>
      <c r="X15" s="60">
        <v>24573</v>
      </c>
      <c r="Y15" s="61">
        <v>0</v>
      </c>
      <c r="Z15" s="62">
        <v>0</v>
      </c>
    </row>
    <row r="16" spans="1:26" ht="13.5">
      <c r="A16" s="69" t="s">
        <v>42</v>
      </c>
      <c r="B16" s="19">
        <v>3800000</v>
      </c>
      <c r="C16" s="19">
        <v>0</v>
      </c>
      <c r="D16" s="59">
        <v>3500000</v>
      </c>
      <c r="E16" s="60">
        <v>3500000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3500000</v>
      </c>
      <c r="X16" s="60">
        <v>-3500000</v>
      </c>
      <c r="Y16" s="61">
        <v>-100</v>
      </c>
      <c r="Z16" s="62">
        <v>3500000</v>
      </c>
    </row>
    <row r="17" spans="1:26" ht="13.5">
      <c r="A17" s="58" t="s">
        <v>43</v>
      </c>
      <c r="B17" s="19">
        <v>7110529</v>
      </c>
      <c r="C17" s="19">
        <v>0</v>
      </c>
      <c r="D17" s="59">
        <v>111373013</v>
      </c>
      <c r="E17" s="60">
        <v>111373013</v>
      </c>
      <c r="F17" s="60">
        <v>0</v>
      </c>
      <c r="G17" s="60">
        <v>3462038</v>
      </c>
      <c r="H17" s="60">
        <v>4621830</v>
      </c>
      <c r="I17" s="60">
        <v>8083868</v>
      </c>
      <c r="J17" s="60">
        <v>5795606</v>
      </c>
      <c r="K17" s="60">
        <v>3856541</v>
      </c>
      <c r="L17" s="60">
        <v>7855122</v>
      </c>
      <c r="M17" s="60">
        <v>17507269</v>
      </c>
      <c r="N17" s="60">
        <v>4335043</v>
      </c>
      <c r="O17" s="60">
        <v>2400515</v>
      </c>
      <c r="P17" s="60">
        <v>0</v>
      </c>
      <c r="Q17" s="60">
        <v>6735558</v>
      </c>
      <c r="R17" s="60">
        <v>7550835</v>
      </c>
      <c r="S17" s="60">
        <v>3164703</v>
      </c>
      <c r="T17" s="60">
        <v>0</v>
      </c>
      <c r="U17" s="60">
        <v>10715538</v>
      </c>
      <c r="V17" s="60">
        <v>43042233</v>
      </c>
      <c r="W17" s="60">
        <v>111373013</v>
      </c>
      <c r="X17" s="60">
        <v>-68330780</v>
      </c>
      <c r="Y17" s="61">
        <v>-61.35</v>
      </c>
      <c r="Z17" s="62">
        <v>111373013</v>
      </c>
    </row>
    <row r="18" spans="1:26" ht="13.5">
      <c r="A18" s="70" t="s">
        <v>44</v>
      </c>
      <c r="B18" s="71">
        <f>SUM(B11:B17)</f>
        <v>116589959</v>
      </c>
      <c r="C18" s="71">
        <f>SUM(C11:C17)</f>
        <v>0</v>
      </c>
      <c r="D18" s="72">
        <f aca="true" t="shared" si="1" ref="D18:Z18">SUM(D11:D17)</f>
        <v>185522439</v>
      </c>
      <c r="E18" s="73">
        <f t="shared" si="1"/>
        <v>185522439</v>
      </c>
      <c r="F18" s="73">
        <f t="shared" si="1"/>
        <v>0</v>
      </c>
      <c r="G18" s="73">
        <f t="shared" si="1"/>
        <v>6621513</v>
      </c>
      <c r="H18" s="73">
        <f t="shared" si="1"/>
        <v>9008289</v>
      </c>
      <c r="I18" s="73">
        <f t="shared" si="1"/>
        <v>15629802</v>
      </c>
      <c r="J18" s="73">
        <f t="shared" si="1"/>
        <v>10655375</v>
      </c>
      <c r="K18" s="73">
        <f t="shared" si="1"/>
        <v>7179380</v>
      </c>
      <c r="L18" s="73">
        <f t="shared" si="1"/>
        <v>12210284</v>
      </c>
      <c r="M18" s="73">
        <f t="shared" si="1"/>
        <v>30045039</v>
      </c>
      <c r="N18" s="73">
        <f t="shared" si="1"/>
        <v>7330573</v>
      </c>
      <c r="O18" s="73">
        <f t="shared" si="1"/>
        <v>5868916</v>
      </c>
      <c r="P18" s="73">
        <f t="shared" si="1"/>
        <v>0</v>
      </c>
      <c r="Q18" s="73">
        <f t="shared" si="1"/>
        <v>13199489</v>
      </c>
      <c r="R18" s="73">
        <f t="shared" si="1"/>
        <v>12083254</v>
      </c>
      <c r="S18" s="73">
        <f t="shared" si="1"/>
        <v>8295110</v>
      </c>
      <c r="T18" s="73">
        <f t="shared" si="1"/>
        <v>0</v>
      </c>
      <c r="U18" s="73">
        <f t="shared" si="1"/>
        <v>20378364</v>
      </c>
      <c r="V18" s="73">
        <f t="shared" si="1"/>
        <v>79252694</v>
      </c>
      <c r="W18" s="73">
        <f t="shared" si="1"/>
        <v>185522438</v>
      </c>
      <c r="X18" s="73">
        <f t="shared" si="1"/>
        <v>-106269744</v>
      </c>
      <c r="Y18" s="67">
        <f>+IF(W18&lt;&gt;0,(X18/W18)*100,0)</f>
        <v>-57.281342971570915</v>
      </c>
      <c r="Z18" s="74">
        <f t="shared" si="1"/>
        <v>185522439</v>
      </c>
    </row>
    <row r="19" spans="1:26" ht="13.5">
      <c r="A19" s="70" t="s">
        <v>45</v>
      </c>
      <c r="B19" s="75">
        <f>+B10-B18</f>
        <v>-17352839</v>
      </c>
      <c r="C19" s="75">
        <f>+C10-C18</f>
        <v>0</v>
      </c>
      <c r="D19" s="76">
        <f aca="true" t="shared" si="2" ref="D19:Z19">+D10-D18</f>
        <v>-76764275</v>
      </c>
      <c r="E19" s="77">
        <f t="shared" si="2"/>
        <v>-76764275</v>
      </c>
      <c r="F19" s="77">
        <f t="shared" si="2"/>
        <v>36178810</v>
      </c>
      <c r="G19" s="77">
        <f t="shared" si="2"/>
        <v>29284188</v>
      </c>
      <c r="H19" s="77">
        <f t="shared" si="2"/>
        <v>-8742848</v>
      </c>
      <c r="I19" s="77">
        <f t="shared" si="2"/>
        <v>56720150</v>
      </c>
      <c r="J19" s="77">
        <f t="shared" si="2"/>
        <v>-9308545</v>
      </c>
      <c r="K19" s="77">
        <f t="shared" si="2"/>
        <v>18667488</v>
      </c>
      <c r="L19" s="77">
        <f t="shared" si="2"/>
        <v>-10639505</v>
      </c>
      <c r="M19" s="77">
        <f t="shared" si="2"/>
        <v>-1280562</v>
      </c>
      <c r="N19" s="77">
        <f t="shared" si="2"/>
        <v>-6731993</v>
      </c>
      <c r="O19" s="77">
        <f t="shared" si="2"/>
        <v>-5253731</v>
      </c>
      <c r="P19" s="77">
        <f t="shared" si="2"/>
        <v>0</v>
      </c>
      <c r="Q19" s="77">
        <f t="shared" si="2"/>
        <v>-11985724</v>
      </c>
      <c r="R19" s="77">
        <f t="shared" si="2"/>
        <v>-11819922</v>
      </c>
      <c r="S19" s="77">
        <f t="shared" si="2"/>
        <v>-7362650</v>
      </c>
      <c r="T19" s="77">
        <f t="shared" si="2"/>
        <v>0</v>
      </c>
      <c r="U19" s="77">
        <f t="shared" si="2"/>
        <v>-19182572</v>
      </c>
      <c r="V19" s="77">
        <f t="shared" si="2"/>
        <v>24271292</v>
      </c>
      <c r="W19" s="77">
        <f>IF(E10=E18,0,W10-W18)</f>
        <v>-75044173</v>
      </c>
      <c r="X19" s="77">
        <f t="shared" si="2"/>
        <v>99315465</v>
      </c>
      <c r="Y19" s="78">
        <f>+IF(W19&lt;&gt;0,(X19/W19)*100,0)</f>
        <v>-132.342673694332</v>
      </c>
      <c r="Z19" s="79">
        <f t="shared" si="2"/>
        <v>-76764275</v>
      </c>
    </row>
    <row r="20" spans="1:26" ht="13.5">
      <c r="A20" s="58" t="s">
        <v>46</v>
      </c>
      <c r="B20" s="19">
        <v>32477196</v>
      </c>
      <c r="C20" s="19">
        <v>0</v>
      </c>
      <c r="D20" s="59">
        <v>31998000</v>
      </c>
      <c r="E20" s="60">
        <v>31998000</v>
      </c>
      <c r="F20" s="60">
        <v>10718000</v>
      </c>
      <c r="G20" s="60">
        <v>12612000</v>
      </c>
      <c r="H20" s="60">
        <v>0</v>
      </c>
      <c r="I20" s="60">
        <v>23330000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23330000</v>
      </c>
      <c r="W20" s="60">
        <v>31998000</v>
      </c>
      <c r="X20" s="60">
        <v>-8668000</v>
      </c>
      <c r="Y20" s="61">
        <v>-27.09</v>
      </c>
      <c r="Z20" s="62">
        <v>31998000</v>
      </c>
    </row>
    <row r="21" spans="1:26" ht="13.5">
      <c r="A21" s="58" t="s">
        <v>280</v>
      </c>
      <c r="B21" s="80">
        <v>0</v>
      </c>
      <c r="C21" s="80">
        <v>0</v>
      </c>
      <c r="D21" s="81">
        <v>1300000</v>
      </c>
      <c r="E21" s="82">
        <v>1300000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1300000</v>
      </c>
      <c r="X21" s="82">
        <v>-1300000</v>
      </c>
      <c r="Y21" s="83">
        <v>-100</v>
      </c>
      <c r="Z21" s="84">
        <v>1300000</v>
      </c>
    </row>
    <row r="22" spans="1:26" ht="25.5">
      <c r="A22" s="85" t="s">
        <v>281</v>
      </c>
      <c r="B22" s="86">
        <f>SUM(B19:B21)</f>
        <v>15124357</v>
      </c>
      <c r="C22" s="86">
        <f>SUM(C19:C21)</f>
        <v>0</v>
      </c>
      <c r="D22" s="87">
        <f aca="true" t="shared" si="3" ref="D22:Z22">SUM(D19:D21)</f>
        <v>-43466275</v>
      </c>
      <c r="E22" s="88">
        <f t="shared" si="3"/>
        <v>-43466275</v>
      </c>
      <c r="F22" s="88">
        <f t="shared" si="3"/>
        <v>46896810</v>
      </c>
      <c r="G22" s="88">
        <f t="shared" si="3"/>
        <v>41896188</v>
      </c>
      <c r="H22" s="88">
        <f t="shared" si="3"/>
        <v>-8742848</v>
      </c>
      <c r="I22" s="88">
        <f t="shared" si="3"/>
        <v>80050150</v>
      </c>
      <c r="J22" s="88">
        <f t="shared" si="3"/>
        <v>-9308545</v>
      </c>
      <c r="K22" s="88">
        <f t="shared" si="3"/>
        <v>18667488</v>
      </c>
      <c r="L22" s="88">
        <f t="shared" si="3"/>
        <v>-10639505</v>
      </c>
      <c r="M22" s="88">
        <f t="shared" si="3"/>
        <v>-1280562</v>
      </c>
      <c r="N22" s="88">
        <f t="shared" si="3"/>
        <v>-6731993</v>
      </c>
      <c r="O22" s="88">
        <f t="shared" si="3"/>
        <v>-5253731</v>
      </c>
      <c r="P22" s="88">
        <f t="shared" si="3"/>
        <v>0</v>
      </c>
      <c r="Q22" s="88">
        <f t="shared" si="3"/>
        <v>-11985724</v>
      </c>
      <c r="R22" s="88">
        <f t="shared" si="3"/>
        <v>-11819922</v>
      </c>
      <c r="S22" s="88">
        <f t="shared" si="3"/>
        <v>-7362650</v>
      </c>
      <c r="T22" s="88">
        <f t="shared" si="3"/>
        <v>0</v>
      </c>
      <c r="U22" s="88">
        <f t="shared" si="3"/>
        <v>-19182572</v>
      </c>
      <c r="V22" s="88">
        <f t="shared" si="3"/>
        <v>47601292</v>
      </c>
      <c r="W22" s="88">
        <f t="shared" si="3"/>
        <v>-41746173</v>
      </c>
      <c r="X22" s="88">
        <f t="shared" si="3"/>
        <v>89347465</v>
      </c>
      <c r="Y22" s="89">
        <f>+IF(W22&lt;&gt;0,(X22/W22)*100,0)</f>
        <v>-214.0255227706741</v>
      </c>
      <c r="Z22" s="90">
        <f t="shared" si="3"/>
        <v>-43466275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15124357</v>
      </c>
      <c r="C24" s="75">
        <f>SUM(C22:C23)</f>
        <v>0</v>
      </c>
      <c r="D24" s="76">
        <f aca="true" t="shared" si="4" ref="D24:Z24">SUM(D22:D23)</f>
        <v>-43466275</v>
      </c>
      <c r="E24" s="77">
        <f t="shared" si="4"/>
        <v>-43466275</v>
      </c>
      <c r="F24" s="77">
        <f t="shared" si="4"/>
        <v>46896810</v>
      </c>
      <c r="G24" s="77">
        <f t="shared" si="4"/>
        <v>41896188</v>
      </c>
      <c r="H24" s="77">
        <f t="shared" si="4"/>
        <v>-8742848</v>
      </c>
      <c r="I24" s="77">
        <f t="shared" si="4"/>
        <v>80050150</v>
      </c>
      <c r="J24" s="77">
        <f t="shared" si="4"/>
        <v>-9308545</v>
      </c>
      <c r="K24" s="77">
        <f t="shared" si="4"/>
        <v>18667488</v>
      </c>
      <c r="L24" s="77">
        <f t="shared" si="4"/>
        <v>-10639505</v>
      </c>
      <c r="M24" s="77">
        <f t="shared" si="4"/>
        <v>-1280562</v>
      </c>
      <c r="N24" s="77">
        <f t="shared" si="4"/>
        <v>-6731993</v>
      </c>
      <c r="O24" s="77">
        <f t="shared" si="4"/>
        <v>-5253731</v>
      </c>
      <c r="P24" s="77">
        <f t="shared" si="4"/>
        <v>0</v>
      </c>
      <c r="Q24" s="77">
        <f t="shared" si="4"/>
        <v>-11985724</v>
      </c>
      <c r="R24" s="77">
        <f t="shared" si="4"/>
        <v>-11819922</v>
      </c>
      <c r="S24" s="77">
        <f t="shared" si="4"/>
        <v>-7362650</v>
      </c>
      <c r="T24" s="77">
        <f t="shared" si="4"/>
        <v>0</v>
      </c>
      <c r="U24" s="77">
        <f t="shared" si="4"/>
        <v>-19182572</v>
      </c>
      <c r="V24" s="77">
        <f t="shared" si="4"/>
        <v>47601292</v>
      </c>
      <c r="W24" s="77">
        <f t="shared" si="4"/>
        <v>-41746173</v>
      </c>
      <c r="X24" s="77">
        <f t="shared" si="4"/>
        <v>89347465</v>
      </c>
      <c r="Y24" s="78">
        <f>+IF(W24&lt;&gt;0,(X24/W24)*100,0)</f>
        <v>-214.0255227706741</v>
      </c>
      <c r="Z24" s="79">
        <f t="shared" si="4"/>
        <v>-43466275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33298000</v>
      </c>
      <c r="E27" s="100">
        <v>33298000</v>
      </c>
      <c r="F27" s="100">
        <v>0</v>
      </c>
      <c r="G27" s="100">
        <v>0</v>
      </c>
      <c r="H27" s="100">
        <v>1378956</v>
      </c>
      <c r="I27" s="100">
        <v>1378956</v>
      </c>
      <c r="J27" s="100">
        <v>2858408</v>
      </c>
      <c r="K27" s="100">
        <v>1477792</v>
      </c>
      <c r="L27" s="100">
        <v>0</v>
      </c>
      <c r="M27" s="100">
        <v>4336200</v>
      </c>
      <c r="N27" s="100">
        <v>0</v>
      </c>
      <c r="O27" s="100">
        <v>0</v>
      </c>
      <c r="P27" s="100">
        <v>0</v>
      </c>
      <c r="Q27" s="100">
        <v>0</v>
      </c>
      <c r="R27" s="100">
        <v>3742282</v>
      </c>
      <c r="S27" s="100">
        <v>104499</v>
      </c>
      <c r="T27" s="100">
        <v>0</v>
      </c>
      <c r="U27" s="100">
        <v>3846781</v>
      </c>
      <c r="V27" s="100">
        <v>9561937</v>
      </c>
      <c r="W27" s="100">
        <v>33298000</v>
      </c>
      <c r="X27" s="100">
        <v>-23736063</v>
      </c>
      <c r="Y27" s="101">
        <v>-71.28</v>
      </c>
      <c r="Z27" s="102">
        <v>33298000</v>
      </c>
    </row>
    <row r="28" spans="1:26" ht="13.5">
      <c r="A28" s="103" t="s">
        <v>46</v>
      </c>
      <c r="B28" s="19">
        <v>0</v>
      </c>
      <c r="C28" s="19">
        <v>0</v>
      </c>
      <c r="D28" s="59">
        <v>31998000</v>
      </c>
      <c r="E28" s="60">
        <v>31998000</v>
      </c>
      <c r="F28" s="60">
        <v>0</v>
      </c>
      <c r="G28" s="60">
        <v>0</v>
      </c>
      <c r="H28" s="60">
        <v>1378956</v>
      </c>
      <c r="I28" s="60">
        <v>1378956</v>
      </c>
      <c r="J28" s="60">
        <v>2858408</v>
      </c>
      <c r="K28" s="60">
        <v>1477792</v>
      </c>
      <c r="L28" s="60">
        <v>0</v>
      </c>
      <c r="M28" s="60">
        <v>4336200</v>
      </c>
      <c r="N28" s="60">
        <v>0</v>
      </c>
      <c r="O28" s="60">
        <v>0</v>
      </c>
      <c r="P28" s="60">
        <v>0</v>
      </c>
      <c r="Q28" s="60">
        <v>0</v>
      </c>
      <c r="R28" s="60">
        <v>3742282</v>
      </c>
      <c r="S28" s="60">
        <v>104499</v>
      </c>
      <c r="T28" s="60">
        <v>0</v>
      </c>
      <c r="U28" s="60">
        <v>3846781</v>
      </c>
      <c r="V28" s="60">
        <v>9561937</v>
      </c>
      <c r="W28" s="60">
        <v>31998000</v>
      </c>
      <c r="X28" s="60">
        <v>-22436063</v>
      </c>
      <c r="Y28" s="61">
        <v>-70.12</v>
      </c>
      <c r="Z28" s="62">
        <v>31998000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1300000</v>
      </c>
      <c r="E31" s="60">
        <v>1300000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1300000</v>
      </c>
      <c r="X31" s="60">
        <v>-1300000</v>
      </c>
      <c r="Y31" s="61">
        <v>-100</v>
      </c>
      <c r="Z31" s="62">
        <v>1300000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33298000</v>
      </c>
      <c r="E32" s="100">
        <f t="shared" si="5"/>
        <v>33298000</v>
      </c>
      <c r="F32" s="100">
        <f t="shared" si="5"/>
        <v>0</v>
      </c>
      <c r="G32" s="100">
        <f t="shared" si="5"/>
        <v>0</v>
      </c>
      <c r="H32" s="100">
        <f t="shared" si="5"/>
        <v>1378956</v>
      </c>
      <c r="I32" s="100">
        <f t="shared" si="5"/>
        <v>1378956</v>
      </c>
      <c r="J32" s="100">
        <f t="shared" si="5"/>
        <v>2858408</v>
      </c>
      <c r="K32" s="100">
        <f t="shared" si="5"/>
        <v>1477792</v>
      </c>
      <c r="L32" s="100">
        <f t="shared" si="5"/>
        <v>0</v>
      </c>
      <c r="M32" s="100">
        <f t="shared" si="5"/>
        <v>4336200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3742282</v>
      </c>
      <c r="S32" s="100">
        <f t="shared" si="5"/>
        <v>104499</v>
      </c>
      <c r="T32" s="100">
        <f t="shared" si="5"/>
        <v>0</v>
      </c>
      <c r="U32" s="100">
        <f t="shared" si="5"/>
        <v>3846781</v>
      </c>
      <c r="V32" s="100">
        <f t="shared" si="5"/>
        <v>9561937</v>
      </c>
      <c r="W32" s="100">
        <f t="shared" si="5"/>
        <v>33298000</v>
      </c>
      <c r="X32" s="100">
        <f t="shared" si="5"/>
        <v>-23736063</v>
      </c>
      <c r="Y32" s="101">
        <f>+IF(W32&lt;&gt;0,(X32/W32)*100,0)</f>
        <v>-71.28374977476125</v>
      </c>
      <c r="Z32" s="102">
        <f t="shared" si="5"/>
        <v>33298000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23792461</v>
      </c>
      <c r="C35" s="19">
        <v>0</v>
      </c>
      <c r="D35" s="59">
        <v>57518033</v>
      </c>
      <c r="E35" s="60">
        <v>57518033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57518033</v>
      </c>
      <c r="X35" s="60">
        <v>-57518033</v>
      </c>
      <c r="Y35" s="61">
        <v>-100</v>
      </c>
      <c r="Z35" s="62">
        <v>57518033</v>
      </c>
    </row>
    <row r="36" spans="1:26" ht="13.5">
      <c r="A36" s="58" t="s">
        <v>57</v>
      </c>
      <c r="B36" s="19">
        <v>380206709</v>
      </c>
      <c r="C36" s="19">
        <v>0</v>
      </c>
      <c r="D36" s="59">
        <v>406744972</v>
      </c>
      <c r="E36" s="60">
        <v>406744972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406744972</v>
      </c>
      <c r="X36" s="60">
        <v>-406744972</v>
      </c>
      <c r="Y36" s="61">
        <v>-100</v>
      </c>
      <c r="Z36" s="62">
        <v>406744972</v>
      </c>
    </row>
    <row r="37" spans="1:26" ht="13.5">
      <c r="A37" s="58" t="s">
        <v>58</v>
      </c>
      <c r="B37" s="19">
        <v>37191811</v>
      </c>
      <c r="C37" s="19">
        <v>0</v>
      </c>
      <c r="D37" s="59">
        <v>26820986</v>
      </c>
      <c r="E37" s="60">
        <v>26820986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26820986</v>
      </c>
      <c r="X37" s="60">
        <v>-26820986</v>
      </c>
      <c r="Y37" s="61">
        <v>-100</v>
      </c>
      <c r="Z37" s="62">
        <v>26820986</v>
      </c>
    </row>
    <row r="38" spans="1:26" ht="13.5">
      <c r="A38" s="58" t="s">
        <v>59</v>
      </c>
      <c r="B38" s="19">
        <v>9648733</v>
      </c>
      <c r="C38" s="19">
        <v>0</v>
      </c>
      <c r="D38" s="59">
        <v>816775</v>
      </c>
      <c r="E38" s="60">
        <v>816775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816775</v>
      </c>
      <c r="X38" s="60">
        <v>-816775</v>
      </c>
      <c r="Y38" s="61">
        <v>-100</v>
      </c>
      <c r="Z38" s="62">
        <v>816775</v>
      </c>
    </row>
    <row r="39" spans="1:26" ht="13.5">
      <c r="A39" s="58" t="s">
        <v>60</v>
      </c>
      <c r="B39" s="19">
        <v>357158626</v>
      </c>
      <c r="C39" s="19">
        <v>0</v>
      </c>
      <c r="D39" s="59">
        <v>436625244</v>
      </c>
      <c r="E39" s="60">
        <v>436625244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436625244</v>
      </c>
      <c r="X39" s="60">
        <v>-436625244</v>
      </c>
      <c r="Y39" s="61">
        <v>-100</v>
      </c>
      <c r="Z39" s="62">
        <v>436625244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38505658</v>
      </c>
      <c r="C42" s="19">
        <v>0</v>
      </c>
      <c r="D42" s="59">
        <v>5886492</v>
      </c>
      <c r="E42" s="60">
        <v>5886492</v>
      </c>
      <c r="F42" s="60">
        <v>47014374</v>
      </c>
      <c r="G42" s="60">
        <v>-7259644</v>
      </c>
      <c r="H42" s="60">
        <v>-9880870</v>
      </c>
      <c r="I42" s="60">
        <v>29873860</v>
      </c>
      <c r="J42" s="60">
        <v>-10554960</v>
      </c>
      <c r="K42" s="60">
        <v>22167388</v>
      </c>
      <c r="L42" s="60">
        <v>-10780912</v>
      </c>
      <c r="M42" s="60">
        <v>831516</v>
      </c>
      <c r="N42" s="60">
        <v>-9618527</v>
      </c>
      <c r="O42" s="60">
        <v>-5435653</v>
      </c>
      <c r="P42" s="60">
        <v>31629831</v>
      </c>
      <c r="Q42" s="60">
        <v>16575651</v>
      </c>
      <c r="R42" s="60">
        <v>-13492249</v>
      </c>
      <c r="S42" s="60">
        <v>-7051900</v>
      </c>
      <c r="T42" s="60">
        <v>0</v>
      </c>
      <c r="U42" s="60">
        <v>-20544149</v>
      </c>
      <c r="V42" s="60">
        <v>26736878</v>
      </c>
      <c r="W42" s="60">
        <v>5886492</v>
      </c>
      <c r="X42" s="60">
        <v>20850386</v>
      </c>
      <c r="Y42" s="61">
        <v>354.21</v>
      </c>
      <c r="Z42" s="62">
        <v>5886492</v>
      </c>
    </row>
    <row r="43" spans="1:26" ht="13.5">
      <c r="A43" s="58" t="s">
        <v>63</v>
      </c>
      <c r="B43" s="19">
        <v>-56229009</v>
      </c>
      <c r="C43" s="19">
        <v>0</v>
      </c>
      <c r="D43" s="59">
        <v>-31998000</v>
      </c>
      <c r="E43" s="60">
        <v>-31998000</v>
      </c>
      <c r="F43" s="60">
        <v>1523</v>
      </c>
      <c r="G43" s="60">
        <v>-27054128</v>
      </c>
      <c r="H43" s="60">
        <v>-1882968</v>
      </c>
      <c r="I43" s="60">
        <v>-28935573</v>
      </c>
      <c r="J43" s="60">
        <v>6095615</v>
      </c>
      <c r="K43" s="60">
        <v>1136963</v>
      </c>
      <c r="L43" s="60">
        <v>-9608918</v>
      </c>
      <c r="M43" s="60">
        <v>-2376340</v>
      </c>
      <c r="N43" s="60">
        <v>9323411</v>
      </c>
      <c r="O43" s="60">
        <v>7411314</v>
      </c>
      <c r="P43" s="60">
        <v>-20457033</v>
      </c>
      <c r="Q43" s="60">
        <v>-3722308</v>
      </c>
      <c r="R43" s="60">
        <v>2367567</v>
      </c>
      <c r="S43" s="60">
        <v>8943241</v>
      </c>
      <c r="T43" s="60">
        <v>0</v>
      </c>
      <c r="U43" s="60">
        <v>11310808</v>
      </c>
      <c r="V43" s="60">
        <v>-23723413</v>
      </c>
      <c r="W43" s="60">
        <v>-31998000</v>
      </c>
      <c r="X43" s="60">
        <v>8274587</v>
      </c>
      <c r="Y43" s="61">
        <v>-25.86</v>
      </c>
      <c r="Z43" s="62">
        <v>-31998000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-2815501</v>
      </c>
      <c r="C45" s="22">
        <v>0</v>
      </c>
      <c r="D45" s="99">
        <v>-7012667</v>
      </c>
      <c r="E45" s="100">
        <v>-7012667</v>
      </c>
      <c r="F45" s="100">
        <v>49975930</v>
      </c>
      <c r="G45" s="100">
        <v>15662158</v>
      </c>
      <c r="H45" s="100">
        <v>3898320</v>
      </c>
      <c r="I45" s="100">
        <v>3898320</v>
      </c>
      <c r="J45" s="100">
        <v>-561025</v>
      </c>
      <c r="K45" s="100">
        <v>22743326</v>
      </c>
      <c r="L45" s="100">
        <v>2353496</v>
      </c>
      <c r="M45" s="100">
        <v>2353496</v>
      </c>
      <c r="N45" s="100">
        <v>2058380</v>
      </c>
      <c r="O45" s="100">
        <v>4034041</v>
      </c>
      <c r="P45" s="100">
        <v>15206839</v>
      </c>
      <c r="Q45" s="100">
        <v>2058380</v>
      </c>
      <c r="R45" s="100">
        <v>4082157</v>
      </c>
      <c r="S45" s="100">
        <v>5973498</v>
      </c>
      <c r="T45" s="100">
        <v>0</v>
      </c>
      <c r="U45" s="100">
        <v>5973498</v>
      </c>
      <c r="V45" s="100">
        <v>5973498</v>
      </c>
      <c r="W45" s="100">
        <v>-7012667</v>
      </c>
      <c r="X45" s="100">
        <v>12986165</v>
      </c>
      <c r="Y45" s="101">
        <v>-185.18</v>
      </c>
      <c r="Z45" s="102">
        <v>-7012667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136.621698567046</v>
      </c>
      <c r="C58" s="5">
        <f>IF(C67=0,0,+(C76/C67)*100)</f>
        <v>0</v>
      </c>
      <c r="D58" s="6">
        <f aca="true" t="shared" si="6" ref="D58:Z58">IF(D67=0,0,+(D76/D67)*100)</f>
        <v>124.19487359814794</v>
      </c>
      <c r="E58" s="7">
        <f t="shared" si="6"/>
        <v>124.19487359814794</v>
      </c>
      <c r="F58" s="7">
        <f t="shared" si="6"/>
        <v>11939.2749244713</v>
      </c>
      <c r="G58" s="7">
        <f t="shared" si="6"/>
        <v>167.12093572271704</v>
      </c>
      <c r="H58" s="7">
        <f t="shared" si="6"/>
        <v>817.487611106741</v>
      </c>
      <c r="I58" s="7">
        <f t="shared" si="6"/>
        <v>575.7032459877804</v>
      </c>
      <c r="J58" s="7">
        <f t="shared" si="6"/>
        <v>476.52151812944766</v>
      </c>
      <c r="K58" s="7">
        <f t="shared" si="6"/>
        <v>358.51028189461255</v>
      </c>
      <c r="L58" s="7">
        <f t="shared" si="6"/>
        <v>442.688803746275</v>
      </c>
      <c r="M58" s="7">
        <f t="shared" si="6"/>
        <v>424.51116234730756</v>
      </c>
      <c r="N58" s="7">
        <f t="shared" si="6"/>
        <v>465.9533201840894</v>
      </c>
      <c r="O58" s="7">
        <f t="shared" si="6"/>
        <v>181.28944689514762</v>
      </c>
      <c r="P58" s="7">
        <f t="shared" si="6"/>
        <v>0</v>
      </c>
      <c r="Q58" s="7">
        <f t="shared" si="6"/>
        <v>568.2167306729003</v>
      </c>
      <c r="R58" s="7">
        <f t="shared" si="6"/>
        <v>121.70682049541908</v>
      </c>
      <c r="S58" s="7">
        <f t="shared" si="6"/>
        <v>832.4235207913537</v>
      </c>
      <c r="T58" s="7">
        <f t="shared" si="6"/>
        <v>0</v>
      </c>
      <c r="U58" s="7">
        <f t="shared" si="6"/>
        <v>276.24573469469044</v>
      </c>
      <c r="V58" s="7">
        <f t="shared" si="6"/>
        <v>475.31010298506277</v>
      </c>
      <c r="W58" s="7">
        <f t="shared" si="6"/>
        <v>95.96339901757761</v>
      </c>
      <c r="X58" s="7">
        <f t="shared" si="6"/>
        <v>0</v>
      </c>
      <c r="Y58" s="7">
        <f t="shared" si="6"/>
        <v>0</v>
      </c>
      <c r="Z58" s="8">
        <f t="shared" si="6"/>
        <v>124.19487359814794</v>
      </c>
    </row>
    <row r="59" spans="1:26" ht="13.5">
      <c r="A59" s="37" t="s">
        <v>31</v>
      </c>
      <c r="B59" s="9">
        <f aca="true" t="shared" si="7" ref="B59:Z66">IF(B68=0,0,+(B77/B68)*100)</f>
        <v>196.00871845421227</v>
      </c>
      <c r="C59" s="9">
        <f t="shared" si="7"/>
        <v>0</v>
      </c>
      <c r="D59" s="2">
        <f t="shared" si="7"/>
        <v>127.88694628898041</v>
      </c>
      <c r="E59" s="10">
        <f t="shared" si="7"/>
        <v>127.88694628898041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-98750</v>
      </c>
      <c r="M59" s="10">
        <f t="shared" si="7"/>
        <v>-269841.12903225806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-238.3784037779292</v>
      </c>
      <c r="T59" s="10">
        <f t="shared" si="7"/>
        <v>0</v>
      </c>
      <c r="U59" s="10">
        <f t="shared" si="7"/>
        <v>-374.0314357540587</v>
      </c>
      <c r="V59" s="10">
        <f t="shared" si="7"/>
        <v>-4934.869542874495</v>
      </c>
      <c r="W59" s="10">
        <f t="shared" si="7"/>
        <v>93.93387953699562</v>
      </c>
      <c r="X59" s="10">
        <f t="shared" si="7"/>
        <v>0</v>
      </c>
      <c r="Y59" s="10">
        <f t="shared" si="7"/>
        <v>0</v>
      </c>
      <c r="Z59" s="11">
        <f t="shared" si="7"/>
        <v>127.88694628898041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116.71821660137007</v>
      </c>
      <c r="E60" s="13">
        <f t="shared" si="7"/>
        <v>116.71821660137007</v>
      </c>
      <c r="F60" s="13">
        <f t="shared" si="7"/>
        <v>1170.1913393756295</v>
      </c>
      <c r="G60" s="13">
        <f t="shared" si="7"/>
        <v>33.88315729768676</v>
      </c>
      <c r="H60" s="13">
        <f t="shared" si="7"/>
        <v>33.228978211279795</v>
      </c>
      <c r="I60" s="13">
        <f t="shared" si="7"/>
        <v>42.256396822584</v>
      </c>
      <c r="J60" s="13">
        <f t="shared" si="7"/>
        <v>62.07726194510336</v>
      </c>
      <c r="K60" s="13">
        <f t="shared" si="7"/>
        <v>71.82808736020931</v>
      </c>
      <c r="L60" s="13">
        <f t="shared" si="7"/>
        <v>25.552371424211078</v>
      </c>
      <c r="M60" s="13">
        <f t="shared" si="7"/>
        <v>53.538378091168724</v>
      </c>
      <c r="N60" s="13">
        <f t="shared" si="7"/>
        <v>22.639710716633793</v>
      </c>
      <c r="O60" s="13">
        <f t="shared" si="7"/>
        <v>9.273837801153716</v>
      </c>
      <c r="P60" s="13">
        <f t="shared" si="7"/>
        <v>0</v>
      </c>
      <c r="Q60" s="13">
        <f t="shared" si="7"/>
        <v>74.06411754883953</v>
      </c>
      <c r="R60" s="13">
        <f t="shared" si="7"/>
        <v>23.7461825585341</v>
      </c>
      <c r="S60" s="13">
        <f t="shared" si="7"/>
        <v>59.1533763148965</v>
      </c>
      <c r="T60" s="13">
        <f t="shared" si="7"/>
        <v>0</v>
      </c>
      <c r="U60" s="13">
        <f t="shared" si="7"/>
        <v>41.4497794367153</v>
      </c>
      <c r="V60" s="13">
        <f t="shared" si="7"/>
        <v>52.75255552089205</v>
      </c>
      <c r="W60" s="13">
        <f t="shared" si="7"/>
        <v>116.71821660137007</v>
      </c>
      <c r="X60" s="13">
        <f t="shared" si="7"/>
        <v>0</v>
      </c>
      <c r="Y60" s="13">
        <f t="shared" si="7"/>
        <v>0</v>
      </c>
      <c r="Z60" s="14">
        <f t="shared" si="7"/>
        <v>116.71821660137007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116.71821660137007</v>
      </c>
      <c r="E64" s="13">
        <f t="shared" si="7"/>
        <v>116.71821660137007</v>
      </c>
      <c r="F64" s="13">
        <f t="shared" si="7"/>
        <v>0</v>
      </c>
      <c r="G64" s="13">
        <f t="shared" si="7"/>
        <v>33.88315729768676</v>
      </c>
      <c r="H64" s="13">
        <f t="shared" si="7"/>
        <v>33.228978211279795</v>
      </c>
      <c r="I64" s="13">
        <f t="shared" si="7"/>
        <v>42.582182953151445</v>
      </c>
      <c r="J64" s="13">
        <f t="shared" si="7"/>
        <v>62.07726194510336</v>
      </c>
      <c r="K64" s="13">
        <f t="shared" si="7"/>
        <v>74.17707337968302</v>
      </c>
      <c r="L64" s="13">
        <f t="shared" si="7"/>
        <v>25.552371424211078</v>
      </c>
      <c r="M64" s="13">
        <f t="shared" si="7"/>
        <v>54.1331124678915</v>
      </c>
      <c r="N64" s="13">
        <f t="shared" si="7"/>
        <v>22.639710716633793</v>
      </c>
      <c r="O64" s="13">
        <f t="shared" si="7"/>
        <v>9.273837801153716</v>
      </c>
      <c r="P64" s="13">
        <f t="shared" si="7"/>
        <v>0</v>
      </c>
      <c r="Q64" s="13">
        <f t="shared" si="7"/>
        <v>74.06411754883953</v>
      </c>
      <c r="R64" s="13">
        <f t="shared" si="7"/>
        <v>23.7461825585341</v>
      </c>
      <c r="S64" s="13">
        <f t="shared" si="7"/>
        <v>59.1533763148965</v>
      </c>
      <c r="T64" s="13">
        <f t="shared" si="7"/>
        <v>0</v>
      </c>
      <c r="U64" s="13">
        <f t="shared" si="7"/>
        <v>41.4497794367153</v>
      </c>
      <c r="V64" s="13">
        <f t="shared" si="7"/>
        <v>53.040728314644255</v>
      </c>
      <c r="W64" s="13">
        <f t="shared" si="7"/>
        <v>116.71821660137007</v>
      </c>
      <c r="X64" s="13">
        <f t="shared" si="7"/>
        <v>0</v>
      </c>
      <c r="Y64" s="13">
        <f t="shared" si="7"/>
        <v>0</v>
      </c>
      <c r="Z64" s="14">
        <f t="shared" si="7"/>
        <v>116.71821660137007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100.000708787548</v>
      </c>
      <c r="E66" s="16">
        <f t="shared" si="7"/>
        <v>100.000708787548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100.000708787548</v>
      </c>
      <c r="X66" s="16">
        <f t="shared" si="7"/>
        <v>0</v>
      </c>
      <c r="Y66" s="16">
        <f t="shared" si="7"/>
        <v>0</v>
      </c>
      <c r="Z66" s="17">
        <f t="shared" si="7"/>
        <v>100.000708787548</v>
      </c>
    </row>
    <row r="67" spans="1:26" ht="13.5" hidden="1">
      <c r="A67" s="41" t="s">
        <v>286</v>
      </c>
      <c r="B67" s="24">
        <v>9510075</v>
      </c>
      <c r="C67" s="24"/>
      <c r="D67" s="25">
        <v>5846908</v>
      </c>
      <c r="E67" s="26">
        <v>5846908</v>
      </c>
      <c r="F67" s="26">
        <v>993</v>
      </c>
      <c r="G67" s="26">
        <v>65233</v>
      </c>
      <c r="H67" s="26">
        <v>63565</v>
      </c>
      <c r="I67" s="26">
        <v>129791</v>
      </c>
      <c r="J67" s="26">
        <v>59020</v>
      </c>
      <c r="K67" s="26">
        <v>62683</v>
      </c>
      <c r="L67" s="26">
        <v>58725</v>
      </c>
      <c r="M67" s="26">
        <v>180428</v>
      </c>
      <c r="N67" s="26">
        <v>60840</v>
      </c>
      <c r="O67" s="26">
        <v>58940</v>
      </c>
      <c r="P67" s="26"/>
      <c r="Q67" s="26">
        <v>119780</v>
      </c>
      <c r="R67" s="26">
        <v>58940</v>
      </c>
      <c r="S67" s="26">
        <v>16377</v>
      </c>
      <c r="T67" s="26"/>
      <c r="U67" s="26">
        <v>75317</v>
      </c>
      <c r="V67" s="26">
        <v>505316</v>
      </c>
      <c r="W67" s="26">
        <v>7567010</v>
      </c>
      <c r="X67" s="26"/>
      <c r="Y67" s="25"/>
      <c r="Z67" s="27">
        <v>5846908</v>
      </c>
    </row>
    <row r="68" spans="1:26" ht="13.5" hidden="1">
      <c r="A68" s="37" t="s">
        <v>31</v>
      </c>
      <c r="B68" s="19">
        <v>6628698</v>
      </c>
      <c r="C68" s="19"/>
      <c r="D68" s="20">
        <v>4758800</v>
      </c>
      <c r="E68" s="21">
        <v>4758800</v>
      </c>
      <c r="F68" s="21"/>
      <c r="G68" s="21"/>
      <c r="H68" s="21"/>
      <c r="I68" s="21"/>
      <c r="J68" s="21"/>
      <c r="K68" s="21"/>
      <c r="L68" s="21">
        <v>-248</v>
      </c>
      <c r="M68" s="21">
        <v>-248</v>
      </c>
      <c r="N68" s="21"/>
      <c r="O68" s="21"/>
      <c r="P68" s="21"/>
      <c r="Q68" s="21"/>
      <c r="R68" s="21"/>
      <c r="S68" s="21">
        <v>-42563</v>
      </c>
      <c r="T68" s="21"/>
      <c r="U68" s="21">
        <v>-42563</v>
      </c>
      <c r="V68" s="21">
        <v>-42811</v>
      </c>
      <c r="W68" s="21">
        <v>6478902</v>
      </c>
      <c r="X68" s="21"/>
      <c r="Y68" s="20"/>
      <c r="Z68" s="23">
        <v>4758800</v>
      </c>
    </row>
    <row r="69" spans="1:26" ht="13.5" hidden="1">
      <c r="A69" s="38" t="s">
        <v>32</v>
      </c>
      <c r="B69" s="19">
        <v>709229</v>
      </c>
      <c r="C69" s="19"/>
      <c r="D69" s="20">
        <v>523764</v>
      </c>
      <c r="E69" s="21">
        <v>523764</v>
      </c>
      <c r="F69" s="21">
        <v>993</v>
      </c>
      <c r="G69" s="21">
        <v>65233</v>
      </c>
      <c r="H69" s="21">
        <v>63565</v>
      </c>
      <c r="I69" s="21">
        <v>129791</v>
      </c>
      <c r="J69" s="21">
        <v>59020</v>
      </c>
      <c r="K69" s="21">
        <v>62683</v>
      </c>
      <c r="L69" s="21">
        <v>58973</v>
      </c>
      <c r="M69" s="21">
        <v>180676</v>
      </c>
      <c r="N69" s="21">
        <v>60840</v>
      </c>
      <c r="O69" s="21">
        <v>58940</v>
      </c>
      <c r="P69" s="21"/>
      <c r="Q69" s="21">
        <v>119780</v>
      </c>
      <c r="R69" s="21">
        <v>58940</v>
      </c>
      <c r="S69" s="21">
        <v>58940</v>
      </c>
      <c r="T69" s="21"/>
      <c r="U69" s="21">
        <v>117880</v>
      </c>
      <c r="V69" s="21">
        <v>548127</v>
      </c>
      <c r="W69" s="21">
        <v>523764</v>
      </c>
      <c r="X69" s="21"/>
      <c r="Y69" s="20"/>
      <c r="Z69" s="23">
        <v>523764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709229</v>
      </c>
      <c r="C73" s="19"/>
      <c r="D73" s="20">
        <v>523764</v>
      </c>
      <c r="E73" s="21">
        <v>523764</v>
      </c>
      <c r="F73" s="21"/>
      <c r="G73" s="21">
        <v>65233</v>
      </c>
      <c r="H73" s="21">
        <v>63565</v>
      </c>
      <c r="I73" s="21">
        <v>128798</v>
      </c>
      <c r="J73" s="21">
        <v>59020</v>
      </c>
      <c r="K73" s="21">
        <v>60698</v>
      </c>
      <c r="L73" s="21">
        <v>58973</v>
      </c>
      <c r="M73" s="21">
        <v>178691</v>
      </c>
      <c r="N73" s="21">
        <v>60840</v>
      </c>
      <c r="O73" s="21">
        <v>58940</v>
      </c>
      <c r="P73" s="21"/>
      <c r="Q73" s="21">
        <v>119780</v>
      </c>
      <c r="R73" s="21">
        <v>58940</v>
      </c>
      <c r="S73" s="21">
        <v>58940</v>
      </c>
      <c r="T73" s="21"/>
      <c r="U73" s="21">
        <v>117880</v>
      </c>
      <c r="V73" s="21">
        <v>545149</v>
      </c>
      <c r="W73" s="21">
        <v>523764</v>
      </c>
      <c r="X73" s="21"/>
      <c r="Y73" s="20"/>
      <c r="Z73" s="23">
        <v>523764</v>
      </c>
    </row>
    <row r="74" spans="1:26" ht="13.5" hidden="1">
      <c r="A74" s="39" t="s">
        <v>107</v>
      </c>
      <c r="B74" s="19"/>
      <c r="C74" s="19"/>
      <c r="D74" s="20"/>
      <c r="E74" s="21"/>
      <c r="F74" s="21">
        <v>993</v>
      </c>
      <c r="G74" s="21"/>
      <c r="H74" s="21"/>
      <c r="I74" s="21">
        <v>993</v>
      </c>
      <c r="J74" s="21"/>
      <c r="K74" s="21">
        <v>1985</v>
      </c>
      <c r="L74" s="21"/>
      <c r="M74" s="21">
        <v>1985</v>
      </c>
      <c r="N74" s="21"/>
      <c r="O74" s="21"/>
      <c r="P74" s="21"/>
      <c r="Q74" s="21"/>
      <c r="R74" s="21"/>
      <c r="S74" s="21"/>
      <c r="T74" s="21"/>
      <c r="U74" s="21"/>
      <c r="V74" s="21">
        <v>2978</v>
      </c>
      <c r="W74" s="21"/>
      <c r="X74" s="21"/>
      <c r="Y74" s="20"/>
      <c r="Z74" s="23"/>
    </row>
    <row r="75" spans="1:26" ht="13.5" hidden="1">
      <c r="A75" s="40" t="s">
        <v>110</v>
      </c>
      <c r="B75" s="28">
        <v>2172148</v>
      </c>
      <c r="C75" s="28"/>
      <c r="D75" s="29">
        <v>564344</v>
      </c>
      <c r="E75" s="30">
        <v>564344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564344</v>
      </c>
      <c r="X75" s="30"/>
      <c r="Y75" s="29"/>
      <c r="Z75" s="31">
        <v>564344</v>
      </c>
    </row>
    <row r="76" spans="1:26" ht="13.5" hidden="1">
      <c r="A76" s="42" t="s">
        <v>287</v>
      </c>
      <c r="B76" s="32">
        <v>12992826</v>
      </c>
      <c r="C76" s="32"/>
      <c r="D76" s="33">
        <v>7261560</v>
      </c>
      <c r="E76" s="34">
        <v>7261560</v>
      </c>
      <c r="F76" s="34">
        <v>118557</v>
      </c>
      <c r="G76" s="34">
        <v>109018</v>
      </c>
      <c r="H76" s="34">
        <v>519636</v>
      </c>
      <c r="I76" s="34">
        <v>747211</v>
      </c>
      <c r="J76" s="34">
        <v>281243</v>
      </c>
      <c r="K76" s="34">
        <v>224725</v>
      </c>
      <c r="L76" s="34">
        <v>259969</v>
      </c>
      <c r="M76" s="34">
        <v>765937</v>
      </c>
      <c r="N76" s="34">
        <v>283486</v>
      </c>
      <c r="O76" s="34">
        <v>106852</v>
      </c>
      <c r="P76" s="34">
        <v>290272</v>
      </c>
      <c r="Q76" s="34">
        <v>680610</v>
      </c>
      <c r="R76" s="34">
        <v>71734</v>
      </c>
      <c r="S76" s="34">
        <v>136326</v>
      </c>
      <c r="T76" s="34"/>
      <c r="U76" s="34">
        <v>208060</v>
      </c>
      <c r="V76" s="34">
        <v>2401818</v>
      </c>
      <c r="W76" s="34">
        <v>7261560</v>
      </c>
      <c r="X76" s="34"/>
      <c r="Y76" s="33"/>
      <c r="Z76" s="35">
        <v>7261560</v>
      </c>
    </row>
    <row r="77" spans="1:26" ht="13.5" hidden="1">
      <c r="A77" s="37" t="s">
        <v>31</v>
      </c>
      <c r="B77" s="19">
        <v>12992826</v>
      </c>
      <c r="C77" s="19"/>
      <c r="D77" s="20">
        <v>6085884</v>
      </c>
      <c r="E77" s="21">
        <v>6085884</v>
      </c>
      <c r="F77" s="21">
        <v>106937</v>
      </c>
      <c r="G77" s="21">
        <v>86915</v>
      </c>
      <c r="H77" s="21">
        <v>498514</v>
      </c>
      <c r="I77" s="21">
        <v>692366</v>
      </c>
      <c r="J77" s="21">
        <v>244605</v>
      </c>
      <c r="K77" s="21">
        <v>179701</v>
      </c>
      <c r="L77" s="21">
        <v>244900</v>
      </c>
      <c r="M77" s="21">
        <v>669206</v>
      </c>
      <c r="N77" s="21">
        <v>269712</v>
      </c>
      <c r="O77" s="21">
        <v>101386</v>
      </c>
      <c r="P77" s="21">
        <v>220798</v>
      </c>
      <c r="Q77" s="21">
        <v>591896</v>
      </c>
      <c r="R77" s="21">
        <v>57738</v>
      </c>
      <c r="S77" s="21">
        <v>101461</v>
      </c>
      <c r="T77" s="21"/>
      <c r="U77" s="21">
        <v>159199</v>
      </c>
      <c r="V77" s="21">
        <v>2112667</v>
      </c>
      <c r="W77" s="21">
        <v>6085884</v>
      </c>
      <c r="X77" s="21"/>
      <c r="Y77" s="20"/>
      <c r="Z77" s="23">
        <v>6085884</v>
      </c>
    </row>
    <row r="78" spans="1:26" ht="13.5" hidden="1">
      <c r="A78" s="38" t="s">
        <v>32</v>
      </c>
      <c r="B78" s="19"/>
      <c r="C78" s="19"/>
      <c r="D78" s="20">
        <v>611328</v>
      </c>
      <c r="E78" s="21">
        <v>611328</v>
      </c>
      <c r="F78" s="21">
        <v>11620</v>
      </c>
      <c r="G78" s="21">
        <v>22103</v>
      </c>
      <c r="H78" s="21">
        <v>21122</v>
      </c>
      <c r="I78" s="21">
        <v>54845</v>
      </c>
      <c r="J78" s="21">
        <v>36638</v>
      </c>
      <c r="K78" s="21">
        <v>45024</v>
      </c>
      <c r="L78" s="21">
        <v>15069</v>
      </c>
      <c r="M78" s="21">
        <v>96731</v>
      </c>
      <c r="N78" s="21">
        <v>13774</v>
      </c>
      <c r="O78" s="21">
        <v>5466</v>
      </c>
      <c r="P78" s="21">
        <v>69474</v>
      </c>
      <c r="Q78" s="21">
        <v>88714</v>
      </c>
      <c r="R78" s="21">
        <v>13996</v>
      </c>
      <c r="S78" s="21">
        <v>34865</v>
      </c>
      <c r="T78" s="21"/>
      <c r="U78" s="21">
        <v>48861</v>
      </c>
      <c r="V78" s="21">
        <v>289151</v>
      </c>
      <c r="W78" s="21">
        <v>611328</v>
      </c>
      <c r="X78" s="21"/>
      <c r="Y78" s="20"/>
      <c r="Z78" s="23">
        <v>611328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611328</v>
      </c>
      <c r="E82" s="21">
        <v>611328</v>
      </c>
      <c r="F82" s="21">
        <v>11620</v>
      </c>
      <c r="G82" s="21">
        <v>22103</v>
      </c>
      <c r="H82" s="21">
        <v>21122</v>
      </c>
      <c r="I82" s="21">
        <v>54845</v>
      </c>
      <c r="J82" s="21">
        <v>36638</v>
      </c>
      <c r="K82" s="21">
        <v>45024</v>
      </c>
      <c r="L82" s="21">
        <v>15069</v>
      </c>
      <c r="M82" s="21">
        <v>96731</v>
      </c>
      <c r="N82" s="21">
        <v>13774</v>
      </c>
      <c r="O82" s="21">
        <v>5466</v>
      </c>
      <c r="P82" s="21">
        <v>69474</v>
      </c>
      <c r="Q82" s="21">
        <v>88714</v>
      </c>
      <c r="R82" s="21">
        <v>13996</v>
      </c>
      <c r="S82" s="21">
        <v>34865</v>
      </c>
      <c r="T82" s="21"/>
      <c r="U82" s="21">
        <v>48861</v>
      </c>
      <c r="V82" s="21">
        <v>289151</v>
      </c>
      <c r="W82" s="21">
        <v>611328</v>
      </c>
      <c r="X82" s="21"/>
      <c r="Y82" s="20"/>
      <c r="Z82" s="23">
        <v>611328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564348</v>
      </c>
      <c r="E84" s="30">
        <v>564348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564348</v>
      </c>
      <c r="X84" s="30"/>
      <c r="Y84" s="29"/>
      <c r="Z84" s="31">
        <v>564348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4618240</v>
      </c>
      <c r="F5" s="345">
        <f t="shared" si="0"/>
        <v>4618240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4618240</v>
      </c>
      <c r="Y5" s="345">
        <f t="shared" si="0"/>
        <v>-4618240</v>
      </c>
      <c r="Z5" s="346">
        <f>+IF(X5&lt;&gt;0,+(Y5/X5)*100,0)</f>
        <v>-100</v>
      </c>
      <c r="AA5" s="347">
        <f>+AA6+AA8+AA11+AA13+AA15</f>
        <v>4618240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4018240</v>
      </c>
      <c r="F6" s="59">
        <f t="shared" si="1"/>
        <v>4018240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4018240</v>
      </c>
      <c r="Y6" s="59">
        <f t="shared" si="1"/>
        <v>-4018240</v>
      </c>
      <c r="Z6" s="61">
        <f>+IF(X6&lt;&gt;0,+(Y6/X6)*100,0)</f>
        <v>-100</v>
      </c>
      <c r="AA6" s="62">
        <f t="shared" si="1"/>
        <v>4018240</v>
      </c>
    </row>
    <row r="7" spans="1:27" ht="13.5">
      <c r="A7" s="291" t="s">
        <v>229</v>
      </c>
      <c r="B7" s="142"/>
      <c r="C7" s="60"/>
      <c r="D7" s="327"/>
      <c r="E7" s="60">
        <v>4018240</v>
      </c>
      <c r="F7" s="59">
        <v>4018240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4018240</v>
      </c>
      <c r="Y7" s="59">
        <v>-4018240</v>
      </c>
      <c r="Z7" s="61">
        <v>-100</v>
      </c>
      <c r="AA7" s="62">
        <v>4018240</v>
      </c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600000</v>
      </c>
      <c r="F8" s="59">
        <f t="shared" si="2"/>
        <v>600000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600000</v>
      </c>
      <c r="Y8" s="59">
        <f t="shared" si="2"/>
        <v>-600000</v>
      </c>
      <c r="Z8" s="61">
        <f>+IF(X8&lt;&gt;0,+(Y8/X8)*100,0)</f>
        <v>-100</v>
      </c>
      <c r="AA8" s="62">
        <f>SUM(AA9:AA10)</f>
        <v>600000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>
        <v>600000</v>
      </c>
      <c r="F10" s="59">
        <v>600000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600000</v>
      </c>
      <c r="Y10" s="59">
        <v>-600000</v>
      </c>
      <c r="Z10" s="61">
        <v>-100</v>
      </c>
      <c r="AA10" s="62">
        <v>600000</v>
      </c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556963</v>
      </c>
      <c r="F40" s="332">
        <f t="shared" si="9"/>
        <v>556963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556963</v>
      </c>
      <c r="Y40" s="332">
        <f t="shared" si="9"/>
        <v>-556963</v>
      </c>
      <c r="Z40" s="323">
        <f>+IF(X40&lt;&gt;0,+(Y40/X40)*100,0)</f>
        <v>-100</v>
      </c>
      <c r="AA40" s="337">
        <f>SUM(AA41:AA49)</f>
        <v>556963</v>
      </c>
    </row>
    <row r="41" spans="1:27" ht="13.5">
      <c r="A41" s="348" t="s">
        <v>248</v>
      </c>
      <c r="B41" s="142"/>
      <c r="C41" s="349"/>
      <c r="D41" s="350"/>
      <c r="E41" s="349">
        <v>556963</v>
      </c>
      <c r="F41" s="351">
        <v>556963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556963</v>
      </c>
      <c r="Y41" s="351">
        <v>-556963</v>
      </c>
      <c r="Z41" s="352">
        <v>-100</v>
      </c>
      <c r="AA41" s="353">
        <v>556963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5175203</v>
      </c>
      <c r="F60" s="264">
        <f t="shared" si="14"/>
        <v>5175203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5175203</v>
      </c>
      <c r="Y60" s="264">
        <f t="shared" si="14"/>
        <v>-5175203</v>
      </c>
      <c r="Z60" s="324">
        <f>+IF(X60&lt;&gt;0,+(Y60/X60)*100,0)</f>
        <v>-100</v>
      </c>
      <c r="AA60" s="232">
        <f>+AA57+AA54+AA51+AA40+AA37+AA34+AA22+AA5</f>
        <v>5175203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131005087</v>
      </c>
      <c r="D5" s="153">
        <f>SUM(D6:D8)</f>
        <v>0</v>
      </c>
      <c r="E5" s="154">
        <f t="shared" si="0"/>
        <v>106293859</v>
      </c>
      <c r="F5" s="100">
        <f t="shared" si="0"/>
        <v>106293859</v>
      </c>
      <c r="G5" s="100">
        <f t="shared" si="0"/>
        <v>36174940</v>
      </c>
      <c r="H5" s="100">
        <f t="shared" si="0"/>
        <v>37294594</v>
      </c>
      <c r="I5" s="100">
        <f t="shared" si="0"/>
        <v>194690</v>
      </c>
      <c r="J5" s="100">
        <f t="shared" si="0"/>
        <v>73664224</v>
      </c>
      <c r="K5" s="100">
        <f t="shared" si="0"/>
        <v>1286910</v>
      </c>
      <c r="L5" s="100">
        <f t="shared" si="0"/>
        <v>25780231</v>
      </c>
      <c r="M5" s="100">
        <f t="shared" si="0"/>
        <v>207806</v>
      </c>
      <c r="N5" s="100">
        <f t="shared" si="0"/>
        <v>27274947</v>
      </c>
      <c r="O5" s="100">
        <f t="shared" si="0"/>
        <v>-500934</v>
      </c>
      <c r="P5" s="100">
        <f t="shared" si="0"/>
        <v>545845</v>
      </c>
      <c r="Q5" s="100">
        <f t="shared" si="0"/>
        <v>0</v>
      </c>
      <c r="R5" s="100">
        <f t="shared" si="0"/>
        <v>44911</v>
      </c>
      <c r="S5" s="100">
        <f t="shared" si="0"/>
        <v>198106</v>
      </c>
      <c r="T5" s="100">
        <f t="shared" si="0"/>
        <v>870825</v>
      </c>
      <c r="U5" s="100">
        <f t="shared" si="0"/>
        <v>0</v>
      </c>
      <c r="V5" s="100">
        <f t="shared" si="0"/>
        <v>1068931</v>
      </c>
      <c r="W5" s="100">
        <f t="shared" si="0"/>
        <v>102053013</v>
      </c>
      <c r="X5" s="100">
        <f t="shared" si="0"/>
        <v>112060023</v>
      </c>
      <c r="Y5" s="100">
        <f t="shared" si="0"/>
        <v>-10007010</v>
      </c>
      <c r="Z5" s="137">
        <f>+IF(X5&lt;&gt;0,+(Y5/X5)*100,0)</f>
        <v>-8.93004457084575</v>
      </c>
      <c r="AA5" s="153">
        <f>SUM(AA6:AA8)</f>
        <v>106293859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7141000</v>
      </c>
      <c r="Y6" s="60">
        <v>-7141000</v>
      </c>
      <c r="Z6" s="140">
        <v>-100</v>
      </c>
      <c r="AA6" s="155"/>
    </row>
    <row r="7" spans="1:27" ht="13.5">
      <c r="A7" s="138" t="s">
        <v>76</v>
      </c>
      <c r="B7" s="136"/>
      <c r="C7" s="157">
        <v>131005087</v>
      </c>
      <c r="D7" s="157"/>
      <c r="E7" s="158">
        <v>106288859</v>
      </c>
      <c r="F7" s="159">
        <v>106288859</v>
      </c>
      <c r="G7" s="159">
        <v>36174940</v>
      </c>
      <c r="H7" s="159">
        <v>37239529</v>
      </c>
      <c r="I7" s="159">
        <v>205725</v>
      </c>
      <c r="J7" s="159">
        <v>73620194</v>
      </c>
      <c r="K7" s="159">
        <v>1324961</v>
      </c>
      <c r="L7" s="159">
        <v>25790032</v>
      </c>
      <c r="M7" s="159">
        <v>253553</v>
      </c>
      <c r="N7" s="159">
        <v>27368546</v>
      </c>
      <c r="O7" s="159">
        <v>-424028</v>
      </c>
      <c r="P7" s="159">
        <v>567547</v>
      </c>
      <c r="Q7" s="159"/>
      <c r="R7" s="159">
        <v>143519</v>
      </c>
      <c r="S7" s="159">
        <v>222516</v>
      </c>
      <c r="T7" s="159">
        <v>185466</v>
      </c>
      <c r="U7" s="159"/>
      <c r="V7" s="159">
        <v>407982</v>
      </c>
      <c r="W7" s="159">
        <v>101540241</v>
      </c>
      <c r="X7" s="159">
        <v>104914023</v>
      </c>
      <c r="Y7" s="159">
        <v>-3373782</v>
      </c>
      <c r="Z7" s="141">
        <v>-3.22</v>
      </c>
      <c r="AA7" s="157">
        <v>106288859</v>
      </c>
    </row>
    <row r="8" spans="1:27" ht="13.5">
      <c r="A8" s="138" t="s">
        <v>77</v>
      </c>
      <c r="B8" s="136"/>
      <c r="C8" s="155"/>
      <c r="D8" s="155"/>
      <c r="E8" s="156">
        <v>5000</v>
      </c>
      <c r="F8" s="60">
        <v>5000</v>
      </c>
      <c r="G8" s="60"/>
      <c r="H8" s="60">
        <v>55065</v>
      </c>
      <c r="I8" s="60">
        <v>-11035</v>
      </c>
      <c r="J8" s="60">
        <v>44030</v>
      </c>
      <c r="K8" s="60">
        <v>-38051</v>
      </c>
      <c r="L8" s="60">
        <v>-9801</v>
      </c>
      <c r="M8" s="60">
        <v>-45747</v>
      </c>
      <c r="N8" s="60">
        <v>-93599</v>
      </c>
      <c r="O8" s="60">
        <v>-76906</v>
      </c>
      <c r="P8" s="60">
        <v>-21702</v>
      </c>
      <c r="Q8" s="60"/>
      <c r="R8" s="60">
        <v>-98608</v>
      </c>
      <c r="S8" s="60">
        <v>-24410</v>
      </c>
      <c r="T8" s="60">
        <v>685359</v>
      </c>
      <c r="U8" s="60"/>
      <c r="V8" s="60">
        <v>660949</v>
      </c>
      <c r="W8" s="60">
        <v>512772</v>
      </c>
      <c r="X8" s="60">
        <v>5000</v>
      </c>
      <c r="Y8" s="60">
        <v>507772</v>
      </c>
      <c r="Z8" s="140">
        <v>10155.44</v>
      </c>
      <c r="AA8" s="155">
        <v>5000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1271341</v>
      </c>
      <c r="F9" s="100">
        <f t="shared" si="1"/>
        <v>1271341</v>
      </c>
      <c r="G9" s="100">
        <f t="shared" si="1"/>
        <v>3870</v>
      </c>
      <c r="H9" s="100">
        <f t="shared" si="1"/>
        <v>1800</v>
      </c>
      <c r="I9" s="100">
        <f t="shared" si="1"/>
        <v>7186</v>
      </c>
      <c r="J9" s="100">
        <f t="shared" si="1"/>
        <v>12856</v>
      </c>
      <c r="K9" s="100">
        <f t="shared" si="1"/>
        <v>900</v>
      </c>
      <c r="L9" s="100">
        <f t="shared" si="1"/>
        <v>5939</v>
      </c>
      <c r="M9" s="100">
        <f t="shared" si="1"/>
        <v>4000</v>
      </c>
      <c r="N9" s="100">
        <f t="shared" si="1"/>
        <v>10839</v>
      </c>
      <c r="O9" s="100">
        <f t="shared" si="1"/>
        <v>22267</v>
      </c>
      <c r="P9" s="100">
        <f t="shared" si="1"/>
        <v>10400</v>
      </c>
      <c r="Q9" s="100">
        <f t="shared" si="1"/>
        <v>0</v>
      </c>
      <c r="R9" s="100">
        <f t="shared" si="1"/>
        <v>32667</v>
      </c>
      <c r="S9" s="100">
        <f t="shared" si="1"/>
        <v>6286</v>
      </c>
      <c r="T9" s="100">
        <f t="shared" si="1"/>
        <v>2695</v>
      </c>
      <c r="U9" s="100">
        <f t="shared" si="1"/>
        <v>0</v>
      </c>
      <c r="V9" s="100">
        <f t="shared" si="1"/>
        <v>8981</v>
      </c>
      <c r="W9" s="100">
        <f t="shared" si="1"/>
        <v>65343</v>
      </c>
      <c r="X9" s="100">
        <f t="shared" si="1"/>
        <v>1283777</v>
      </c>
      <c r="Y9" s="100">
        <f t="shared" si="1"/>
        <v>-1218434</v>
      </c>
      <c r="Z9" s="137">
        <f>+IF(X9&lt;&gt;0,+(Y9/X9)*100,0)</f>
        <v>-94.91009731440897</v>
      </c>
      <c r="AA9" s="153">
        <f>SUM(AA10:AA14)</f>
        <v>1271341</v>
      </c>
    </row>
    <row r="10" spans="1:27" ht="13.5">
      <c r="A10" s="138" t="s">
        <v>79</v>
      </c>
      <c r="B10" s="136"/>
      <c r="C10" s="155"/>
      <c r="D10" s="155"/>
      <c r="E10" s="156">
        <v>1271341</v>
      </c>
      <c r="F10" s="60">
        <v>1271341</v>
      </c>
      <c r="G10" s="60">
        <v>3870</v>
      </c>
      <c r="H10" s="60">
        <v>1800</v>
      </c>
      <c r="I10" s="60">
        <v>7186</v>
      </c>
      <c r="J10" s="60">
        <v>12856</v>
      </c>
      <c r="K10" s="60">
        <v>900</v>
      </c>
      <c r="L10" s="60">
        <v>5939</v>
      </c>
      <c r="M10" s="60">
        <v>4000</v>
      </c>
      <c r="N10" s="60">
        <v>10839</v>
      </c>
      <c r="O10" s="60">
        <v>22267</v>
      </c>
      <c r="P10" s="60">
        <v>10400</v>
      </c>
      <c r="Q10" s="60"/>
      <c r="R10" s="60">
        <v>32667</v>
      </c>
      <c r="S10" s="60">
        <v>6286</v>
      </c>
      <c r="T10" s="60">
        <v>2695</v>
      </c>
      <c r="U10" s="60"/>
      <c r="V10" s="60">
        <v>8981</v>
      </c>
      <c r="W10" s="60">
        <v>65343</v>
      </c>
      <c r="X10" s="60">
        <v>1283777</v>
      </c>
      <c r="Y10" s="60">
        <v>-1218434</v>
      </c>
      <c r="Z10" s="140">
        <v>-94.91</v>
      </c>
      <c r="AA10" s="155">
        <v>1271341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33967200</v>
      </c>
      <c r="F15" s="100">
        <f t="shared" si="2"/>
        <v>33967200</v>
      </c>
      <c r="G15" s="100">
        <f t="shared" si="2"/>
        <v>10718000</v>
      </c>
      <c r="H15" s="100">
        <f t="shared" si="2"/>
        <v>11156074</v>
      </c>
      <c r="I15" s="100">
        <f t="shared" si="2"/>
        <v>0</v>
      </c>
      <c r="J15" s="100">
        <f t="shared" si="2"/>
        <v>21874074</v>
      </c>
      <c r="K15" s="100">
        <f t="shared" si="2"/>
        <v>0</v>
      </c>
      <c r="L15" s="100">
        <f t="shared" si="2"/>
        <v>0</v>
      </c>
      <c r="M15" s="100">
        <f t="shared" si="2"/>
        <v>1300000</v>
      </c>
      <c r="N15" s="100">
        <f t="shared" si="2"/>
        <v>1300000</v>
      </c>
      <c r="O15" s="100">
        <f t="shared" si="2"/>
        <v>1016407</v>
      </c>
      <c r="P15" s="100">
        <f t="shared" si="2"/>
        <v>0</v>
      </c>
      <c r="Q15" s="100">
        <f t="shared" si="2"/>
        <v>0</v>
      </c>
      <c r="R15" s="100">
        <f t="shared" si="2"/>
        <v>1016407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24190481</v>
      </c>
      <c r="X15" s="100">
        <f t="shared" si="2"/>
        <v>34367200</v>
      </c>
      <c r="Y15" s="100">
        <f t="shared" si="2"/>
        <v>-10176719</v>
      </c>
      <c r="Z15" s="137">
        <f>+IF(X15&lt;&gt;0,+(Y15/X15)*100,0)</f>
        <v>-29.611719895714515</v>
      </c>
      <c r="AA15" s="153">
        <f>SUM(AA16:AA18)</f>
        <v>33967200</v>
      </c>
    </row>
    <row r="16" spans="1:27" ht="13.5">
      <c r="A16" s="138" t="s">
        <v>85</v>
      </c>
      <c r="B16" s="136"/>
      <c r="C16" s="155"/>
      <c r="D16" s="155"/>
      <c r="E16" s="156">
        <v>600200</v>
      </c>
      <c r="F16" s="60">
        <v>600200</v>
      </c>
      <c r="G16" s="60"/>
      <c r="H16" s="60">
        <v>-1455926</v>
      </c>
      <c r="I16" s="60"/>
      <c r="J16" s="60">
        <v>-1455926</v>
      </c>
      <c r="K16" s="60"/>
      <c r="L16" s="60"/>
      <c r="M16" s="60">
        <v>1300000</v>
      </c>
      <c r="N16" s="60">
        <v>1300000</v>
      </c>
      <c r="O16" s="60">
        <v>1016407</v>
      </c>
      <c r="P16" s="60"/>
      <c r="Q16" s="60"/>
      <c r="R16" s="60">
        <v>1016407</v>
      </c>
      <c r="S16" s="60"/>
      <c r="T16" s="60"/>
      <c r="U16" s="60"/>
      <c r="V16" s="60"/>
      <c r="W16" s="60">
        <v>860481</v>
      </c>
      <c r="X16" s="60">
        <v>1250200</v>
      </c>
      <c r="Y16" s="60">
        <v>-389719</v>
      </c>
      <c r="Z16" s="140">
        <v>-31.17</v>
      </c>
      <c r="AA16" s="155">
        <v>600200</v>
      </c>
    </row>
    <row r="17" spans="1:27" ht="13.5">
      <c r="A17" s="138" t="s">
        <v>86</v>
      </c>
      <c r="B17" s="136"/>
      <c r="C17" s="155"/>
      <c r="D17" s="155"/>
      <c r="E17" s="156">
        <v>33367000</v>
      </c>
      <c r="F17" s="60">
        <v>33367000</v>
      </c>
      <c r="G17" s="60">
        <v>10718000</v>
      </c>
      <c r="H17" s="60">
        <v>12612000</v>
      </c>
      <c r="I17" s="60"/>
      <c r="J17" s="60">
        <v>23330000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23330000</v>
      </c>
      <c r="X17" s="60">
        <v>33117000</v>
      </c>
      <c r="Y17" s="60">
        <v>-9787000</v>
      </c>
      <c r="Z17" s="140">
        <v>-29.55</v>
      </c>
      <c r="AA17" s="155">
        <v>33367000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709229</v>
      </c>
      <c r="D19" s="153">
        <f>SUM(D20:D23)</f>
        <v>0</v>
      </c>
      <c r="E19" s="154">
        <f t="shared" si="3"/>
        <v>523764</v>
      </c>
      <c r="F19" s="100">
        <f t="shared" si="3"/>
        <v>523764</v>
      </c>
      <c r="G19" s="100">
        <f t="shared" si="3"/>
        <v>0</v>
      </c>
      <c r="H19" s="100">
        <f t="shared" si="3"/>
        <v>65233</v>
      </c>
      <c r="I19" s="100">
        <f t="shared" si="3"/>
        <v>63565</v>
      </c>
      <c r="J19" s="100">
        <f t="shared" si="3"/>
        <v>128798</v>
      </c>
      <c r="K19" s="100">
        <f t="shared" si="3"/>
        <v>59020</v>
      </c>
      <c r="L19" s="100">
        <f t="shared" si="3"/>
        <v>60698</v>
      </c>
      <c r="M19" s="100">
        <f t="shared" si="3"/>
        <v>58973</v>
      </c>
      <c r="N19" s="100">
        <f t="shared" si="3"/>
        <v>178691</v>
      </c>
      <c r="O19" s="100">
        <f t="shared" si="3"/>
        <v>60840</v>
      </c>
      <c r="P19" s="100">
        <f t="shared" si="3"/>
        <v>58940</v>
      </c>
      <c r="Q19" s="100">
        <f t="shared" si="3"/>
        <v>0</v>
      </c>
      <c r="R19" s="100">
        <f t="shared" si="3"/>
        <v>119780</v>
      </c>
      <c r="S19" s="100">
        <f t="shared" si="3"/>
        <v>58940</v>
      </c>
      <c r="T19" s="100">
        <f t="shared" si="3"/>
        <v>58940</v>
      </c>
      <c r="U19" s="100">
        <f t="shared" si="3"/>
        <v>0</v>
      </c>
      <c r="V19" s="100">
        <f t="shared" si="3"/>
        <v>117880</v>
      </c>
      <c r="W19" s="100">
        <f t="shared" si="3"/>
        <v>545149</v>
      </c>
      <c r="X19" s="100">
        <f t="shared" si="3"/>
        <v>0</v>
      </c>
      <c r="Y19" s="100">
        <f t="shared" si="3"/>
        <v>545149</v>
      </c>
      <c r="Z19" s="137">
        <f>+IF(X19&lt;&gt;0,+(Y19/X19)*100,0)</f>
        <v>0</v>
      </c>
      <c r="AA19" s="153">
        <f>SUM(AA20:AA23)</f>
        <v>523764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709229</v>
      </c>
      <c r="D23" s="155"/>
      <c r="E23" s="156">
        <v>523764</v>
      </c>
      <c r="F23" s="60">
        <v>523764</v>
      </c>
      <c r="G23" s="60"/>
      <c r="H23" s="60">
        <v>65233</v>
      </c>
      <c r="I23" s="60">
        <v>63565</v>
      </c>
      <c r="J23" s="60">
        <v>128798</v>
      </c>
      <c r="K23" s="60">
        <v>59020</v>
      </c>
      <c r="L23" s="60">
        <v>60698</v>
      </c>
      <c r="M23" s="60">
        <v>58973</v>
      </c>
      <c r="N23" s="60">
        <v>178691</v>
      </c>
      <c r="O23" s="60">
        <v>60840</v>
      </c>
      <c r="P23" s="60">
        <v>58940</v>
      </c>
      <c r="Q23" s="60"/>
      <c r="R23" s="60">
        <v>119780</v>
      </c>
      <c r="S23" s="60">
        <v>58940</v>
      </c>
      <c r="T23" s="60">
        <v>58940</v>
      </c>
      <c r="U23" s="60"/>
      <c r="V23" s="60">
        <v>117880</v>
      </c>
      <c r="W23" s="60">
        <v>545149</v>
      </c>
      <c r="X23" s="60"/>
      <c r="Y23" s="60">
        <v>545149</v>
      </c>
      <c r="Z23" s="140">
        <v>0</v>
      </c>
      <c r="AA23" s="155">
        <v>523764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131714316</v>
      </c>
      <c r="D25" s="168">
        <f>+D5+D9+D15+D19+D24</f>
        <v>0</v>
      </c>
      <c r="E25" s="169">
        <f t="shared" si="4"/>
        <v>142056164</v>
      </c>
      <c r="F25" s="73">
        <f t="shared" si="4"/>
        <v>142056164</v>
      </c>
      <c r="G25" s="73">
        <f t="shared" si="4"/>
        <v>46896810</v>
      </c>
      <c r="H25" s="73">
        <f t="shared" si="4"/>
        <v>48517701</v>
      </c>
      <c r="I25" s="73">
        <f t="shared" si="4"/>
        <v>265441</v>
      </c>
      <c r="J25" s="73">
        <f t="shared" si="4"/>
        <v>95679952</v>
      </c>
      <c r="K25" s="73">
        <f t="shared" si="4"/>
        <v>1346830</v>
      </c>
      <c r="L25" s="73">
        <f t="shared" si="4"/>
        <v>25846868</v>
      </c>
      <c r="M25" s="73">
        <f t="shared" si="4"/>
        <v>1570779</v>
      </c>
      <c r="N25" s="73">
        <f t="shared" si="4"/>
        <v>28764477</v>
      </c>
      <c r="O25" s="73">
        <f t="shared" si="4"/>
        <v>598580</v>
      </c>
      <c r="P25" s="73">
        <f t="shared" si="4"/>
        <v>615185</v>
      </c>
      <c r="Q25" s="73">
        <f t="shared" si="4"/>
        <v>0</v>
      </c>
      <c r="R25" s="73">
        <f t="shared" si="4"/>
        <v>1213765</v>
      </c>
      <c r="S25" s="73">
        <f t="shared" si="4"/>
        <v>263332</v>
      </c>
      <c r="T25" s="73">
        <f t="shared" si="4"/>
        <v>932460</v>
      </c>
      <c r="U25" s="73">
        <f t="shared" si="4"/>
        <v>0</v>
      </c>
      <c r="V25" s="73">
        <f t="shared" si="4"/>
        <v>1195792</v>
      </c>
      <c r="W25" s="73">
        <f t="shared" si="4"/>
        <v>126853986</v>
      </c>
      <c r="X25" s="73">
        <f t="shared" si="4"/>
        <v>147711000</v>
      </c>
      <c r="Y25" s="73">
        <f t="shared" si="4"/>
        <v>-20857014</v>
      </c>
      <c r="Z25" s="170">
        <f>+IF(X25&lt;&gt;0,+(Y25/X25)*100,0)</f>
        <v>-14.1201494810813</v>
      </c>
      <c r="AA25" s="168">
        <f>+AA5+AA9+AA15+AA19+AA24</f>
        <v>142056164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116589959</v>
      </c>
      <c r="D28" s="153">
        <f>SUM(D29:D31)</f>
        <v>0</v>
      </c>
      <c r="E28" s="154">
        <f t="shared" si="5"/>
        <v>128678894</v>
      </c>
      <c r="F28" s="100">
        <f t="shared" si="5"/>
        <v>128678894</v>
      </c>
      <c r="G28" s="100">
        <f t="shared" si="5"/>
        <v>0</v>
      </c>
      <c r="H28" s="100">
        <f t="shared" si="5"/>
        <v>3454520</v>
      </c>
      <c r="I28" s="100">
        <f t="shared" si="5"/>
        <v>4580435</v>
      </c>
      <c r="J28" s="100">
        <f t="shared" si="5"/>
        <v>8034955</v>
      </c>
      <c r="K28" s="100">
        <f t="shared" si="5"/>
        <v>4519081</v>
      </c>
      <c r="L28" s="100">
        <f t="shared" si="5"/>
        <v>4225959</v>
      </c>
      <c r="M28" s="100">
        <f t="shared" si="5"/>
        <v>4088005</v>
      </c>
      <c r="N28" s="100">
        <f t="shared" si="5"/>
        <v>12833045</v>
      </c>
      <c r="O28" s="100">
        <f t="shared" si="5"/>
        <v>4268957</v>
      </c>
      <c r="P28" s="100">
        <f t="shared" si="5"/>
        <v>3201892</v>
      </c>
      <c r="Q28" s="100">
        <f t="shared" si="5"/>
        <v>0</v>
      </c>
      <c r="R28" s="100">
        <f t="shared" si="5"/>
        <v>7470849</v>
      </c>
      <c r="S28" s="100">
        <f t="shared" si="5"/>
        <v>2952703</v>
      </c>
      <c r="T28" s="100">
        <f t="shared" si="5"/>
        <v>4662596</v>
      </c>
      <c r="U28" s="100">
        <f t="shared" si="5"/>
        <v>0</v>
      </c>
      <c r="V28" s="100">
        <f t="shared" si="5"/>
        <v>7615299</v>
      </c>
      <c r="W28" s="100">
        <f t="shared" si="5"/>
        <v>35954148</v>
      </c>
      <c r="X28" s="100">
        <f t="shared" si="5"/>
        <v>108194541</v>
      </c>
      <c r="Y28" s="100">
        <f t="shared" si="5"/>
        <v>-72240393</v>
      </c>
      <c r="Z28" s="137">
        <f>+IF(X28&lt;&gt;0,+(Y28/X28)*100,0)</f>
        <v>-66.7689814405701</v>
      </c>
      <c r="AA28" s="153">
        <f>SUM(AA29:AA31)</f>
        <v>128678894</v>
      </c>
    </row>
    <row r="29" spans="1:27" ht="13.5">
      <c r="A29" s="138" t="s">
        <v>75</v>
      </c>
      <c r="B29" s="136"/>
      <c r="C29" s="155">
        <v>7859267</v>
      </c>
      <c r="D29" s="155"/>
      <c r="E29" s="156">
        <v>45012678</v>
      </c>
      <c r="F29" s="60">
        <v>45012678</v>
      </c>
      <c r="G29" s="60"/>
      <c r="H29" s="60">
        <v>1337852</v>
      </c>
      <c r="I29" s="60">
        <v>1959599</v>
      </c>
      <c r="J29" s="60">
        <v>3297451</v>
      </c>
      <c r="K29" s="60">
        <v>2253002</v>
      </c>
      <c r="L29" s="60">
        <v>2053651</v>
      </c>
      <c r="M29" s="60">
        <v>1749656</v>
      </c>
      <c r="N29" s="60">
        <v>6056309</v>
      </c>
      <c r="O29" s="60">
        <v>2834718</v>
      </c>
      <c r="P29" s="60">
        <v>1433314</v>
      </c>
      <c r="Q29" s="60"/>
      <c r="R29" s="60">
        <v>4268032</v>
      </c>
      <c r="S29" s="60">
        <v>1571177</v>
      </c>
      <c r="T29" s="60">
        <v>2302164</v>
      </c>
      <c r="U29" s="60"/>
      <c r="V29" s="60">
        <v>3873341</v>
      </c>
      <c r="W29" s="60">
        <v>17495133</v>
      </c>
      <c r="X29" s="60">
        <v>35874261</v>
      </c>
      <c r="Y29" s="60">
        <v>-18379128</v>
      </c>
      <c r="Z29" s="140">
        <v>-51.23</v>
      </c>
      <c r="AA29" s="155">
        <v>45012678</v>
      </c>
    </row>
    <row r="30" spans="1:27" ht="13.5">
      <c r="A30" s="138" t="s">
        <v>76</v>
      </c>
      <c r="B30" s="136"/>
      <c r="C30" s="157">
        <v>72255832</v>
      </c>
      <c r="D30" s="157"/>
      <c r="E30" s="158">
        <v>58891510</v>
      </c>
      <c r="F30" s="159">
        <v>58891510</v>
      </c>
      <c r="G30" s="159"/>
      <c r="H30" s="159">
        <v>969328</v>
      </c>
      <c r="I30" s="159">
        <v>1606425</v>
      </c>
      <c r="J30" s="159">
        <v>2575753</v>
      </c>
      <c r="K30" s="159">
        <v>621972</v>
      </c>
      <c r="L30" s="159">
        <v>1100889</v>
      </c>
      <c r="M30" s="159">
        <v>970440</v>
      </c>
      <c r="N30" s="159">
        <v>2693301</v>
      </c>
      <c r="O30" s="159">
        <v>545984</v>
      </c>
      <c r="P30" s="159">
        <v>423877</v>
      </c>
      <c r="Q30" s="159"/>
      <c r="R30" s="159">
        <v>969861</v>
      </c>
      <c r="S30" s="159">
        <v>457506</v>
      </c>
      <c r="T30" s="159">
        <v>1257748</v>
      </c>
      <c r="U30" s="159"/>
      <c r="V30" s="159">
        <v>1715254</v>
      </c>
      <c r="W30" s="159">
        <v>7954169</v>
      </c>
      <c r="X30" s="159">
        <v>52667542</v>
      </c>
      <c r="Y30" s="159">
        <v>-44713373</v>
      </c>
      <c r="Z30" s="141">
        <v>-84.9</v>
      </c>
      <c r="AA30" s="157">
        <v>58891510</v>
      </c>
    </row>
    <row r="31" spans="1:27" ht="13.5">
      <c r="A31" s="138" t="s">
        <v>77</v>
      </c>
      <c r="B31" s="136"/>
      <c r="C31" s="155">
        <v>36474860</v>
      </c>
      <c r="D31" s="155"/>
      <c r="E31" s="156">
        <v>24774706</v>
      </c>
      <c r="F31" s="60">
        <v>24774706</v>
      </c>
      <c r="G31" s="60"/>
      <c r="H31" s="60">
        <v>1147340</v>
      </c>
      <c r="I31" s="60">
        <v>1014411</v>
      </c>
      <c r="J31" s="60">
        <v>2161751</v>
      </c>
      <c r="K31" s="60">
        <v>1644107</v>
      </c>
      <c r="L31" s="60">
        <v>1071419</v>
      </c>
      <c r="M31" s="60">
        <v>1367909</v>
      </c>
      <c r="N31" s="60">
        <v>4083435</v>
      </c>
      <c r="O31" s="60">
        <v>888255</v>
      </c>
      <c r="P31" s="60">
        <v>1344701</v>
      </c>
      <c r="Q31" s="60"/>
      <c r="R31" s="60">
        <v>2232956</v>
      </c>
      <c r="S31" s="60">
        <v>924020</v>
      </c>
      <c r="T31" s="60">
        <v>1102684</v>
      </c>
      <c r="U31" s="60"/>
      <c r="V31" s="60">
        <v>2026704</v>
      </c>
      <c r="W31" s="60">
        <v>10504846</v>
      </c>
      <c r="X31" s="60">
        <v>19652738</v>
      </c>
      <c r="Y31" s="60">
        <v>-9147892</v>
      </c>
      <c r="Z31" s="140">
        <v>-46.55</v>
      </c>
      <c r="AA31" s="155">
        <v>24774706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22904242</v>
      </c>
      <c r="F32" s="100">
        <f t="shared" si="6"/>
        <v>22904242</v>
      </c>
      <c r="G32" s="100">
        <f t="shared" si="6"/>
        <v>0</v>
      </c>
      <c r="H32" s="100">
        <f t="shared" si="6"/>
        <v>700885</v>
      </c>
      <c r="I32" s="100">
        <f t="shared" si="6"/>
        <v>1192573</v>
      </c>
      <c r="J32" s="100">
        <f t="shared" si="6"/>
        <v>1893458</v>
      </c>
      <c r="K32" s="100">
        <f t="shared" si="6"/>
        <v>1652088</v>
      </c>
      <c r="L32" s="100">
        <f t="shared" si="6"/>
        <v>754412</v>
      </c>
      <c r="M32" s="100">
        <f t="shared" si="6"/>
        <v>1310850</v>
      </c>
      <c r="N32" s="100">
        <f t="shared" si="6"/>
        <v>3717350</v>
      </c>
      <c r="O32" s="100">
        <f t="shared" si="6"/>
        <v>680337</v>
      </c>
      <c r="P32" s="100">
        <f t="shared" si="6"/>
        <v>780232</v>
      </c>
      <c r="Q32" s="100">
        <f t="shared" si="6"/>
        <v>0</v>
      </c>
      <c r="R32" s="100">
        <f t="shared" si="6"/>
        <v>1460569</v>
      </c>
      <c r="S32" s="100">
        <f t="shared" si="6"/>
        <v>1490771</v>
      </c>
      <c r="T32" s="100">
        <f t="shared" si="6"/>
        <v>1902056</v>
      </c>
      <c r="U32" s="100">
        <f t="shared" si="6"/>
        <v>0</v>
      </c>
      <c r="V32" s="100">
        <f t="shared" si="6"/>
        <v>3392827</v>
      </c>
      <c r="W32" s="100">
        <f t="shared" si="6"/>
        <v>10464204</v>
      </c>
      <c r="X32" s="100">
        <f t="shared" si="6"/>
        <v>18284274</v>
      </c>
      <c r="Y32" s="100">
        <f t="shared" si="6"/>
        <v>-7820070</v>
      </c>
      <c r="Z32" s="137">
        <f>+IF(X32&lt;&gt;0,+(Y32/X32)*100,0)</f>
        <v>-42.76937656917633</v>
      </c>
      <c r="AA32" s="153">
        <f>SUM(AA33:AA37)</f>
        <v>22904242</v>
      </c>
    </row>
    <row r="33" spans="1:27" ht="13.5">
      <c r="A33" s="138" t="s">
        <v>79</v>
      </c>
      <c r="B33" s="136"/>
      <c r="C33" s="155"/>
      <c r="D33" s="155"/>
      <c r="E33" s="156">
        <v>22904242</v>
      </c>
      <c r="F33" s="60">
        <v>22904242</v>
      </c>
      <c r="G33" s="60"/>
      <c r="H33" s="60">
        <v>695061</v>
      </c>
      <c r="I33" s="60">
        <v>1170723</v>
      </c>
      <c r="J33" s="60">
        <v>1865784</v>
      </c>
      <c r="K33" s="60">
        <v>1220277</v>
      </c>
      <c r="L33" s="60">
        <v>754412</v>
      </c>
      <c r="M33" s="60">
        <v>1308900</v>
      </c>
      <c r="N33" s="60">
        <v>3283589</v>
      </c>
      <c r="O33" s="60">
        <v>680337</v>
      </c>
      <c r="P33" s="60">
        <v>780232</v>
      </c>
      <c r="Q33" s="60"/>
      <c r="R33" s="60">
        <v>1460569</v>
      </c>
      <c r="S33" s="60">
        <v>1490771</v>
      </c>
      <c r="T33" s="60">
        <v>1902056</v>
      </c>
      <c r="U33" s="60"/>
      <c r="V33" s="60">
        <v>3392827</v>
      </c>
      <c r="W33" s="60">
        <v>10002769</v>
      </c>
      <c r="X33" s="60">
        <v>18284274</v>
      </c>
      <c r="Y33" s="60">
        <v>-8281505</v>
      </c>
      <c r="Z33" s="140">
        <v>-45.29</v>
      </c>
      <c r="AA33" s="155">
        <v>22904242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>
        <v>5824</v>
      </c>
      <c r="I35" s="60">
        <v>21850</v>
      </c>
      <c r="J35" s="60">
        <v>27674</v>
      </c>
      <c r="K35" s="60">
        <v>431811</v>
      </c>
      <c r="L35" s="60"/>
      <c r="M35" s="60">
        <v>1950</v>
      </c>
      <c r="N35" s="60">
        <v>433761</v>
      </c>
      <c r="O35" s="60"/>
      <c r="P35" s="60"/>
      <c r="Q35" s="60"/>
      <c r="R35" s="60"/>
      <c r="S35" s="60"/>
      <c r="T35" s="60"/>
      <c r="U35" s="60"/>
      <c r="V35" s="60"/>
      <c r="W35" s="60">
        <v>461435</v>
      </c>
      <c r="X35" s="60"/>
      <c r="Y35" s="60">
        <v>461435</v>
      </c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33939303</v>
      </c>
      <c r="F38" s="100">
        <f t="shared" si="7"/>
        <v>33939303</v>
      </c>
      <c r="G38" s="100">
        <f t="shared" si="7"/>
        <v>0</v>
      </c>
      <c r="H38" s="100">
        <f t="shared" si="7"/>
        <v>2466108</v>
      </c>
      <c r="I38" s="100">
        <f t="shared" si="7"/>
        <v>3235281</v>
      </c>
      <c r="J38" s="100">
        <f t="shared" si="7"/>
        <v>5701389</v>
      </c>
      <c r="K38" s="100">
        <f t="shared" si="7"/>
        <v>4353966</v>
      </c>
      <c r="L38" s="100">
        <f t="shared" si="7"/>
        <v>2199009</v>
      </c>
      <c r="M38" s="100">
        <f t="shared" si="7"/>
        <v>6712954</v>
      </c>
      <c r="N38" s="100">
        <f t="shared" si="7"/>
        <v>13265929</v>
      </c>
      <c r="O38" s="100">
        <f t="shared" si="7"/>
        <v>2349405</v>
      </c>
      <c r="P38" s="100">
        <f t="shared" si="7"/>
        <v>1886792</v>
      </c>
      <c r="Q38" s="100">
        <f t="shared" si="7"/>
        <v>0</v>
      </c>
      <c r="R38" s="100">
        <f t="shared" si="7"/>
        <v>4236197</v>
      </c>
      <c r="S38" s="100">
        <f t="shared" si="7"/>
        <v>7639780</v>
      </c>
      <c r="T38" s="100">
        <f t="shared" si="7"/>
        <v>1730458</v>
      </c>
      <c r="U38" s="100">
        <f t="shared" si="7"/>
        <v>0</v>
      </c>
      <c r="V38" s="100">
        <f t="shared" si="7"/>
        <v>9370238</v>
      </c>
      <c r="W38" s="100">
        <f t="shared" si="7"/>
        <v>32573753</v>
      </c>
      <c r="X38" s="100">
        <f t="shared" si="7"/>
        <v>59043366</v>
      </c>
      <c r="Y38" s="100">
        <f t="shared" si="7"/>
        <v>-26469613</v>
      </c>
      <c r="Z38" s="137">
        <f>+IF(X38&lt;&gt;0,+(Y38/X38)*100,0)</f>
        <v>-44.83079945001781</v>
      </c>
      <c r="AA38" s="153">
        <f>SUM(AA39:AA41)</f>
        <v>33939303</v>
      </c>
    </row>
    <row r="39" spans="1:27" ht="13.5">
      <c r="A39" s="138" t="s">
        <v>85</v>
      </c>
      <c r="B39" s="136"/>
      <c r="C39" s="155"/>
      <c r="D39" s="155"/>
      <c r="E39" s="156">
        <v>10719419</v>
      </c>
      <c r="F39" s="60">
        <v>10719419</v>
      </c>
      <c r="G39" s="60"/>
      <c r="H39" s="60">
        <v>1806651</v>
      </c>
      <c r="I39" s="60">
        <v>841114</v>
      </c>
      <c r="J39" s="60">
        <v>2647765</v>
      </c>
      <c r="K39" s="60">
        <v>751673</v>
      </c>
      <c r="L39" s="60">
        <v>186695</v>
      </c>
      <c r="M39" s="60">
        <v>2340011</v>
      </c>
      <c r="N39" s="60">
        <v>3278379</v>
      </c>
      <c r="O39" s="60">
        <v>710169</v>
      </c>
      <c r="P39" s="60">
        <v>632469</v>
      </c>
      <c r="Q39" s="60"/>
      <c r="R39" s="60">
        <v>1342638</v>
      </c>
      <c r="S39" s="60">
        <v>434620</v>
      </c>
      <c r="T39" s="60">
        <v>828659</v>
      </c>
      <c r="U39" s="60"/>
      <c r="V39" s="60">
        <v>1263279</v>
      </c>
      <c r="W39" s="60">
        <v>8532061</v>
      </c>
      <c r="X39" s="60">
        <v>9297450</v>
      </c>
      <c r="Y39" s="60">
        <v>-765389</v>
      </c>
      <c r="Z39" s="140">
        <v>-8.23</v>
      </c>
      <c r="AA39" s="155">
        <v>10719419</v>
      </c>
    </row>
    <row r="40" spans="1:27" ht="13.5">
      <c r="A40" s="138" t="s">
        <v>86</v>
      </c>
      <c r="B40" s="136"/>
      <c r="C40" s="155"/>
      <c r="D40" s="155"/>
      <c r="E40" s="156">
        <v>23219884</v>
      </c>
      <c r="F40" s="60">
        <v>23219884</v>
      </c>
      <c r="G40" s="60"/>
      <c r="H40" s="60">
        <v>659457</v>
      </c>
      <c r="I40" s="60">
        <v>2394167</v>
      </c>
      <c r="J40" s="60">
        <v>3053624</v>
      </c>
      <c r="K40" s="60">
        <v>3602293</v>
      </c>
      <c r="L40" s="60">
        <v>2012314</v>
      </c>
      <c r="M40" s="60">
        <v>4372943</v>
      </c>
      <c r="N40" s="60">
        <v>9987550</v>
      </c>
      <c r="O40" s="60">
        <v>1639236</v>
      </c>
      <c r="P40" s="60">
        <v>1254323</v>
      </c>
      <c r="Q40" s="60"/>
      <c r="R40" s="60">
        <v>2893559</v>
      </c>
      <c r="S40" s="60">
        <v>7205160</v>
      </c>
      <c r="T40" s="60">
        <v>901799</v>
      </c>
      <c r="U40" s="60"/>
      <c r="V40" s="60">
        <v>8106959</v>
      </c>
      <c r="W40" s="60">
        <v>24041692</v>
      </c>
      <c r="X40" s="60">
        <v>49745916</v>
      </c>
      <c r="Y40" s="60">
        <v>-25704224</v>
      </c>
      <c r="Z40" s="140">
        <v>-51.67</v>
      </c>
      <c r="AA40" s="155">
        <v>23219884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107352</v>
      </c>
      <c r="L42" s="100">
        <f t="shared" si="8"/>
        <v>0</v>
      </c>
      <c r="M42" s="100">
        <f t="shared" si="8"/>
        <v>98475</v>
      </c>
      <c r="N42" s="100">
        <f t="shared" si="8"/>
        <v>205827</v>
      </c>
      <c r="O42" s="100">
        <f t="shared" si="8"/>
        <v>31874</v>
      </c>
      <c r="P42" s="100">
        <f t="shared" si="8"/>
        <v>0</v>
      </c>
      <c r="Q42" s="100">
        <f t="shared" si="8"/>
        <v>0</v>
      </c>
      <c r="R42" s="100">
        <f t="shared" si="8"/>
        <v>31874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237701</v>
      </c>
      <c r="X42" s="100">
        <f t="shared" si="8"/>
        <v>0</v>
      </c>
      <c r="Y42" s="100">
        <f t="shared" si="8"/>
        <v>237701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>
        <v>67140</v>
      </c>
      <c r="L45" s="159"/>
      <c r="M45" s="159">
        <v>80100</v>
      </c>
      <c r="N45" s="159">
        <v>147240</v>
      </c>
      <c r="O45" s="159">
        <v>31874</v>
      </c>
      <c r="P45" s="159"/>
      <c r="Q45" s="159"/>
      <c r="R45" s="159">
        <v>31874</v>
      </c>
      <c r="S45" s="159"/>
      <c r="T45" s="159"/>
      <c r="U45" s="159"/>
      <c r="V45" s="159"/>
      <c r="W45" s="159">
        <v>179114</v>
      </c>
      <c r="X45" s="159"/>
      <c r="Y45" s="159">
        <v>179114</v>
      </c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>
        <v>40212</v>
      </c>
      <c r="L46" s="60"/>
      <c r="M46" s="60">
        <v>18375</v>
      </c>
      <c r="N46" s="60">
        <v>58587</v>
      </c>
      <c r="O46" s="60"/>
      <c r="P46" s="60"/>
      <c r="Q46" s="60"/>
      <c r="R46" s="60"/>
      <c r="S46" s="60"/>
      <c r="T46" s="60"/>
      <c r="U46" s="60"/>
      <c r="V46" s="60"/>
      <c r="W46" s="60">
        <v>58587</v>
      </c>
      <c r="X46" s="60"/>
      <c r="Y46" s="60">
        <v>58587</v>
      </c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>
        <v>22888</v>
      </c>
      <c r="L47" s="100"/>
      <c r="M47" s="100"/>
      <c r="N47" s="100">
        <v>22888</v>
      </c>
      <c r="O47" s="100"/>
      <c r="P47" s="100"/>
      <c r="Q47" s="100"/>
      <c r="R47" s="100"/>
      <c r="S47" s="100"/>
      <c r="T47" s="100"/>
      <c r="U47" s="100"/>
      <c r="V47" s="100"/>
      <c r="W47" s="100">
        <v>22888</v>
      </c>
      <c r="X47" s="100"/>
      <c r="Y47" s="100">
        <v>22888</v>
      </c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116589959</v>
      </c>
      <c r="D48" s="168">
        <f>+D28+D32+D38+D42+D47</f>
        <v>0</v>
      </c>
      <c r="E48" s="169">
        <f t="shared" si="9"/>
        <v>185522439</v>
      </c>
      <c r="F48" s="73">
        <f t="shared" si="9"/>
        <v>185522439</v>
      </c>
      <c r="G48" s="73">
        <f t="shared" si="9"/>
        <v>0</v>
      </c>
      <c r="H48" s="73">
        <f t="shared" si="9"/>
        <v>6621513</v>
      </c>
      <c r="I48" s="73">
        <f t="shared" si="9"/>
        <v>9008289</v>
      </c>
      <c r="J48" s="73">
        <f t="shared" si="9"/>
        <v>15629802</v>
      </c>
      <c r="K48" s="73">
        <f t="shared" si="9"/>
        <v>10655375</v>
      </c>
      <c r="L48" s="73">
        <f t="shared" si="9"/>
        <v>7179380</v>
      </c>
      <c r="M48" s="73">
        <f t="shared" si="9"/>
        <v>12210284</v>
      </c>
      <c r="N48" s="73">
        <f t="shared" si="9"/>
        <v>30045039</v>
      </c>
      <c r="O48" s="73">
        <f t="shared" si="9"/>
        <v>7330573</v>
      </c>
      <c r="P48" s="73">
        <f t="shared" si="9"/>
        <v>5868916</v>
      </c>
      <c r="Q48" s="73">
        <f t="shared" si="9"/>
        <v>0</v>
      </c>
      <c r="R48" s="73">
        <f t="shared" si="9"/>
        <v>13199489</v>
      </c>
      <c r="S48" s="73">
        <f t="shared" si="9"/>
        <v>12083254</v>
      </c>
      <c r="T48" s="73">
        <f t="shared" si="9"/>
        <v>8295110</v>
      </c>
      <c r="U48" s="73">
        <f t="shared" si="9"/>
        <v>0</v>
      </c>
      <c r="V48" s="73">
        <f t="shared" si="9"/>
        <v>20378364</v>
      </c>
      <c r="W48" s="73">
        <f t="shared" si="9"/>
        <v>79252694</v>
      </c>
      <c r="X48" s="73">
        <f t="shared" si="9"/>
        <v>185522181</v>
      </c>
      <c r="Y48" s="73">
        <f t="shared" si="9"/>
        <v>-106269487</v>
      </c>
      <c r="Z48" s="170">
        <f>+IF(X48&lt;&gt;0,+(Y48/X48)*100,0)</f>
        <v>-57.28128379430814</v>
      </c>
      <c r="AA48" s="168">
        <f>+AA28+AA32+AA38+AA42+AA47</f>
        <v>185522439</v>
      </c>
    </row>
    <row r="49" spans="1:27" ht="13.5">
      <c r="A49" s="148" t="s">
        <v>49</v>
      </c>
      <c r="B49" s="149"/>
      <c r="C49" s="171">
        <f aca="true" t="shared" si="10" ref="C49:Y49">+C25-C48</f>
        <v>15124357</v>
      </c>
      <c r="D49" s="171">
        <f>+D25-D48</f>
        <v>0</v>
      </c>
      <c r="E49" s="172">
        <f t="shared" si="10"/>
        <v>-43466275</v>
      </c>
      <c r="F49" s="173">
        <f t="shared" si="10"/>
        <v>-43466275</v>
      </c>
      <c r="G49" s="173">
        <f t="shared" si="10"/>
        <v>46896810</v>
      </c>
      <c r="H49" s="173">
        <f t="shared" si="10"/>
        <v>41896188</v>
      </c>
      <c r="I49" s="173">
        <f t="shared" si="10"/>
        <v>-8742848</v>
      </c>
      <c r="J49" s="173">
        <f t="shared" si="10"/>
        <v>80050150</v>
      </c>
      <c r="K49" s="173">
        <f t="shared" si="10"/>
        <v>-9308545</v>
      </c>
      <c r="L49" s="173">
        <f t="shared" si="10"/>
        <v>18667488</v>
      </c>
      <c r="M49" s="173">
        <f t="shared" si="10"/>
        <v>-10639505</v>
      </c>
      <c r="N49" s="173">
        <f t="shared" si="10"/>
        <v>-1280562</v>
      </c>
      <c r="O49" s="173">
        <f t="shared" si="10"/>
        <v>-6731993</v>
      </c>
      <c r="P49" s="173">
        <f t="shared" si="10"/>
        <v>-5253731</v>
      </c>
      <c r="Q49" s="173">
        <f t="shared" si="10"/>
        <v>0</v>
      </c>
      <c r="R49" s="173">
        <f t="shared" si="10"/>
        <v>-11985724</v>
      </c>
      <c r="S49" s="173">
        <f t="shared" si="10"/>
        <v>-11819922</v>
      </c>
      <c r="T49" s="173">
        <f t="shared" si="10"/>
        <v>-7362650</v>
      </c>
      <c r="U49" s="173">
        <f t="shared" si="10"/>
        <v>0</v>
      </c>
      <c r="V49" s="173">
        <f t="shared" si="10"/>
        <v>-19182572</v>
      </c>
      <c r="W49" s="173">
        <f t="shared" si="10"/>
        <v>47601292</v>
      </c>
      <c r="X49" s="173">
        <f>IF(F25=F48,0,X25-X48)</f>
        <v>-37811181</v>
      </c>
      <c r="Y49" s="173">
        <f t="shared" si="10"/>
        <v>85412473</v>
      </c>
      <c r="Z49" s="174">
        <f>+IF(X49&lt;&gt;0,+(Y49/X49)*100,0)</f>
        <v>-225.89210582975446</v>
      </c>
      <c r="AA49" s="171">
        <f>+AA25-AA48</f>
        <v>-43466275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6628698</v>
      </c>
      <c r="D5" s="155">
        <v>0</v>
      </c>
      <c r="E5" s="156">
        <v>4758800</v>
      </c>
      <c r="F5" s="60">
        <v>4758800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-248</v>
      </c>
      <c r="N5" s="60">
        <v>-248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-42563</v>
      </c>
      <c r="U5" s="60">
        <v>0</v>
      </c>
      <c r="V5" s="60">
        <v>-42563</v>
      </c>
      <c r="W5" s="60">
        <v>-42811</v>
      </c>
      <c r="X5" s="60">
        <v>6478902</v>
      </c>
      <c r="Y5" s="60">
        <v>-6521713</v>
      </c>
      <c r="Z5" s="140">
        <v>-100.66</v>
      </c>
      <c r="AA5" s="155">
        <v>4758800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709229</v>
      </c>
      <c r="D10" s="155">
        <v>0</v>
      </c>
      <c r="E10" s="156">
        <v>523764</v>
      </c>
      <c r="F10" s="54">
        <v>523764</v>
      </c>
      <c r="G10" s="54">
        <v>0</v>
      </c>
      <c r="H10" s="54">
        <v>65233</v>
      </c>
      <c r="I10" s="54">
        <v>63565</v>
      </c>
      <c r="J10" s="54">
        <v>128798</v>
      </c>
      <c r="K10" s="54">
        <v>59020</v>
      </c>
      <c r="L10" s="54">
        <v>60698</v>
      </c>
      <c r="M10" s="54">
        <v>58973</v>
      </c>
      <c r="N10" s="54">
        <v>178691</v>
      </c>
      <c r="O10" s="54">
        <v>60840</v>
      </c>
      <c r="P10" s="54">
        <v>58940</v>
      </c>
      <c r="Q10" s="54">
        <v>0</v>
      </c>
      <c r="R10" s="54">
        <v>119780</v>
      </c>
      <c r="S10" s="54">
        <v>58940</v>
      </c>
      <c r="T10" s="54">
        <v>58940</v>
      </c>
      <c r="U10" s="54">
        <v>0</v>
      </c>
      <c r="V10" s="54">
        <v>117880</v>
      </c>
      <c r="W10" s="54">
        <v>545149</v>
      </c>
      <c r="X10" s="54">
        <v>523764</v>
      </c>
      <c r="Y10" s="54">
        <v>21385</v>
      </c>
      <c r="Z10" s="184">
        <v>4.08</v>
      </c>
      <c r="AA10" s="130">
        <v>523764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993</v>
      </c>
      <c r="H11" s="60">
        <v>0</v>
      </c>
      <c r="I11" s="60">
        <v>0</v>
      </c>
      <c r="J11" s="60">
        <v>993</v>
      </c>
      <c r="K11" s="60">
        <v>0</v>
      </c>
      <c r="L11" s="60">
        <v>1985</v>
      </c>
      <c r="M11" s="60">
        <v>0</v>
      </c>
      <c r="N11" s="60">
        <v>1985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2978</v>
      </c>
      <c r="X11" s="60"/>
      <c r="Y11" s="60">
        <v>2978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60637</v>
      </c>
      <c r="D12" s="155">
        <v>0</v>
      </c>
      <c r="E12" s="156">
        <v>90616</v>
      </c>
      <c r="F12" s="60">
        <v>90616</v>
      </c>
      <c r="G12" s="60">
        <v>7298</v>
      </c>
      <c r="H12" s="60">
        <v>21125</v>
      </c>
      <c r="I12" s="60">
        <v>-8463</v>
      </c>
      <c r="J12" s="60">
        <v>19960</v>
      </c>
      <c r="K12" s="60">
        <v>-32529</v>
      </c>
      <c r="L12" s="60">
        <v>-8192</v>
      </c>
      <c r="M12" s="60">
        <v>-111448</v>
      </c>
      <c r="N12" s="60">
        <v>-152169</v>
      </c>
      <c r="O12" s="60">
        <v>-76325</v>
      </c>
      <c r="P12" s="60">
        <v>-17635</v>
      </c>
      <c r="Q12" s="60">
        <v>0</v>
      </c>
      <c r="R12" s="60">
        <v>-93960</v>
      </c>
      <c r="S12" s="60">
        <v>-22433</v>
      </c>
      <c r="T12" s="60">
        <v>-22911</v>
      </c>
      <c r="U12" s="60">
        <v>0</v>
      </c>
      <c r="V12" s="60">
        <v>-45344</v>
      </c>
      <c r="W12" s="60">
        <v>-271513</v>
      </c>
      <c r="X12" s="60">
        <v>90616</v>
      </c>
      <c r="Y12" s="60">
        <v>-362129</v>
      </c>
      <c r="Z12" s="140">
        <v>-399.63</v>
      </c>
      <c r="AA12" s="155">
        <v>90616</v>
      </c>
    </row>
    <row r="13" spans="1:27" ht="13.5">
      <c r="A13" s="181" t="s">
        <v>109</v>
      </c>
      <c r="B13" s="185"/>
      <c r="C13" s="155">
        <v>862416</v>
      </c>
      <c r="D13" s="155">
        <v>0</v>
      </c>
      <c r="E13" s="156">
        <v>0</v>
      </c>
      <c r="F13" s="60">
        <v>0</v>
      </c>
      <c r="G13" s="60">
        <v>28</v>
      </c>
      <c r="H13" s="60">
        <v>14</v>
      </c>
      <c r="I13" s="60">
        <v>153</v>
      </c>
      <c r="J13" s="60">
        <v>195</v>
      </c>
      <c r="K13" s="60">
        <v>71</v>
      </c>
      <c r="L13" s="60">
        <v>30</v>
      </c>
      <c r="M13" s="60">
        <v>46</v>
      </c>
      <c r="N13" s="60">
        <v>147</v>
      </c>
      <c r="O13" s="60">
        <v>203</v>
      </c>
      <c r="P13" s="60">
        <v>25</v>
      </c>
      <c r="Q13" s="60">
        <v>0</v>
      </c>
      <c r="R13" s="60">
        <v>228</v>
      </c>
      <c r="S13" s="60">
        <v>0</v>
      </c>
      <c r="T13" s="60">
        <v>63</v>
      </c>
      <c r="U13" s="60">
        <v>0</v>
      </c>
      <c r="V13" s="60">
        <v>63</v>
      </c>
      <c r="W13" s="60">
        <v>633</v>
      </c>
      <c r="X13" s="60"/>
      <c r="Y13" s="60">
        <v>633</v>
      </c>
      <c r="Z13" s="140">
        <v>0</v>
      </c>
      <c r="AA13" s="155">
        <v>0</v>
      </c>
    </row>
    <row r="14" spans="1:27" ht="13.5">
      <c r="A14" s="181" t="s">
        <v>110</v>
      </c>
      <c r="B14" s="185"/>
      <c r="C14" s="155">
        <v>2172148</v>
      </c>
      <c r="D14" s="155">
        <v>0</v>
      </c>
      <c r="E14" s="156">
        <v>564344</v>
      </c>
      <c r="F14" s="60">
        <v>564344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564344</v>
      </c>
      <c r="Y14" s="60">
        <v>-564344</v>
      </c>
      <c r="Z14" s="140">
        <v>-100</v>
      </c>
      <c r="AA14" s="155">
        <v>564344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296600</v>
      </c>
      <c r="D16" s="155">
        <v>0</v>
      </c>
      <c r="E16" s="156">
        <v>48106</v>
      </c>
      <c r="F16" s="60">
        <v>48106</v>
      </c>
      <c r="G16" s="60">
        <v>900</v>
      </c>
      <c r="H16" s="60">
        <v>1800</v>
      </c>
      <c r="I16" s="60">
        <v>900</v>
      </c>
      <c r="J16" s="60">
        <v>3600</v>
      </c>
      <c r="K16" s="60">
        <v>900</v>
      </c>
      <c r="L16" s="60">
        <v>0</v>
      </c>
      <c r="M16" s="60">
        <v>4000</v>
      </c>
      <c r="N16" s="60">
        <v>4900</v>
      </c>
      <c r="O16" s="60">
        <v>14360</v>
      </c>
      <c r="P16" s="60">
        <v>10400</v>
      </c>
      <c r="Q16" s="60">
        <v>0</v>
      </c>
      <c r="R16" s="60">
        <v>24760</v>
      </c>
      <c r="S16" s="60">
        <v>0</v>
      </c>
      <c r="T16" s="60">
        <v>600</v>
      </c>
      <c r="U16" s="60">
        <v>0</v>
      </c>
      <c r="V16" s="60">
        <v>600</v>
      </c>
      <c r="W16" s="60">
        <v>33860</v>
      </c>
      <c r="X16" s="60">
        <v>48106</v>
      </c>
      <c r="Y16" s="60">
        <v>-14246</v>
      </c>
      <c r="Z16" s="140">
        <v>-29.61</v>
      </c>
      <c r="AA16" s="155">
        <v>48106</v>
      </c>
    </row>
    <row r="17" spans="1:27" ht="13.5">
      <c r="A17" s="181" t="s">
        <v>113</v>
      </c>
      <c r="B17" s="185"/>
      <c r="C17" s="155">
        <v>18706</v>
      </c>
      <c r="D17" s="155">
        <v>0</v>
      </c>
      <c r="E17" s="156">
        <v>998268</v>
      </c>
      <c r="F17" s="60">
        <v>998268</v>
      </c>
      <c r="G17" s="60">
        <v>0</v>
      </c>
      <c r="H17" s="60">
        <v>192837</v>
      </c>
      <c r="I17" s="60">
        <v>196961</v>
      </c>
      <c r="J17" s="60">
        <v>389798</v>
      </c>
      <c r="K17" s="60">
        <v>263749</v>
      </c>
      <c r="L17" s="60">
        <v>0</v>
      </c>
      <c r="M17" s="60">
        <v>243470</v>
      </c>
      <c r="N17" s="60">
        <v>507219</v>
      </c>
      <c r="O17" s="60">
        <v>74662</v>
      </c>
      <c r="P17" s="60">
        <v>557539</v>
      </c>
      <c r="Q17" s="60">
        <v>0</v>
      </c>
      <c r="R17" s="60">
        <v>632201</v>
      </c>
      <c r="S17" s="60">
        <v>219799</v>
      </c>
      <c r="T17" s="60">
        <v>222754</v>
      </c>
      <c r="U17" s="60">
        <v>0</v>
      </c>
      <c r="V17" s="60">
        <v>442553</v>
      </c>
      <c r="W17" s="60">
        <v>1971771</v>
      </c>
      <c r="X17" s="60">
        <v>998268</v>
      </c>
      <c r="Y17" s="60">
        <v>973503</v>
      </c>
      <c r="Z17" s="140">
        <v>97.52</v>
      </c>
      <c r="AA17" s="155">
        <v>998268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88267899</v>
      </c>
      <c r="D19" s="155">
        <v>0</v>
      </c>
      <c r="E19" s="156">
        <v>100018000</v>
      </c>
      <c r="F19" s="60">
        <v>100018000</v>
      </c>
      <c r="G19" s="60">
        <v>36167000</v>
      </c>
      <c r="H19" s="60">
        <v>35623313</v>
      </c>
      <c r="I19" s="60">
        <v>0</v>
      </c>
      <c r="J19" s="60">
        <v>71790313</v>
      </c>
      <c r="K19" s="60">
        <v>1050000</v>
      </c>
      <c r="L19" s="60">
        <v>25787000</v>
      </c>
      <c r="M19" s="60">
        <v>1300000</v>
      </c>
      <c r="N19" s="60">
        <v>28137000</v>
      </c>
      <c r="O19" s="60">
        <v>516407</v>
      </c>
      <c r="P19" s="60">
        <v>0</v>
      </c>
      <c r="Q19" s="60">
        <v>0</v>
      </c>
      <c r="R19" s="60">
        <v>516407</v>
      </c>
      <c r="S19" s="60">
        <v>0</v>
      </c>
      <c r="T19" s="60">
        <v>701510</v>
      </c>
      <c r="U19" s="60">
        <v>0</v>
      </c>
      <c r="V19" s="60">
        <v>701510</v>
      </c>
      <c r="W19" s="60">
        <v>101145230</v>
      </c>
      <c r="X19" s="60">
        <v>100018000</v>
      </c>
      <c r="Y19" s="60">
        <v>1127230</v>
      </c>
      <c r="Z19" s="140">
        <v>1.13</v>
      </c>
      <c r="AA19" s="155">
        <v>100018000</v>
      </c>
    </row>
    <row r="20" spans="1:27" ht="13.5">
      <c r="A20" s="181" t="s">
        <v>35</v>
      </c>
      <c r="B20" s="185"/>
      <c r="C20" s="155">
        <v>220787</v>
      </c>
      <c r="D20" s="155">
        <v>0</v>
      </c>
      <c r="E20" s="156">
        <v>1756266</v>
      </c>
      <c r="F20" s="54">
        <v>1756266</v>
      </c>
      <c r="G20" s="54">
        <v>2591</v>
      </c>
      <c r="H20" s="54">
        <v>1379</v>
      </c>
      <c r="I20" s="54">
        <v>12325</v>
      </c>
      <c r="J20" s="54">
        <v>16295</v>
      </c>
      <c r="K20" s="54">
        <v>5619</v>
      </c>
      <c r="L20" s="54">
        <v>5347</v>
      </c>
      <c r="M20" s="54">
        <v>75986</v>
      </c>
      <c r="N20" s="54">
        <v>86952</v>
      </c>
      <c r="O20" s="54">
        <v>8433</v>
      </c>
      <c r="P20" s="54">
        <v>5916</v>
      </c>
      <c r="Q20" s="54">
        <v>0</v>
      </c>
      <c r="R20" s="54">
        <v>14349</v>
      </c>
      <c r="S20" s="54">
        <v>7026</v>
      </c>
      <c r="T20" s="54">
        <v>14067</v>
      </c>
      <c r="U20" s="54">
        <v>0</v>
      </c>
      <c r="V20" s="54">
        <v>21093</v>
      </c>
      <c r="W20" s="54">
        <v>138689</v>
      </c>
      <c r="X20" s="54">
        <v>1756265</v>
      </c>
      <c r="Y20" s="54">
        <v>-1617576</v>
      </c>
      <c r="Z20" s="184">
        <v>-92.1</v>
      </c>
      <c r="AA20" s="130">
        <v>1756266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99237120</v>
      </c>
      <c r="D22" s="188">
        <f>SUM(D5:D21)</f>
        <v>0</v>
      </c>
      <c r="E22" s="189">
        <f t="shared" si="0"/>
        <v>108758164</v>
      </c>
      <c r="F22" s="190">
        <f t="shared" si="0"/>
        <v>108758164</v>
      </c>
      <c r="G22" s="190">
        <f t="shared" si="0"/>
        <v>36178810</v>
      </c>
      <c r="H22" s="190">
        <f t="shared" si="0"/>
        <v>35905701</v>
      </c>
      <c r="I22" s="190">
        <f t="shared" si="0"/>
        <v>265441</v>
      </c>
      <c r="J22" s="190">
        <f t="shared" si="0"/>
        <v>72349952</v>
      </c>
      <c r="K22" s="190">
        <f t="shared" si="0"/>
        <v>1346830</v>
      </c>
      <c r="L22" s="190">
        <f t="shared" si="0"/>
        <v>25846868</v>
      </c>
      <c r="M22" s="190">
        <f t="shared" si="0"/>
        <v>1570779</v>
      </c>
      <c r="N22" s="190">
        <f t="shared" si="0"/>
        <v>28764477</v>
      </c>
      <c r="O22" s="190">
        <f t="shared" si="0"/>
        <v>598580</v>
      </c>
      <c r="P22" s="190">
        <f t="shared" si="0"/>
        <v>615185</v>
      </c>
      <c r="Q22" s="190">
        <f t="shared" si="0"/>
        <v>0</v>
      </c>
      <c r="R22" s="190">
        <f t="shared" si="0"/>
        <v>1213765</v>
      </c>
      <c r="S22" s="190">
        <f t="shared" si="0"/>
        <v>263332</v>
      </c>
      <c r="T22" s="190">
        <f t="shared" si="0"/>
        <v>932460</v>
      </c>
      <c r="U22" s="190">
        <f t="shared" si="0"/>
        <v>0</v>
      </c>
      <c r="V22" s="190">
        <f t="shared" si="0"/>
        <v>1195792</v>
      </c>
      <c r="W22" s="190">
        <f t="shared" si="0"/>
        <v>103523986</v>
      </c>
      <c r="X22" s="190">
        <f t="shared" si="0"/>
        <v>110478265</v>
      </c>
      <c r="Y22" s="190">
        <f t="shared" si="0"/>
        <v>-6954279</v>
      </c>
      <c r="Z22" s="191">
        <f>+IF(X22&lt;&gt;0,+(Y22/X22)*100,0)</f>
        <v>-6.29470330657347</v>
      </c>
      <c r="AA22" s="188">
        <f>SUM(AA5:AA21)</f>
        <v>108758164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36474860</v>
      </c>
      <c r="D25" s="155">
        <v>0</v>
      </c>
      <c r="E25" s="156">
        <v>49483599</v>
      </c>
      <c r="F25" s="60">
        <v>49483599</v>
      </c>
      <c r="G25" s="60">
        <v>0</v>
      </c>
      <c r="H25" s="60">
        <v>2593573</v>
      </c>
      <c r="I25" s="60">
        <v>3709887</v>
      </c>
      <c r="J25" s="60">
        <v>6303460</v>
      </c>
      <c r="K25" s="60">
        <v>3835810</v>
      </c>
      <c r="L25" s="60">
        <v>3322839</v>
      </c>
      <c r="M25" s="60">
        <v>3726109</v>
      </c>
      <c r="N25" s="60">
        <v>10884758</v>
      </c>
      <c r="O25" s="60">
        <v>2472385</v>
      </c>
      <c r="P25" s="60">
        <v>2840088</v>
      </c>
      <c r="Q25" s="60">
        <v>0</v>
      </c>
      <c r="R25" s="60">
        <v>5312473</v>
      </c>
      <c r="S25" s="60">
        <v>3895077</v>
      </c>
      <c r="T25" s="60">
        <v>4110202</v>
      </c>
      <c r="U25" s="60">
        <v>0</v>
      </c>
      <c r="V25" s="60">
        <v>8005279</v>
      </c>
      <c r="W25" s="60">
        <v>30505970</v>
      </c>
      <c r="X25" s="60">
        <v>49483598</v>
      </c>
      <c r="Y25" s="60">
        <v>-18977628</v>
      </c>
      <c r="Z25" s="140">
        <v>-38.35</v>
      </c>
      <c r="AA25" s="155">
        <v>49483599</v>
      </c>
    </row>
    <row r="26" spans="1:27" ht="13.5">
      <c r="A26" s="183" t="s">
        <v>38</v>
      </c>
      <c r="B26" s="182"/>
      <c r="C26" s="155">
        <v>7859267</v>
      </c>
      <c r="D26" s="155">
        <v>0</v>
      </c>
      <c r="E26" s="156">
        <v>10252907</v>
      </c>
      <c r="F26" s="60">
        <v>10252907</v>
      </c>
      <c r="G26" s="60">
        <v>0</v>
      </c>
      <c r="H26" s="60">
        <v>565902</v>
      </c>
      <c r="I26" s="60">
        <v>674984</v>
      </c>
      <c r="J26" s="60">
        <v>1240886</v>
      </c>
      <c r="K26" s="60">
        <v>1000974</v>
      </c>
      <c r="L26" s="60">
        <v>0</v>
      </c>
      <c r="M26" s="60">
        <v>629053</v>
      </c>
      <c r="N26" s="60">
        <v>1630027</v>
      </c>
      <c r="O26" s="60">
        <v>523145</v>
      </c>
      <c r="P26" s="60">
        <v>628313</v>
      </c>
      <c r="Q26" s="60">
        <v>0</v>
      </c>
      <c r="R26" s="60">
        <v>1151458</v>
      </c>
      <c r="S26" s="60">
        <v>637342</v>
      </c>
      <c r="T26" s="60">
        <v>1020205</v>
      </c>
      <c r="U26" s="60">
        <v>0</v>
      </c>
      <c r="V26" s="60">
        <v>1657547</v>
      </c>
      <c r="W26" s="60">
        <v>5679918</v>
      </c>
      <c r="X26" s="60">
        <v>10252907</v>
      </c>
      <c r="Y26" s="60">
        <v>-4572989</v>
      </c>
      <c r="Z26" s="140">
        <v>-44.6</v>
      </c>
      <c r="AA26" s="155">
        <v>10252907</v>
      </c>
    </row>
    <row r="27" spans="1:27" ht="13.5">
      <c r="A27" s="183" t="s">
        <v>118</v>
      </c>
      <c r="B27" s="182"/>
      <c r="C27" s="155">
        <v>4997881</v>
      </c>
      <c r="D27" s="155">
        <v>0</v>
      </c>
      <c r="E27" s="156">
        <v>32308320</v>
      </c>
      <c r="F27" s="60">
        <v>32308320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32308320</v>
      </c>
      <c r="Y27" s="60">
        <v>-32308320</v>
      </c>
      <c r="Z27" s="140">
        <v>-100</v>
      </c>
      <c r="AA27" s="155">
        <v>32308320</v>
      </c>
    </row>
    <row r="28" spans="1:27" ht="13.5">
      <c r="A28" s="183" t="s">
        <v>39</v>
      </c>
      <c r="B28" s="182"/>
      <c r="C28" s="155">
        <v>28994220</v>
      </c>
      <c r="D28" s="155">
        <v>0</v>
      </c>
      <c r="E28" s="156">
        <v>10583760</v>
      </c>
      <c r="F28" s="60">
        <v>10583760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10583760</v>
      </c>
      <c r="Y28" s="60">
        <v>-10583760</v>
      </c>
      <c r="Z28" s="140">
        <v>-100</v>
      </c>
      <c r="AA28" s="155">
        <v>10583760</v>
      </c>
    </row>
    <row r="29" spans="1:27" ht="13.5">
      <c r="A29" s="183" t="s">
        <v>40</v>
      </c>
      <c r="B29" s="182"/>
      <c r="C29" s="155">
        <v>128</v>
      </c>
      <c r="D29" s="155">
        <v>0</v>
      </c>
      <c r="E29" s="156">
        <v>329160</v>
      </c>
      <c r="F29" s="60">
        <v>329160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329160</v>
      </c>
      <c r="Y29" s="60">
        <v>-329160</v>
      </c>
      <c r="Z29" s="140">
        <v>-100</v>
      </c>
      <c r="AA29" s="155">
        <v>329160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32350955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1588</v>
      </c>
      <c r="J31" s="60">
        <v>1588</v>
      </c>
      <c r="K31" s="60">
        <v>22985</v>
      </c>
      <c r="L31" s="60">
        <v>0</v>
      </c>
      <c r="M31" s="60">
        <v>0</v>
      </c>
      <c r="N31" s="60">
        <v>22985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24573</v>
      </c>
      <c r="X31" s="60"/>
      <c r="Y31" s="60">
        <v>24573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341653</v>
      </c>
      <c r="F32" s="60">
        <v>341653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1477792</v>
      </c>
      <c r="M32" s="60">
        <v>0</v>
      </c>
      <c r="N32" s="60">
        <v>1477792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1477792</v>
      </c>
      <c r="X32" s="60">
        <v>341653</v>
      </c>
      <c r="Y32" s="60">
        <v>1136139</v>
      </c>
      <c r="Z32" s="140">
        <v>332.54</v>
      </c>
      <c r="AA32" s="155">
        <v>341653</v>
      </c>
    </row>
    <row r="33" spans="1:27" ht="13.5">
      <c r="A33" s="183" t="s">
        <v>42</v>
      </c>
      <c r="B33" s="182"/>
      <c r="C33" s="155">
        <v>3800000</v>
      </c>
      <c r="D33" s="155">
        <v>0</v>
      </c>
      <c r="E33" s="156">
        <v>3500000</v>
      </c>
      <c r="F33" s="60">
        <v>3500000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3500000</v>
      </c>
      <c r="Y33" s="60">
        <v>-3500000</v>
      </c>
      <c r="Z33" s="140">
        <v>-100</v>
      </c>
      <c r="AA33" s="155">
        <v>3500000</v>
      </c>
    </row>
    <row r="34" spans="1:27" ht="13.5">
      <c r="A34" s="183" t="s">
        <v>43</v>
      </c>
      <c r="B34" s="182"/>
      <c r="C34" s="155">
        <v>2112648</v>
      </c>
      <c r="D34" s="155">
        <v>0</v>
      </c>
      <c r="E34" s="156">
        <v>78723040</v>
      </c>
      <c r="F34" s="60">
        <v>78723040</v>
      </c>
      <c r="G34" s="60">
        <v>0</v>
      </c>
      <c r="H34" s="60">
        <v>3462038</v>
      </c>
      <c r="I34" s="60">
        <v>4621830</v>
      </c>
      <c r="J34" s="60">
        <v>8083868</v>
      </c>
      <c r="K34" s="60">
        <v>5795606</v>
      </c>
      <c r="L34" s="60">
        <v>2378749</v>
      </c>
      <c r="M34" s="60">
        <v>7855122</v>
      </c>
      <c r="N34" s="60">
        <v>16029477</v>
      </c>
      <c r="O34" s="60">
        <v>4335043</v>
      </c>
      <c r="P34" s="60">
        <v>2400515</v>
      </c>
      <c r="Q34" s="60">
        <v>0</v>
      </c>
      <c r="R34" s="60">
        <v>6735558</v>
      </c>
      <c r="S34" s="60">
        <v>7550835</v>
      </c>
      <c r="T34" s="60">
        <v>3164703</v>
      </c>
      <c r="U34" s="60">
        <v>0</v>
      </c>
      <c r="V34" s="60">
        <v>10715538</v>
      </c>
      <c r="W34" s="60">
        <v>41564441</v>
      </c>
      <c r="X34" s="60">
        <v>78723040</v>
      </c>
      <c r="Y34" s="60">
        <v>-37158599</v>
      </c>
      <c r="Z34" s="140">
        <v>-47.2</v>
      </c>
      <c r="AA34" s="155">
        <v>78723040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116589959</v>
      </c>
      <c r="D36" s="188">
        <f>SUM(D25:D35)</f>
        <v>0</v>
      </c>
      <c r="E36" s="189">
        <f t="shared" si="1"/>
        <v>185522439</v>
      </c>
      <c r="F36" s="190">
        <f t="shared" si="1"/>
        <v>185522439</v>
      </c>
      <c r="G36" s="190">
        <f t="shared" si="1"/>
        <v>0</v>
      </c>
      <c r="H36" s="190">
        <f t="shared" si="1"/>
        <v>6621513</v>
      </c>
      <c r="I36" s="190">
        <f t="shared" si="1"/>
        <v>9008289</v>
      </c>
      <c r="J36" s="190">
        <f t="shared" si="1"/>
        <v>15629802</v>
      </c>
      <c r="K36" s="190">
        <f t="shared" si="1"/>
        <v>10655375</v>
      </c>
      <c r="L36" s="190">
        <f t="shared" si="1"/>
        <v>7179380</v>
      </c>
      <c r="M36" s="190">
        <f t="shared" si="1"/>
        <v>12210284</v>
      </c>
      <c r="N36" s="190">
        <f t="shared" si="1"/>
        <v>30045039</v>
      </c>
      <c r="O36" s="190">
        <f t="shared" si="1"/>
        <v>7330573</v>
      </c>
      <c r="P36" s="190">
        <f t="shared" si="1"/>
        <v>5868916</v>
      </c>
      <c r="Q36" s="190">
        <f t="shared" si="1"/>
        <v>0</v>
      </c>
      <c r="R36" s="190">
        <f t="shared" si="1"/>
        <v>13199489</v>
      </c>
      <c r="S36" s="190">
        <f t="shared" si="1"/>
        <v>12083254</v>
      </c>
      <c r="T36" s="190">
        <f t="shared" si="1"/>
        <v>8295110</v>
      </c>
      <c r="U36" s="190">
        <f t="shared" si="1"/>
        <v>0</v>
      </c>
      <c r="V36" s="190">
        <f t="shared" si="1"/>
        <v>20378364</v>
      </c>
      <c r="W36" s="190">
        <f t="shared" si="1"/>
        <v>79252694</v>
      </c>
      <c r="X36" s="190">
        <f t="shared" si="1"/>
        <v>185522438</v>
      </c>
      <c r="Y36" s="190">
        <f t="shared" si="1"/>
        <v>-106269744</v>
      </c>
      <c r="Z36" s="191">
        <f>+IF(X36&lt;&gt;0,+(Y36/X36)*100,0)</f>
        <v>-57.281342971570915</v>
      </c>
      <c r="AA36" s="188">
        <f>SUM(AA25:AA35)</f>
        <v>185522439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-17352839</v>
      </c>
      <c r="D38" s="199">
        <f>+D22-D36</f>
        <v>0</v>
      </c>
      <c r="E38" s="200">
        <f t="shared" si="2"/>
        <v>-76764275</v>
      </c>
      <c r="F38" s="106">
        <f t="shared" si="2"/>
        <v>-76764275</v>
      </c>
      <c r="G38" s="106">
        <f t="shared" si="2"/>
        <v>36178810</v>
      </c>
      <c r="H38" s="106">
        <f t="shared" si="2"/>
        <v>29284188</v>
      </c>
      <c r="I38" s="106">
        <f t="shared" si="2"/>
        <v>-8742848</v>
      </c>
      <c r="J38" s="106">
        <f t="shared" si="2"/>
        <v>56720150</v>
      </c>
      <c r="K38" s="106">
        <f t="shared" si="2"/>
        <v>-9308545</v>
      </c>
      <c r="L38" s="106">
        <f t="shared" si="2"/>
        <v>18667488</v>
      </c>
      <c r="M38" s="106">
        <f t="shared" si="2"/>
        <v>-10639505</v>
      </c>
      <c r="N38" s="106">
        <f t="shared" si="2"/>
        <v>-1280562</v>
      </c>
      <c r="O38" s="106">
        <f t="shared" si="2"/>
        <v>-6731993</v>
      </c>
      <c r="P38" s="106">
        <f t="shared" si="2"/>
        <v>-5253731</v>
      </c>
      <c r="Q38" s="106">
        <f t="shared" si="2"/>
        <v>0</v>
      </c>
      <c r="R38" s="106">
        <f t="shared" si="2"/>
        <v>-11985724</v>
      </c>
      <c r="S38" s="106">
        <f t="shared" si="2"/>
        <v>-11819922</v>
      </c>
      <c r="T38" s="106">
        <f t="shared" si="2"/>
        <v>-7362650</v>
      </c>
      <c r="U38" s="106">
        <f t="shared" si="2"/>
        <v>0</v>
      </c>
      <c r="V38" s="106">
        <f t="shared" si="2"/>
        <v>-19182572</v>
      </c>
      <c r="W38" s="106">
        <f t="shared" si="2"/>
        <v>24271292</v>
      </c>
      <c r="X38" s="106">
        <f>IF(F22=F36,0,X22-X36)</f>
        <v>-75044173</v>
      </c>
      <c r="Y38" s="106">
        <f t="shared" si="2"/>
        <v>99315465</v>
      </c>
      <c r="Z38" s="201">
        <f>+IF(X38&lt;&gt;0,+(Y38/X38)*100,0)</f>
        <v>-132.342673694332</v>
      </c>
      <c r="AA38" s="199">
        <f>+AA22-AA36</f>
        <v>-76764275</v>
      </c>
    </row>
    <row r="39" spans="1:27" ht="13.5">
      <c r="A39" s="181" t="s">
        <v>46</v>
      </c>
      <c r="B39" s="185"/>
      <c r="C39" s="155">
        <v>32477196</v>
      </c>
      <c r="D39" s="155">
        <v>0</v>
      </c>
      <c r="E39" s="156">
        <v>31998000</v>
      </c>
      <c r="F39" s="60">
        <v>31998000</v>
      </c>
      <c r="G39" s="60">
        <v>10718000</v>
      </c>
      <c r="H39" s="60">
        <v>12612000</v>
      </c>
      <c r="I39" s="60">
        <v>0</v>
      </c>
      <c r="J39" s="60">
        <v>23330000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23330000</v>
      </c>
      <c r="X39" s="60">
        <v>31998000</v>
      </c>
      <c r="Y39" s="60">
        <v>-8668000</v>
      </c>
      <c r="Z39" s="140">
        <v>-27.09</v>
      </c>
      <c r="AA39" s="155">
        <v>31998000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1300000</v>
      </c>
      <c r="F41" s="60">
        <v>1300000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1300000</v>
      </c>
      <c r="Y41" s="202">
        <v>-1300000</v>
      </c>
      <c r="Z41" s="203">
        <v>-100</v>
      </c>
      <c r="AA41" s="204">
        <v>1300000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15124357</v>
      </c>
      <c r="D42" s="206">
        <f>SUM(D38:D41)</f>
        <v>0</v>
      </c>
      <c r="E42" s="207">
        <f t="shared" si="3"/>
        <v>-43466275</v>
      </c>
      <c r="F42" s="88">
        <f t="shared" si="3"/>
        <v>-43466275</v>
      </c>
      <c r="G42" s="88">
        <f t="shared" si="3"/>
        <v>46896810</v>
      </c>
      <c r="H42" s="88">
        <f t="shared" si="3"/>
        <v>41896188</v>
      </c>
      <c r="I42" s="88">
        <f t="shared" si="3"/>
        <v>-8742848</v>
      </c>
      <c r="J42" s="88">
        <f t="shared" si="3"/>
        <v>80050150</v>
      </c>
      <c r="K42" s="88">
        <f t="shared" si="3"/>
        <v>-9308545</v>
      </c>
      <c r="L42" s="88">
        <f t="shared" si="3"/>
        <v>18667488</v>
      </c>
      <c r="M42" s="88">
        <f t="shared" si="3"/>
        <v>-10639505</v>
      </c>
      <c r="N42" s="88">
        <f t="shared" si="3"/>
        <v>-1280562</v>
      </c>
      <c r="O42" s="88">
        <f t="shared" si="3"/>
        <v>-6731993</v>
      </c>
      <c r="P42" s="88">
        <f t="shared" si="3"/>
        <v>-5253731</v>
      </c>
      <c r="Q42" s="88">
        <f t="shared" si="3"/>
        <v>0</v>
      </c>
      <c r="R42" s="88">
        <f t="shared" si="3"/>
        <v>-11985724</v>
      </c>
      <c r="S42" s="88">
        <f t="shared" si="3"/>
        <v>-11819922</v>
      </c>
      <c r="T42" s="88">
        <f t="shared" si="3"/>
        <v>-7362650</v>
      </c>
      <c r="U42" s="88">
        <f t="shared" si="3"/>
        <v>0</v>
      </c>
      <c r="V42" s="88">
        <f t="shared" si="3"/>
        <v>-19182572</v>
      </c>
      <c r="W42" s="88">
        <f t="shared" si="3"/>
        <v>47601292</v>
      </c>
      <c r="X42" s="88">
        <f t="shared" si="3"/>
        <v>-41746173</v>
      </c>
      <c r="Y42" s="88">
        <f t="shared" si="3"/>
        <v>89347465</v>
      </c>
      <c r="Z42" s="208">
        <f>+IF(X42&lt;&gt;0,+(Y42/X42)*100,0)</f>
        <v>-214.0255227706741</v>
      </c>
      <c r="AA42" s="206">
        <f>SUM(AA38:AA41)</f>
        <v>-43466275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15124357</v>
      </c>
      <c r="D44" s="210">
        <f>+D42-D43</f>
        <v>0</v>
      </c>
      <c r="E44" s="211">
        <f t="shared" si="4"/>
        <v>-43466275</v>
      </c>
      <c r="F44" s="77">
        <f t="shared" si="4"/>
        <v>-43466275</v>
      </c>
      <c r="G44" s="77">
        <f t="shared" si="4"/>
        <v>46896810</v>
      </c>
      <c r="H44" s="77">
        <f t="shared" si="4"/>
        <v>41896188</v>
      </c>
      <c r="I44" s="77">
        <f t="shared" si="4"/>
        <v>-8742848</v>
      </c>
      <c r="J44" s="77">
        <f t="shared" si="4"/>
        <v>80050150</v>
      </c>
      <c r="K44" s="77">
        <f t="shared" si="4"/>
        <v>-9308545</v>
      </c>
      <c r="L44" s="77">
        <f t="shared" si="4"/>
        <v>18667488</v>
      </c>
      <c r="M44" s="77">
        <f t="shared" si="4"/>
        <v>-10639505</v>
      </c>
      <c r="N44" s="77">
        <f t="shared" si="4"/>
        <v>-1280562</v>
      </c>
      <c r="O44" s="77">
        <f t="shared" si="4"/>
        <v>-6731993</v>
      </c>
      <c r="P44" s="77">
        <f t="shared" si="4"/>
        <v>-5253731</v>
      </c>
      <c r="Q44" s="77">
        <f t="shared" si="4"/>
        <v>0</v>
      </c>
      <c r="R44" s="77">
        <f t="shared" si="4"/>
        <v>-11985724</v>
      </c>
      <c r="S44" s="77">
        <f t="shared" si="4"/>
        <v>-11819922</v>
      </c>
      <c r="T44" s="77">
        <f t="shared" si="4"/>
        <v>-7362650</v>
      </c>
      <c r="U44" s="77">
        <f t="shared" si="4"/>
        <v>0</v>
      </c>
      <c r="V44" s="77">
        <f t="shared" si="4"/>
        <v>-19182572</v>
      </c>
      <c r="W44" s="77">
        <f t="shared" si="4"/>
        <v>47601292</v>
      </c>
      <c r="X44" s="77">
        <f t="shared" si="4"/>
        <v>-41746173</v>
      </c>
      <c r="Y44" s="77">
        <f t="shared" si="4"/>
        <v>89347465</v>
      </c>
      <c r="Z44" s="212">
        <f>+IF(X44&lt;&gt;0,+(Y44/X44)*100,0)</f>
        <v>-214.0255227706741</v>
      </c>
      <c r="AA44" s="210">
        <f>+AA42-AA43</f>
        <v>-43466275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15124357</v>
      </c>
      <c r="D46" s="206">
        <f>SUM(D44:D45)</f>
        <v>0</v>
      </c>
      <c r="E46" s="207">
        <f t="shared" si="5"/>
        <v>-43466275</v>
      </c>
      <c r="F46" s="88">
        <f t="shared" si="5"/>
        <v>-43466275</v>
      </c>
      <c r="G46" s="88">
        <f t="shared" si="5"/>
        <v>46896810</v>
      </c>
      <c r="H46" s="88">
        <f t="shared" si="5"/>
        <v>41896188</v>
      </c>
      <c r="I46" s="88">
        <f t="shared" si="5"/>
        <v>-8742848</v>
      </c>
      <c r="J46" s="88">
        <f t="shared" si="5"/>
        <v>80050150</v>
      </c>
      <c r="K46" s="88">
        <f t="shared" si="5"/>
        <v>-9308545</v>
      </c>
      <c r="L46" s="88">
        <f t="shared" si="5"/>
        <v>18667488</v>
      </c>
      <c r="M46" s="88">
        <f t="shared" si="5"/>
        <v>-10639505</v>
      </c>
      <c r="N46" s="88">
        <f t="shared" si="5"/>
        <v>-1280562</v>
      </c>
      <c r="O46" s="88">
        <f t="shared" si="5"/>
        <v>-6731993</v>
      </c>
      <c r="P46" s="88">
        <f t="shared" si="5"/>
        <v>-5253731</v>
      </c>
      <c r="Q46" s="88">
        <f t="shared" si="5"/>
        <v>0</v>
      </c>
      <c r="R46" s="88">
        <f t="shared" si="5"/>
        <v>-11985724</v>
      </c>
      <c r="S46" s="88">
        <f t="shared" si="5"/>
        <v>-11819922</v>
      </c>
      <c r="T46" s="88">
        <f t="shared" si="5"/>
        <v>-7362650</v>
      </c>
      <c r="U46" s="88">
        <f t="shared" si="5"/>
        <v>0</v>
      </c>
      <c r="V46" s="88">
        <f t="shared" si="5"/>
        <v>-19182572</v>
      </c>
      <c r="W46" s="88">
        <f t="shared" si="5"/>
        <v>47601292</v>
      </c>
      <c r="X46" s="88">
        <f t="shared" si="5"/>
        <v>-41746173</v>
      </c>
      <c r="Y46" s="88">
        <f t="shared" si="5"/>
        <v>89347465</v>
      </c>
      <c r="Z46" s="208">
        <f>+IF(X46&lt;&gt;0,+(Y46/X46)*100,0)</f>
        <v>-214.0255227706741</v>
      </c>
      <c r="AA46" s="206">
        <f>SUM(AA44:AA45)</f>
        <v>-43466275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15124357</v>
      </c>
      <c r="D48" s="217">
        <f>SUM(D46:D47)</f>
        <v>0</v>
      </c>
      <c r="E48" s="218">
        <f t="shared" si="6"/>
        <v>-43466275</v>
      </c>
      <c r="F48" s="219">
        <f t="shared" si="6"/>
        <v>-43466275</v>
      </c>
      <c r="G48" s="219">
        <f t="shared" si="6"/>
        <v>46896810</v>
      </c>
      <c r="H48" s="220">
        <f t="shared" si="6"/>
        <v>41896188</v>
      </c>
      <c r="I48" s="220">
        <f t="shared" si="6"/>
        <v>-8742848</v>
      </c>
      <c r="J48" s="220">
        <f t="shared" si="6"/>
        <v>80050150</v>
      </c>
      <c r="K48" s="220">
        <f t="shared" si="6"/>
        <v>-9308545</v>
      </c>
      <c r="L48" s="220">
        <f t="shared" si="6"/>
        <v>18667488</v>
      </c>
      <c r="M48" s="219">
        <f t="shared" si="6"/>
        <v>-10639505</v>
      </c>
      <c r="N48" s="219">
        <f t="shared" si="6"/>
        <v>-1280562</v>
      </c>
      <c r="O48" s="220">
        <f t="shared" si="6"/>
        <v>-6731993</v>
      </c>
      <c r="P48" s="220">
        <f t="shared" si="6"/>
        <v>-5253731</v>
      </c>
      <c r="Q48" s="220">
        <f t="shared" si="6"/>
        <v>0</v>
      </c>
      <c r="R48" s="220">
        <f t="shared" si="6"/>
        <v>-11985724</v>
      </c>
      <c r="S48" s="220">
        <f t="shared" si="6"/>
        <v>-11819922</v>
      </c>
      <c r="T48" s="219">
        <f t="shared" si="6"/>
        <v>-7362650</v>
      </c>
      <c r="U48" s="219">
        <f t="shared" si="6"/>
        <v>0</v>
      </c>
      <c r="V48" s="220">
        <f t="shared" si="6"/>
        <v>-19182572</v>
      </c>
      <c r="W48" s="220">
        <f t="shared" si="6"/>
        <v>47601292</v>
      </c>
      <c r="X48" s="220">
        <f t="shared" si="6"/>
        <v>-41746173</v>
      </c>
      <c r="Y48" s="220">
        <f t="shared" si="6"/>
        <v>89347465</v>
      </c>
      <c r="Z48" s="221">
        <f>+IF(X48&lt;&gt;0,+(Y48/X48)*100,0)</f>
        <v>-214.0255227706741</v>
      </c>
      <c r="AA48" s="222">
        <f>SUM(AA46:AA47)</f>
        <v>-43466275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33298000</v>
      </c>
      <c r="F15" s="100">
        <f t="shared" si="2"/>
        <v>33298000</v>
      </c>
      <c r="G15" s="100">
        <f t="shared" si="2"/>
        <v>0</v>
      </c>
      <c r="H15" s="100">
        <f t="shared" si="2"/>
        <v>0</v>
      </c>
      <c r="I15" s="100">
        <f t="shared" si="2"/>
        <v>1378956</v>
      </c>
      <c r="J15" s="100">
        <f t="shared" si="2"/>
        <v>1378956</v>
      </c>
      <c r="K15" s="100">
        <f t="shared" si="2"/>
        <v>2858408</v>
      </c>
      <c r="L15" s="100">
        <f t="shared" si="2"/>
        <v>1477792</v>
      </c>
      <c r="M15" s="100">
        <f t="shared" si="2"/>
        <v>0</v>
      </c>
      <c r="N15" s="100">
        <f t="shared" si="2"/>
        <v>4336200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3742282</v>
      </c>
      <c r="T15" s="100">
        <f t="shared" si="2"/>
        <v>104499</v>
      </c>
      <c r="U15" s="100">
        <f t="shared" si="2"/>
        <v>0</v>
      </c>
      <c r="V15" s="100">
        <f t="shared" si="2"/>
        <v>3846781</v>
      </c>
      <c r="W15" s="100">
        <f t="shared" si="2"/>
        <v>9561937</v>
      </c>
      <c r="X15" s="100">
        <f t="shared" si="2"/>
        <v>31998000</v>
      </c>
      <c r="Y15" s="100">
        <f t="shared" si="2"/>
        <v>-22436063</v>
      </c>
      <c r="Z15" s="137">
        <f>+IF(X15&lt;&gt;0,+(Y15/X15)*100,0)</f>
        <v>-70.11707919244952</v>
      </c>
      <c r="AA15" s="102">
        <f>SUM(AA16:AA18)</f>
        <v>33298000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>
        <v>1378956</v>
      </c>
      <c r="J16" s="60">
        <v>1378956</v>
      </c>
      <c r="K16" s="60">
        <v>2858408</v>
      </c>
      <c r="L16" s="60">
        <v>1477792</v>
      </c>
      <c r="M16" s="60"/>
      <c r="N16" s="60">
        <v>4336200</v>
      </c>
      <c r="O16" s="60"/>
      <c r="P16" s="60"/>
      <c r="Q16" s="60"/>
      <c r="R16" s="60"/>
      <c r="S16" s="60">
        <v>3742282</v>
      </c>
      <c r="T16" s="60">
        <v>104499</v>
      </c>
      <c r="U16" s="60"/>
      <c r="V16" s="60">
        <v>3846781</v>
      </c>
      <c r="W16" s="60">
        <v>9561937</v>
      </c>
      <c r="X16" s="60"/>
      <c r="Y16" s="60">
        <v>9561937</v>
      </c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33298000</v>
      </c>
      <c r="F17" s="60">
        <v>33298000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31998000</v>
      </c>
      <c r="Y17" s="60">
        <v>-31998000</v>
      </c>
      <c r="Z17" s="140">
        <v>-100</v>
      </c>
      <c r="AA17" s="62">
        <v>33298000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33298000</v>
      </c>
      <c r="F25" s="219">
        <f t="shared" si="4"/>
        <v>33298000</v>
      </c>
      <c r="G25" s="219">
        <f t="shared" si="4"/>
        <v>0</v>
      </c>
      <c r="H25" s="219">
        <f t="shared" si="4"/>
        <v>0</v>
      </c>
      <c r="I25" s="219">
        <f t="shared" si="4"/>
        <v>1378956</v>
      </c>
      <c r="J25" s="219">
        <f t="shared" si="4"/>
        <v>1378956</v>
      </c>
      <c r="K25" s="219">
        <f t="shared" si="4"/>
        <v>2858408</v>
      </c>
      <c r="L25" s="219">
        <f t="shared" si="4"/>
        <v>1477792</v>
      </c>
      <c r="M25" s="219">
        <f t="shared" si="4"/>
        <v>0</v>
      </c>
      <c r="N25" s="219">
        <f t="shared" si="4"/>
        <v>4336200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3742282</v>
      </c>
      <c r="T25" s="219">
        <f t="shared" si="4"/>
        <v>104499</v>
      </c>
      <c r="U25" s="219">
        <f t="shared" si="4"/>
        <v>0</v>
      </c>
      <c r="V25" s="219">
        <f t="shared" si="4"/>
        <v>3846781</v>
      </c>
      <c r="W25" s="219">
        <f t="shared" si="4"/>
        <v>9561937</v>
      </c>
      <c r="X25" s="219">
        <f t="shared" si="4"/>
        <v>31998000</v>
      </c>
      <c r="Y25" s="219">
        <f t="shared" si="4"/>
        <v>-22436063</v>
      </c>
      <c r="Z25" s="231">
        <f>+IF(X25&lt;&gt;0,+(Y25/X25)*100,0)</f>
        <v>-70.11707919244952</v>
      </c>
      <c r="AA25" s="232">
        <f>+AA5+AA9+AA15+AA19+AA24</f>
        <v>33298000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31998000</v>
      </c>
      <c r="F28" s="60">
        <v>31998000</v>
      </c>
      <c r="G28" s="60"/>
      <c r="H28" s="60"/>
      <c r="I28" s="60">
        <v>1378956</v>
      </c>
      <c r="J28" s="60">
        <v>1378956</v>
      </c>
      <c r="K28" s="60">
        <v>2858408</v>
      </c>
      <c r="L28" s="60">
        <v>1477792</v>
      </c>
      <c r="M28" s="60"/>
      <c r="N28" s="60">
        <v>4336200</v>
      </c>
      <c r="O28" s="60"/>
      <c r="P28" s="60"/>
      <c r="Q28" s="60"/>
      <c r="R28" s="60"/>
      <c r="S28" s="60">
        <v>3742282</v>
      </c>
      <c r="T28" s="60">
        <v>104499</v>
      </c>
      <c r="U28" s="60"/>
      <c r="V28" s="60">
        <v>3846781</v>
      </c>
      <c r="W28" s="60">
        <v>9561937</v>
      </c>
      <c r="X28" s="60"/>
      <c r="Y28" s="60">
        <v>9561937</v>
      </c>
      <c r="Z28" s="140"/>
      <c r="AA28" s="155">
        <v>31998000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31998000</v>
      </c>
      <c r="F32" s="77">
        <f t="shared" si="5"/>
        <v>31998000</v>
      </c>
      <c r="G32" s="77">
        <f t="shared" si="5"/>
        <v>0</v>
      </c>
      <c r="H32" s="77">
        <f t="shared" si="5"/>
        <v>0</v>
      </c>
      <c r="I32" s="77">
        <f t="shared" si="5"/>
        <v>1378956</v>
      </c>
      <c r="J32" s="77">
        <f t="shared" si="5"/>
        <v>1378956</v>
      </c>
      <c r="K32" s="77">
        <f t="shared" si="5"/>
        <v>2858408</v>
      </c>
      <c r="L32" s="77">
        <f t="shared" si="5"/>
        <v>1477792</v>
      </c>
      <c r="M32" s="77">
        <f t="shared" si="5"/>
        <v>0</v>
      </c>
      <c r="N32" s="77">
        <f t="shared" si="5"/>
        <v>4336200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3742282</v>
      </c>
      <c r="T32" s="77">
        <f t="shared" si="5"/>
        <v>104499</v>
      </c>
      <c r="U32" s="77">
        <f t="shared" si="5"/>
        <v>0</v>
      </c>
      <c r="V32" s="77">
        <f t="shared" si="5"/>
        <v>3846781</v>
      </c>
      <c r="W32" s="77">
        <f t="shared" si="5"/>
        <v>9561937</v>
      </c>
      <c r="X32" s="77">
        <f t="shared" si="5"/>
        <v>0</v>
      </c>
      <c r="Y32" s="77">
        <f t="shared" si="5"/>
        <v>9561937</v>
      </c>
      <c r="Z32" s="212">
        <f>+IF(X32&lt;&gt;0,+(Y32/X32)*100,0)</f>
        <v>0</v>
      </c>
      <c r="AA32" s="79">
        <f>SUM(AA28:AA31)</f>
        <v>31998000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1300000</v>
      </c>
      <c r="F35" s="60">
        <v>1300000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1300000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33298000</v>
      </c>
      <c r="F36" s="220">
        <f t="shared" si="6"/>
        <v>33298000</v>
      </c>
      <c r="G36" s="220">
        <f t="shared" si="6"/>
        <v>0</v>
      </c>
      <c r="H36" s="220">
        <f t="shared" si="6"/>
        <v>0</v>
      </c>
      <c r="I36" s="220">
        <f t="shared" si="6"/>
        <v>1378956</v>
      </c>
      <c r="J36" s="220">
        <f t="shared" si="6"/>
        <v>1378956</v>
      </c>
      <c r="K36" s="220">
        <f t="shared" si="6"/>
        <v>2858408</v>
      </c>
      <c r="L36" s="220">
        <f t="shared" si="6"/>
        <v>1477792</v>
      </c>
      <c r="M36" s="220">
        <f t="shared" si="6"/>
        <v>0</v>
      </c>
      <c r="N36" s="220">
        <f t="shared" si="6"/>
        <v>4336200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3742282</v>
      </c>
      <c r="T36" s="220">
        <f t="shared" si="6"/>
        <v>104499</v>
      </c>
      <c r="U36" s="220">
        <f t="shared" si="6"/>
        <v>0</v>
      </c>
      <c r="V36" s="220">
        <f t="shared" si="6"/>
        <v>3846781</v>
      </c>
      <c r="W36" s="220">
        <f t="shared" si="6"/>
        <v>9561937</v>
      </c>
      <c r="X36" s="220">
        <f t="shared" si="6"/>
        <v>0</v>
      </c>
      <c r="Y36" s="220">
        <f t="shared" si="6"/>
        <v>9561937</v>
      </c>
      <c r="Z36" s="221">
        <f>+IF(X36&lt;&gt;0,+(Y36/X36)*100,0)</f>
        <v>0</v>
      </c>
      <c r="AA36" s="239">
        <f>SUM(AA32:AA35)</f>
        <v>33298000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14666833</v>
      </c>
      <c r="D6" s="155"/>
      <c r="E6" s="59">
        <v>41448296</v>
      </c>
      <c r="F6" s="60">
        <v>41448296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41448296</v>
      </c>
      <c r="Y6" s="60">
        <v>-41448296</v>
      </c>
      <c r="Z6" s="140">
        <v>-100</v>
      </c>
      <c r="AA6" s="62">
        <v>41448296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3974123</v>
      </c>
      <c r="D8" s="155"/>
      <c r="E8" s="59">
        <v>62128</v>
      </c>
      <c r="F8" s="60">
        <v>62128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62128</v>
      </c>
      <c r="Y8" s="60">
        <v>-62128</v>
      </c>
      <c r="Z8" s="140">
        <v>-100</v>
      </c>
      <c r="AA8" s="62">
        <v>62128</v>
      </c>
    </row>
    <row r="9" spans="1:27" ht="13.5">
      <c r="A9" s="249" t="s">
        <v>146</v>
      </c>
      <c r="B9" s="182"/>
      <c r="C9" s="155">
        <v>4556130</v>
      </c>
      <c r="D9" s="155"/>
      <c r="E9" s="59">
        <v>8647642</v>
      </c>
      <c r="F9" s="60">
        <v>8647642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8647642</v>
      </c>
      <c r="Y9" s="60">
        <v>-8647642</v>
      </c>
      <c r="Z9" s="140">
        <v>-100</v>
      </c>
      <c r="AA9" s="62">
        <v>8647642</v>
      </c>
    </row>
    <row r="10" spans="1:27" ht="13.5">
      <c r="A10" s="249" t="s">
        <v>147</v>
      </c>
      <c r="B10" s="182"/>
      <c r="C10" s="155"/>
      <c r="D10" s="155"/>
      <c r="E10" s="59">
        <v>6967975</v>
      </c>
      <c r="F10" s="60">
        <v>6967975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6967975</v>
      </c>
      <c r="Y10" s="159">
        <v>-6967975</v>
      </c>
      <c r="Z10" s="141">
        <v>-100</v>
      </c>
      <c r="AA10" s="225">
        <v>6967975</v>
      </c>
    </row>
    <row r="11" spans="1:27" ht="13.5">
      <c r="A11" s="249" t="s">
        <v>148</v>
      </c>
      <c r="B11" s="182"/>
      <c r="C11" s="155">
        <v>595375</v>
      </c>
      <c r="D11" s="155"/>
      <c r="E11" s="59">
        <v>391992</v>
      </c>
      <c r="F11" s="60">
        <v>391992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391992</v>
      </c>
      <c r="Y11" s="60">
        <v>-391992</v>
      </c>
      <c r="Z11" s="140">
        <v>-100</v>
      </c>
      <c r="AA11" s="62">
        <v>391992</v>
      </c>
    </row>
    <row r="12" spans="1:27" ht="13.5">
      <c r="A12" s="250" t="s">
        <v>56</v>
      </c>
      <c r="B12" s="251"/>
      <c r="C12" s="168">
        <f aca="true" t="shared" si="0" ref="C12:Y12">SUM(C6:C11)</f>
        <v>23792461</v>
      </c>
      <c r="D12" s="168">
        <f>SUM(D6:D11)</f>
        <v>0</v>
      </c>
      <c r="E12" s="72">
        <f t="shared" si="0"/>
        <v>57518033</v>
      </c>
      <c r="F12" s="73">
        <f t="shared" si="0"/>
        <v>57518033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57518033</v>
      </c>
      <c r="Y12" s="73">
        <f t="shared" si="0"/>
        <v>-57518033</v>
      </c>
      <c r="Z12" s="170">
        <f>+IF(X12&lt;&gt;0,+(Y12/X12)*100,0)</f>
        <v>-100</v>
      </c>
      <c r="AA12" s="74">
        <f>SUM(AA6:AA11)</f>
        <v>57518033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13742543</v>
      </c>
      <c r="D17" s="155"/>
      <c r="E17" s="59">
        <v>14512125</v>
      </c>
      <c r="F17" s="60">
        <v>14512125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14512125</v>
      </c>
      <c r="Y17" s="60">
        <v>-14512125</v>
      </c>
      <c r="Z17" s="140">
        <v>-100</v>
      </c>
      <c r="AA17" s="62">
        <v>14512125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366464166</v>
      </c>
      <c r="D19" s="155"/>
      <c r="E19" s="59">
        <v>392232847</v>
      </c>
      <c r="F19" s="60">
        <v>392232847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392232847</v>
      </c>
      <c r="Y19" s="60">
        <v>-392232847</v>
      </c>
      <c r="Z19" s="140">
        <v>-100</v>
      </c>
      <c r="AA19" s="62">
        <v>392232847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380206709</v>
      </c>
      <c r="D24" s="168">
        <f>SUM(D15:D23)</f>
        <v>0</v>
      </c>
      <c r="E24" s="76">
        <f t="shared" si="1"/>
        <v>406744972</v>
      </c>
      <c r="F24" s="77">
        <f t="shared" si="1"/>
        <v>406744972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406744972</v>
      </c>
      <c r="Y24" s="77">
        <f t="shared" si="1"/>
        <v>-406744972</v>
      </c>
      <c r="Z24" s="212">
        <f>+IF(X24&lt;&gt;0,+(Y24/X24)*100,0)</f>
        <v>-100</v>
      </c>
      <c r="AA24" s="79">
        <f>SUM(AA15:AA23)</f>
        <v>406744972</v>
      </c>
    </row>
    <row r="25" spans="1:27" ht="13.5">
      <c r="A25" s="250" t="s">
        <v>159</v>
      </c>
      <c r="B25" s="251"/>
      <c r="C25" s="168">
        <f aca="true" t="shared" si="2" ref="C25:Y25">+C12+C24</f>
        <v>403999170</v>
      </c>
      <c r="D25" s="168">
        <f>+D12+D24</f>
        <v>0</v>
      </c>
      <c r="E25" s="72">
        <f t="shared" si="2"/>
        <v>464263005</v>
      </c>
      <c r="F25" s="73">
        <f t="shared" si="2"/>
        <v>464263005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464263005</v>
      </c>
      <c r="Y25" s="73">
        <f t="shared" si="2"/>
        <v>-464263005</v>
      </c>
      <c r="Z25" s="170">
        <f>+IF(X25&lt;&gt;0,+(Y25/X25)*100,0)</f>
        <v>-100</v>
      </c>
      <c r="AA25" s="74">
        <f>+AA12+AA24</f>
        <v>464263005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37191811</v>
      </c>
      <c r="D32" s="155"/>
      <c r="E32" s="59">
        <v>26820986</v>
      </c>
      <c r="F32" s="60">
        <v>26820986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26820986</v>
      </c>
      <c r="Y32" s="60">
        <v>-26820986</v>
      </c>
      <c r="Z32" s="140">
        <v>-100</v>
      </c>
      <c r="AA32" s="62">
        <v>26820986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37191811</v>
      </c>
      <c r="D34" s="168">
        <f>SUM(D29:D33)</f>
        <v>0</v>
      </c>
      <c r="E34" s="72">
        <f t="shared" si="3"/>
        <v>26820986</v>
      </c>
      <c r="F34" s="73">
        <f t="shared" si="3"/>
        <v>26820986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26820986</v>
      </c>
      <c r="Y34" s="73">
        <f t="shared" si="3"/>
        <v>-26820986</v>
      </c>
      <c r="Z34" s="170">
        <f>+IF(X34&lt;&gt;0,+(Y34/X34)*100,0)</f>
        <v>-100</v>
      </c>
      <c r="AA34" s="74">
        <f>SUM(AA29:AA33)</f>
        <v>26820986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8741167</v>
      </c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907566</v>
      </c>
      <c r="D38" s="155"/>
      <c r="E38" s="59">
        <v>816775</v>
      </c>
      <c r="F38" s="60">
        <v>816775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816775</v>
      </c>
      <c r="Y38" s="60">
        <v>-816775</v>
      </c>
      <c r="Z38" s="140">
        <v>-100</v>
      </c>
      <c r="AA38" s="62">
        <v>816775</v>
      </c>
    </row>
    <row r="39" spans="1:27" ht="13.5">
      <c r="A39" s="250" t="s">
        <v>59</v>
      </c>
      <c r="B39" s="253"/>
      <c r="C39" s="168">
        <f aca="true" t="shared" si="4" ref="C39:Y39">SUM(C37:C38)</f>
        <v>9648733</v>
      </c>
      <c r="D39" s="168">
        <f>SUM(D37:D38)</f>
        <v>0</v>
      </c>
      <c r="E39" s="76">
        <f t="shared" si="4"/>
        <v>816775</v>
      </c>
      <c r="F39" s="77">
        <f t="shared" si="4"/>
        <v>816775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816775</v>
      </c>
      <c r="Y39" s="77">
        <f t="shared" si="4"/>
        <v>-816775</v>
      </c>
      <c r="Z39" s="212">
        <f>+IF(X39&lt;&gt;0,+(Y39/X39)*100,0)</f>
        <v>-100</v>
      </c>
      <c r="AA39" s="79">
        <f>SUM(AA37:AA38)</f>
        <v>816775</v>
      </c>
    </row>
    <row r="40" spans="1:27" ht="13.5">
      <c r="A40" s="250" t="s">
        <v>167</v>
      </c>
      <c r="B40" s="251"/>
      <c r="C40" s="168">
        <f aca="true" t="shared" si="5" ref="C40:Y40">+C34+C39</f>
        <v>46840544</v>
      </c>
      <c r="D40" s="168">
        <f>+D34+D39</f>
        <v>0</v>
      </c>
      <c r="E40" s="72">
        <f t="shared" si="5"/>
        <v>27637761</v>
      </c>
      <c r="F40" s="73">
        <f t="shared" si="5"/>
        <v>27637761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27637761</v>
      </c>
      <c r="Y40" s="73">
        <f t="shared" si="5"/>
        <v>-27637761</v>
      </c>
      <c r="Z40" s="170">
        <f>+IF(X40&lt;&gt;0,+(Y40/X40)*100,0)</f>
        <v>-100</v>
      </c>
      <c r="AA40" s="74">
        <f>+AA34+AA39</f>
        <v>27637761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357158626</v>
      </c>
      <c r="D42" s="257">
        <f>+D25-D40</f>
        <v>0</v>
      </c>
      <c r="E42" s="258">
        <f t="shared" si="6"/>
        <v>436625244</v>
      </c>
      <c r="F42" s="259">
        <f t="shared" si="6"/>
        <v>436625244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436625244</v>
      </c>
      <c r="Y42" s="259">
        <f t="shared" si="6"/>
        <v>-436625244</v>
      </c>
      <c r="Z42" s="260">
        <f>+IF(X42&lt;&gt;0,+(Y42/X42)*100,0)</f>
        <v>-100</v>
      </c>
      <c r="AA42" s="261">
        <f>+AA25-AA40</f>
        <v>436625244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357158626</v>
      </c>
      <c r="D45" s="155"/>
      <c r="E45" s="59">
        <v>436625244</v>
      </c>
      <c r="F45" s="60">
        <v>436625244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436625244</v>
      </c>
      <c r="Y45" s="60">
        <v>-436625244</v>
      </c>
      <c r="Z45" s="139">
        <v>-100</v>
      </c>
      <c r="AA45" s="62">
        <v>436625244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357158626</v>
      </c>
      <c r="D48" s="217">
        <f>SUM(D45:D47)</f>
        <v>0</v>
      </c>
      <c r="E48" s="264">
        <f t="shared" si="7"/>
        <v>436625244</v>
      </c>
      <c r="F48" s="219">
        <f t="shared" si="7"/>
        <v>436625244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436625244</v>
      </c>
      <c r="Y48" s="219">
        <f t="shared" si="7"/>
        <v>-436625244</v>
      </c>
      <c r="Z48" s="265">
        <f>+IF(X48&lt;&gt;0,+(Y48/X48)*100,0)</f>
        <v>-100</v>
      </c>
      <c r="AA48" s="232">
        <f>SUM(AA45:AA47)</f>
        <v>436625244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12992826</v>
      </c>
      <c r="D6" s="155"/>
      <c r="E6" s="59">
        <v>6085884</v>
      </c>
      <c r="F6" s="60">
        <v>6085884</v>
      </c>
      <c r="G6" s="60">
        <v>106937</v>
      </c>
      <c r="H6" s="60">
        <v>86915</v>
      </c>
      <c r="I6" s="60">
        <v>498514</v>
      </c>
      <c r="J6" s="60">
        <v>692366</v>
      </c>
      <c r="K6" s="60">
        <v>244605</v>
      </c>
      <c r="L6" s="60">
        <v>179701</v>
      </c>
      <c r="M6" s="60">
        <v>244900</v>
      </c>
      <c r="N6" s="60">
        <v>669206</v>
      </c>
      <c r="O6" s="60">
        <v>269712</v>
      </c>
      <c r="P6" s="60">
        <v>101386</v>
      </c>
      <c r="Q6" s="60">
        <v>220798</v>
      </c>
      <c r="R6" s="60">
        <v>591896</v>
      </c>
      <c r="S6" s="60">
        <v>57738</v>
      </c>
      <c r="T6" s="60">
        <v>101461</v>
      </c>
      <c r="U6" s="60"/>
      <c r="V6" s="60">
        <v>159199</v>
      </c>
      <c r="W6" s="60">
        <v>2112667</v>
      </c>
      <c r="X6" s="60">
        <v>6085884</v>
      </c>
      <c r="Y6" s="60">
        <v>-3973217</v>
      </c>
      <c r="Z6" s="140">
        <v>-65.29</v>
      </c>
      <c r="AA6" s="62">
        <v>6085884</v>
      </c>
    </row>
    <row r="7" spans="1:27" ht="13.5">
      <c r="A7" s="249" t="s">
        <v>32</v>
      </c>
      <c r="B7" s="182"/>
      <c r="C7" s="155"/>
      <c r="D7" s="155"/>
      <c r="E7" s="59">
        <v>611328</v>
      </c>
      <c r="F7" s="60">
        <v>611328</v>
      </c>
      <c r="G7" s="60">
        <v>11620</v>
      </c>
      <c r="H7" s="60">
        <v>22103</v>
      </c>
      <c r="I7" s="60">
        <v>21122</v>
      </c>
      <c r="J7" s="60">
        <v>54845</v>
      </c>
      <c r="K7" s="60">
        <v>36638</v>
      </c>
      <c r="L7" s="60">
        <v>45024</v>
      </c>
      <c r="M7" s="60">
        <v>15069</v>
      </c>
      <c r="N7" s="60">
        <v>96731</v>
      </c>
      <c r="O7" s="60">
        <v>13774</v>
      </c>
      <c r="P7" s="60">
        <v>5466</v>
      </c>
      <c r="Q7" s="60">
        <v>69474</v>
      </c>
      <c r="R7" s="60">
        <v>88714</v>
      </c>
      <c r="S7" s="60">
        <v>13996</v>
      </c>
      <c r="T7" s="60">
        <v>34865</v>
      </c>
      <c r="U7" s="60"/>
      <c r="V7" s="60">
        <v>48861</v>
      </c>
      <c r="W7" s="60">
        <v>289151</v>
      </c>
      <c r="X7" s="60">
        <v>611328</v>
      </c>
      <c r="Y7" s="60">
        <v>-322177</v>
      </c>
      <c r="Z7" s="140">
        <v>-52.7</v>
      </c>
      <c r="AA7" s="62">
        <v>611328</v>
      </c>
    </row>
    <row r="8" spans="1:27" ht="13.5">
      <c r="A8" s="249" t="s">
        <v>178</v>
      </c>
      <c r="B8" s="182"/>
      <c r="C8" s="155"/>
      <c r="D8" s="155"/>
      <c r="E8" s="59">
        <v>305796</v>
      </c>
      <c r="F8" s="60">
        <v>305796</v>
      </c>
      <c r="G8" s="60">
        <v>10789</v>
      </c>
      <c r="H8" s="60">
        <v>11661</v>
      </c>
      <c r="I8" s="60">
        <v>39816</v>
      </c>
      <c r="J8" s="60">
        <v>62266</v>
      </c>
      <c r="K8" s="60">
        <v>57335</v>
      </c>
      <c r="L8" s="60">
        <v>41048</v>
      </c>
      <c r="M8" s="60">
        <v>53623</v>
      </c>
      <c r="N8" s="60">
        <v>152006</v>
      </c>
      <c r="O8" s="60">
        <v>48117</v>
      </c>
      <c r="P8" s="60">
        <v>22088</v>
      </c>
      <c r="Q8" s="60">
        <v>6951</v>
      </c>
      <c r="R8" s="60">
        <v>77156</v>
      </c>
      <c r="S8" s="60">
        <v>9469</v>
      </c>
      <c r="T8" s="60">
        <v>15330</v>
      </c>
      <c r="U8" s="60"/>
      <c r="V8" s="60">
        <v>24799</v>
      </c>
      <c r="W8" s="60">
        <v>316227</v>
      </c>
      <c r="X8" s="60">
        <v>305796</v>
      </c>
      <c r="Y8" s="60">
        <v>10431</v>
      </c>
      <c r="Z8" s="140">
        <v>3.41</v>
      </c>
      <c r="AA8" s="62">
        <v>305796</v>
      </c>
    </row>
    <row r="9" spans="1:27" ht="13.5">
      <c r="A9" s="249" t="s">
        <v>179</v>
      </c>
      <c r="B9" s="182"/>
      <c r="C9" s="155"/>
      <c r="D9" s="155"/>
      <c r="E9" s="59">
        <v>100017996</v>
      </c>
      <c r="F9" s="60">
        <v>100017996</v>
      </c>
      <c r="G9" s="60">
        <v>36167000</v>
      </c>
      <c r="H9" s="60">
        <v>1666498</v>
      </c>
      <c r="I9" s="60"/>
      <c r="J9" s="60">
        <v>37833498</v>
      </c>
      <c r="K9" s="60">
        <v>1500000</v>
      </c>
      <c r="L9" s="60">
        <v>22643000</v>
      </c>
      <c r="M9" s="60">
        <v>1300000</v>
      </c>
      <c r="N9" s="60">
        <v>25443000</v>
      </c>
      <c r="O9" s="60"/>
      <c r="P9" s="60">
        <v>426000</v>
      </c>
      <c r="Q9" s="60">
        <v>25311000</v>
      </c>
      <c r="R9" s="60">
        <v>25737000</v>
      </c>
      <c r="S9" s="60"/>
      <c r="T9" s="60">
        <v>713160</v>
      </c>
      <c r="U9" s="60"/>
      <c r="V9" s="60">
        <v>713160</v>
      </c>
      <c r="W9" s="60">
        <v>89726658</v>
      </c>
      <c r="X9" s="60">
        <v>100017996</v>
      </c>
      <c r="Y9" s="60">
        <v>-10291338</v>
      </c>
      <c r="Z9" s="140">
        <v>-10.29</v>
      </c>
      <c r="AA9" s="62">
        <v>100017996</v>
      </c>
    </row>
    <row r="10" spans="1:27" ht="13.5">
      <c r="A10" s="249" t="s">
        <v>180</v>
      </c>
      <c r="B10" s="182"/>
      <c r="C10" s="155">
        <v>118565555</v>
      </c>
      <c r="D10" s="155"/>
      <c r="E10" s="59">
        <v>31998000</v>
      </c>
      <c r="F10" s="60">
        <v>31998000</v>
      </c>
      <c r="G10" s="60">
        <v>10718000</v>
      </c>
      <c r="H10" s="60"/>
      <c r="I10" s="60"/>
      <c r="J10" s="60">
        <v>10718000</v>
      </c>
      <c r="K10" s="60"/>
      <c r="L10" s="60">
        <v>9202000</v>
      </c>
      <c r="M10" s="60"/>
      <c r="N10" s="60">
        <v>9202000</v>
      </c>
      <c r="O10" s="60"/>
      <c r="P10" s="60"/>
      <c r="Q10" s="60">
        <v>15184000</v>
      </c>
      <c r="R10" s="60">
        <v>15184000</v>
      </c>
      <c r="S10" s="60"/>
      <c r="T10" s="60"/>
      <c r="U10" s="60"/>
      <c r="V10" s="60"/>
      <c r="W10" s="60">
        <v>35104000</v>
      </c>
      <c r="X10" s="60">
        <v>31998000</v>
      </c>
      <c r="Y10" s="60">
        <v>3106000</v>
      </c>
      <c r="Z10" s="140">
        <v>9.71</v>
      </c>
      <c r="AA10" s="62">
        <v>31998000</v>
      </c>
    </row>
    <row r="11" spans="1:27" ht="13.5">
      <c r="A11" s="249" t="s">
        <v>181</v>
      </c>
      <c r="B11" s="182"/>
      <c r="C11" s="155">
        <v>862416</v>
      </c>
      <c r="D11" s="155"/>
      <c r="E11" s="59">
        <v>564348</v>
      </c>
      <c r="F11" s="60">
        <v>564348</v>
      </c>
      <c r="G11" s="60">
        <v>28</v>
      </c>
      <c r="H11" s="60">
        <v>268</v>
      </c>
      <c r="I11" s="60">
        <v>153</v>
      </c>
      <c r="J11" s="60">
        <v>449</v>
      </c>
      <c r="K11" s="60">
        <v>71</v>
      </c>
      <c r="L11" s="60">
        <v>26</v>
      </c>
      <c r="M11" s="60">
        <v>46</v>
      </c>
      <c r="N11" s="60">
        <v>143</v>
      </c>
      <c r="O11" s="60">
        <v>30</v>
      </c>
      <c r="P11" s="60">
        <v>25</v>
      </c>
      <c r="Q11" s="60">
        <v>9</v>
      </c>
      <c r="R11" s="60">
        <v>64</v>
      </c>
      <c r="S11" s="60"/>
      <c r="T11" s="60">
        <v>63</v>
      </c>
      <c r="U11" s="60"/>
      <c r="V11" s="60">
        <v>63</v>
      </c>
      <c r="W11" s="60">
        <v>719</v>
      </c>
      <c r="X11" s="60">
        <v>564348</v>
      </c>
      <c r="Y11" s="60">
        <v>-563629</v>
      </c>
      <c r="Z11" s="140">
        <v>-99.87</v>
      </c>
      <c r="AA11" s="62">
        <v>564348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-93915011</v>
      </c>
      <c r="D14" s="155"/>
      <c r="E14" s="59">
        <v>-133367700</v>
      </c>
      <c r="F14" s="60">
        <v>-133367700</v>
      </c>
      <c r="G14" s="60"/>
      <c r="H14" s="60">
        <v>-9047089</v>
      </c>
      <c r="I14" s="60">
        <v>-10440475</v>
      </c>
      <c r="J14" s="60">
        <v>-19487564</v>
      </c>
      <c r="K14" s="60">
        <v>-12393609</v>
      </c>
      <c r="L14" s="60">
        <v>-9943411</v>
      </c>
      <c r="M14" s="60">
        <v>-12394550</v>
      </c>
      <c r="N14" s="60">
        <v>-34731570</v>
      </c>
      <c r="O14" s="60">
        <v>-9950160</v>
      </c>
      <c r="P14" s="60">
        <v>-5990618</v>
      </c>
      <c r="Q14" s="60">
        <v>-9162401</v>
      </c>
      <c r="R14" s="60">
        <v>-25103179</v>
      </c>
      <c r="S14" s="60">
        <v>-13573452</v>
      </c>
      <c r="T14" s="60">
        <v>-7916779</v>
      </c>
      <c r="U14" s="60"/>
      <c r="V14" s="60">
        <v>-21490231</v>
      </c>
      <c r="W14" s="60">
        <v>-100812544</v>
      </c>
      <c r="X14" s="60">
        <v>-133367700</v>
      </c>
      <c r="Y14" s="60">
        <v>32555156</v>
      </c>
      <c r="Z14" s="140">
        <v>-24.41</v>
      </c>
      <c r="AA14" s="62">
        <v>-133367700</v>
      </c>
    </row>
    <row r="15" spans="1:27" ht="13.5">
      <c r="A15" s="249" t="s">
        <v>40</v>
      </c>
      <c r="B15" s="182"/>
      <c r="C15" s="155">
        <v>-128</v>
      </c>
      <c r="D15" s="155"/>
      <c r="E15" s="59">
        <v>-329160</v>
      </c>
      <c r="F15" s="60">
        <v>-329160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-329160</v>
      </c>
      <c r="Y15" s="60">
        <v>329160</v>
      </c>
      <c r="Z15" s="140">
        <v>-100</v>
      </c>
      <c r="AA15" s="62">
        <v>-329160</v>
      </c>
    </row>
    <row r="16" spans="1:27" ht="13.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50" t="s">
        <v>185</v>
      </c>
      <c r="B17" s="251"/>
      <c r="C17" s="168">
        <f aca="true" t="shared" si="0" ref="C17:Y17">SUM(C6:C16)</f>
        <v>38505658</v>
      </c>
      <c r="D17" s="168">
        <f t="shared" si="0"/>
        <v>0</v>
      </c>
      <c r="E17" s="72">
        <f t="shared" si="0"/>
        <v>5886492</v>
      </c>
      <c r="F17" s="73">
        <f t="shared" si="0"/>
        <v>5886492</v>
      </c>
      <c r="G17" s="73">
        <f t="shared" si="0"/>
        <v>47014374</v>
      </c>
      <c r="H17" s="73">
        <f t="shared" si="0"/>
        <v>-7259644</v>
      </c>
      <c r="I17" s="73">
        <f t="shared" si="0"/>
        <v>-9880870</v>
      </c>
      <c r="J17" s="73">
        <f t="shared" si="0"/>
        <v>29873860</v>
      </c>
      <c r="K17" s="73">
        <f t="shared" si="0"/>
        <v>-10554960</v>
      </c>
      <c r="L17" s="73">
        <f t="shared" si="0"/>
        <v>22167388</v>
      </c>
      <c r="M17" s="73">
        <f t="shared" si="0"/>
        <v>-10780912</v>
      </c>
      <c r="N17" s="73">
        <f t="shared" si="0"/>
        <v>831516</v>
      </c>
      <c r="O17" s="73">
        <f t="shared" si="0"/>
        <v>-9618527</v>
      </c>
      <c r="P17" s="73">
        <f t="shared" si="0"/>
        <v>-5435653</v>
      </c>
      <c r="Q17" s="73">
        <f t="shared" si="0"/>
        <v>31629831</v>
      </c>
      <c r="R17" s="73">
        <f t="shared" si="0"/>
        <v>16575651</v>
      </c>
      <c r="S17" s="73">
        <f t="shared" si="0"/>
        <v>-13492249</v>
      </c>
      <c r="T17" s="73">
        <f t="shared" si="0"/>
        <v>-7051900</v>
      </c>
      <c r="U17" s="73">
        <f t="shared" si="0"/>
        <v>0</v>
      </c>
      <c r="V17" s="73">
        <f t="shared" si="0"/>
        <v>-20544149</v>
      </c>
      <c r="W17" s="73">
        <f t="shared" si="0"/>
        <v>26736878</v>
      </c>
      <c r="X17" s="73">
        <f t="shared" si="0"/>
        <v>5886492</v>
      </c>
      <c r="Y17" s="73">
        <f t="shared" si="0"/>
        <v>20850386</v>
      </c>
      <c r="Z17" s="170">
        <f>+IF(X17&lt;&gt;0,+(Y17/X17)*100,0)</f>
        <v>354.2073275560385</v>
      </c>
      <c r="AA17" s="74">
        <f>SUM(AA6:AA16)</f>
        <v>5886492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>
        <v>1523</v>
      </c>
      <c r="H23" s="159">
        <v>-195177</v>
      </c>
      <c r="I23" s="159">
        <v>-389224</v>
      </c>
      <c r="J23" s="60">
        <v>-582878</v>
      </c>
      <c r="K23" s="159">
        <v>-497164</v>
      </c>
      <c r="L23" s="159">
        <v>-525757</v>
      </c>
      <c r="M23" s="60">
        <v>-644368</v>
      </c>
      <c r="N23" s="159">
        <v>-1667289</v>
      </c>
      <c r="O23" s="159">
        <v>422318</v>
      </c>
      <c r="P23" s="159">
        <v>-223359</v>
      </c>
      <c r="Q23" s="60">
        <v>-302113</v>
      </c>
      <c r="R23" s="159">
        <v>-103154</v>
      </c>
      <c r="S23" s="159">
        <v>-904124</v>
      </c>
      <c r="T23" s="60">
        <v>-206108</v>
      </c>
      <c r="U23" s="159"/>
      <c r="V23" s="159">
        <v>-1110232</v>
      </c>
      <c r="W23" s="159">
        <v>-3463553</v>
      </c>
      <c r="X23" s="60"/>
      <c r="Y23" s="159">
        <v>-3463553</v>
      </c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>
        <v>-22019236</v>
      </c>
      <c r="I24" s="60">
        <v>-1493744</v>
      </c>
      <c r="J24" s="60">
        <v>-23512980</v>
      </c>
      <c r="K24" s="60">
        <v>5126989</v>
      </c>
      <c r="L24" s="60">
        <v>1662720</v>
      </c>
      <c r="M24" s="60">
        <v>-8964550</v>
      </c>
      <c r="N24" s="60">
        <v>-2174841</v>
      </c>
      <c r="O24" s="60">
        <v>8901093</v>
      </c>
      <c r="P24" s="60">
        <v>7634673</v>
      </c>
      <c r="Q24" s="60">
        <v>-20154920</v>
      </c>
      <c r="R24" s="60">
        <v>-3619154</v>
      </c>
      <c r="S24" s="60">
        <v>3271691</v>
      </c>
      <c r="T24" s="60">
        <v>9149349</v>
      </c>
      <c r="U24" s="60"/>
      <c r="V24" s="60">
        <v>12421040</v>
      </c>
      <c r="W24" s="60">
        <v>-16885935</v>
      </c>
      <c r="X24" s="60"/>
      <c r="Y24" s="60">
        <v>-16885935</v>
      </c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-56229009</v>
      </c>
      <c r="D26" s="155"/>
      <c r="E26" s="59">
        <v>-31998000</v>
      </c>
      <c r="F26" s="60">
        <v>-31998000</v>
      </c>
      <c r="G26" s="60"/>
      <c r="H26" s="60">
        <v>-4839715</v>
      </c>
      <c r="I26" s="60"/>
      <c r="J26" s="60">
        <v>-4839715</v>
      </c>
      <c r="K26" s="60">
        <v>1465790</v>
      </c>
      <c r="L26" s="60"/>
      <c r="M26" s="60"/>
      <c r="N26" s="60">
        <v>1465790</v>
      </c>
      <c r="O26" s="60"/>
      <c r="P26" s="60"/>
      <c r="Q26" s="60"/>
      <c r="R26" s="60"/>
      <c r="S26" s="60"/>
      <c r="T26" s="60"/>
      <c r="U26" s="60"/>
      <c r="V26" s="60"/>
      <c r="W26" s="60">
        <v>-3373925</v>
      </c>
      <c r="X26" s="60">
        <v>-31998000</v>
      </c>
      <c r="Y26" s="60">
        <v>28624075</v>
      </c>
      <c r="Z26" s="140">
        <v>-89.46</v>
      </c>
      <c r="AA26" s="62">
        <v>-31998000</v>
      </c>
    </row>
    <row r="27" spans="1:27" ht="13.5">
      <c r="A27" s="250" t="s">
        <v>192</v>
      </c>
      <c r="B27" s="251"/>
      <c r="C27" s="168">
        <f aca="true" t="shared" si="1" ref="C27:Y27">SUM(C21:C26)</f>
        <v>-56229009</v>
      </c>
      <c r="D27" s="168">
        <f>SUM(D21:D26)</f>
        <v>0</v>
      </c>
      <c r="E27" s="72">
        <f t="shared" si="1"/>
        <v>-31998000</v>
      </c>
      <c r="F27" s="73">
        <f t="shared" si="1"/>
        <v>-31998000</v>
      </c>
      <c r="G27" s="73">
        <f t="shared" si="1"/>
        <v>1523</v>
      </c>
      <c r="H27" s="73">
        <f t="shared" si="1"/>
        <v>-27054128</v>
      </c>
      <c r="I27" s="73">
        <f t="shared" si="1"/>
        <v>-1882968</v>
      </c>
      <c r="J27" s="73">
        <f t="shared" si="1"/>
        <v>-28935573</v>
      </c>
      <c r="K27" s="73">
        <f t="shared" si="1"/>
        <v>6095615</v>
      </c>
      <c r="L27" s="73">
        <f t="shared" si="1"/>
        <v>1136963</v>
      </c>
      <c r="M27" s="73">
        <f t="shared" si="1"/>
        <v>-9608918</v>
      </c>
      <c r="N27" s="73">
        <f t="shared" si="1"/>
        <v>-2376340</v>
      </c>
      <c r="O27" s="73">
        <f t="shared" si="1"/>
        <v>9323411</v>
      </c>
      <c r="P27" s="73">
        <f t="shared" si="1"/>
        <v>7411314</v>
      </c>
      <c r="Q27" s="73">
        <f t="shared" si="1"/>
        <v>-20457033</v>
      </c>
      <c r="R27" s="73">
        <f t="shared" si="1"/>
        <v>-3722308</v>
      </c>
      <c r="S27" s="73">
        <f t="shared" si="1"/>
        <v>2367567</v>
      </c>
      <c r="T27" s="73">
        <f t="shared" si="1"/>
        <v>8943241</v>
      </c>
      <c r="U27" s="73">
        <f t="shared" si="1"/>
        <v>0</v>
      </c>
      <c r="V27" s="73">
        <f t="shared" si="1"/>
        <v>11310808</v>
      </c>
      <c r="W27" s="73">
        <f t="shared" si="1"/>
        <v>-23723413</v>
      </c>
      <c r="X27" s="73">
        <f t="shared" si="1"/>
        <v>-31998000</v>
      </c>
      <c r="Y27" s="73">
        <f t="shared" si="1"/>
        <v>8274587</v>
      </c>
      <c r="Z27" s="170">
        <f>+IF(X27&lt;&gt;0,+(Y27/X27)*100,0)</f>
        <v>-25.859700606287895</v>
      </c>
      <c r="AA27" s="74">
        <f>SUM(AA21:AA26)</f>
        <v>-31998000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-17723351</v>
      </c>
      <c r="D38" s="153">
        <f>+D17+D27+D36</f>
        <v>0</v>
      </c>
      <c r="E38" s="99">
        <f t="shared" si="3"/>
        <v>-26111508</v>
      </c>
      <c r="F38" s="100">
        <f t="shared" si="3"/>
        <v>-26111508</v>
      </c>
      <c r="G38" s="100">
        <f t="shared" si="3"/>
        <v>47015897</v>
      </c>
      <c r="H38" s="100">
        <f t="shared" si="3"/>
        <v>-34313772</v>
      </c>
      <c r="I38" s="100">
        <f t="shared" si="3"/>
        <v>-11763838</v>
      </c>
      <c r="J38" s="100">
        <f t="shared" si="3"/>
        <v>938287</v>
      </c>
      <c r="K38" s="100">
        <f t="shared" si="3"/>
        <v>-4459345</v>
      </c>
      <c r="L38" s="100">
        <f t="shared" si="3"/>
        <v>23304351</v>
      </c>
      <c r="M38" s="100">
        <f t="shared" si="3"/>
        <v>-20389830</v>
      </c>
      <c r="N38" s="100">
        <f t="shared" si="3"/>
        <v>-1544824</v>
      </c>
      <c r="O38" s="100">
        <f t="shared" si="3"/>
        <v>-295116</v>
      </c>
      <c r="P38" s="100">
        <f t="shared" si="3"/>
        <v>1975661</v>
      </c>
      <c r="Q38" s="100">
        <f t="shared" si="3"/>
        <v>11172798</v>
      </c>
      <c r="R38" s="100">
        <f t="shared" si="3"/>
        <v>12853343</v>
      </c>
      <c r="S38" s="100">
        <f t="shared" si="3"/>
        <v>-11124682</v>
      </c>
      <c r="T38" s="100">
        <f t="shared" si="3"/>
        <v>1891341</v>
      </c>
      <c r="U38" s="100">
        <f t="shared" si="3"/>
        <v>0</v>
      </c>
      <c r="V38" s="100">
        <f t="shared" si="3"/>
        <v>-9233341</v>
      </c>
      <c r="W38" s="100">
        <f t="shared" si="3"/>
        <v>3013465</v>
      </c>
      <c r="X38" s="100">
        <f t="shared" si="3"/>
        <v>-26111508</v>
      </c>
      <c r="Y38" s="100">
        <f t="shared" si="3"/>
        <v>29124973</v>
      </c>
      <c r="Z38" s="137">
        <f>+IF(X38&lt;&gt;0,+(Y38/X38)*100,0)</f>
        <v>-111.54075436776765</v>
      </c>
      <c r="AA38" s="102">
        <f>+AA17+AA27+AA36</f>
        <v>-26111508</v>
      </c>
    </row>
    <row r="39" spans="1:27" ht="13.5">
      <c r="A39" s="249" t="s">
        <v>200</v>
      </c>
      <c r="B39" s="182"/>
      <c r="C39" s="153">
        <v>14907850</v>
      </c>
      <c r="D39" s="153"/>
      <c r="E39" s="99">
        <v>19098842</v>
      </c>
      <c r="F39" s="100">
        <v>19098842</v>
      </c>
      <c r="G39" s="100">
        <v>2960033</v>
      </c>
      <c r="H39" s="100">
        <v>49975930</v>
      </c>
      <c r="I39" s="100">
        <v>15662158</v>
      </c>
      <c r="J39" s="100">
        <v>2960033</v>
      </c>
      <c r="K39" s="100">
        <v>3898320</v>
      </c>
      <c r="L39" s="100">
        <v>-561025</v>
      </c>
      <c r="M39" s="100">
        <v>22743326</v>
      </c>
      <c r="N39" s="100">
        <v>3898320</v>
      </c>
      <c r="O39" s="100">
        <v>2353496</v>
      </c>
      <c r="P39" s="100">
        <v>2058380</v>
      </c>
      <c r="Q39" s="100">
        <v>4034041</v>
      </c>
      <c r="R39" s="100">
        <v>2353496</v>
      </c>
      <c r="S39" s="100">
        <v>15206839</v>
      </c>
      <c r="T39" s="100">
        <v>4082157</v>
      </c>
      <c r="U39" s="100"/>
      <c r="V39" s="100">
        <v>15206839</v>
      </c>
      <c r="W39" s="100">
        <v>2960033</v>
      </c>
      <c r="X39" s="100">
        <v>19098842</v>
      </c>
      <c r="Y39" s="100">
        <v>-16138809</v>
      </c>
      <c r="Z39" s="137">
        <v>-84.5</v>
      </c>
      <c r="AA39" s="102">
        <v>19098842</v>
      </c>
    </row>
    <row r="40" spans="1:27" ht="13.5">
      <c r="A40" s="269" t="s">
        <v>201</v>
      </c>
      <c r="B40" s="256"/>
      <c r="C40" s="257">
        <v>-2815501</v>
      </c>
      <c r="D40" s="257"/>
      <c r="E40" s="258">
        <v>-7012667</v>
      </c>
      <c r="F40" s="259">
        <v>-7012667</v>
      </c>
      <c r="G40" s="259">
        <v>49975930</v>
      </c>
      <c r="H40" s="259">
        <v>15662158</v>
      </c>
      <c r="I40" s="259">
        <v>3898320</v>
      </c>
      <c r="J40" s="259">
        <v>3898320</v>
      </c>
      <c r="K40" s="259">
        <v>-561025</v>
      </c>
      <c r="L40" s="259">
        <v>22743326</v>
      </c>
      <c r="M40" s="259">
        <v>2353496</v>
      </c>
      <c r="N40" s="259">
        <v>2353496</v>
      </c>
      <c r="O40" s="259">
        <v>2058380</v>
      </c>
      <c r="P40" s="259">
        <v>4034041</v>
      </c>
      <c r="Q40" s="259">
        <v>15206839</v>
      </c>
      <c r="R40" s="259">
        <v>2058380</v>
      </c>
      <c r="S40" s="259">
        <v>4082157</v>
      </c>
      <c r="T40" s="259">
        <v>5973498</v>
      </c>
      <c r="U40" s="259"/>
      <c r="V40" s="259">
        <v>5973498</v>
      </c>
      <c r="W40" s="259">
        <v>5973498</v>
      </c>
      <c r="X40" s="259">
        <v>-7012667</v>
      </c>
      <c r="Y40" s="259">
        <v>12986165</v>
      </c>
      <c r="Z40" s="260">
        <v>-185.18</v>
      </c>
      <c r="AA40" s="261">
        <v>-7012667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33298000</v>
      </c>
      <c r="F5" s="106">
        <f t="shared" si="0"/>
        <v>33298000</v>
      </c>
      <c r="G5" s="106">
        <f t="shared" si="0"/>
        <v>0</v>
      </c>
      <c r="H5" s="106">
        <f t="shared" si="0"/>
        <v>0</v>
      </c>
      <c r="I5" s="106">
        <f t="shared" si="0"/>
        <v>1378956</v>
      </c>
      <c r="J5" s="106">
        <f t="shared" si="0"/>
        <v>1378956</v>
      </c>
      <c r="K5" s="106">
        <f t="shared" si="0"/>
        <v>2858408</v>
      </c>
      <c r="L5" s="106">
        <f t="shared" si="0"/>
        <v>1477792</v>
      </c>
      <c r="M5" s="106">
        <f t="shared" si="0"/>
        <v>0</v>
      </c>
      <c r="N5" s="106">
        <f t="shared" si="0"/>
        <v>4336200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3742282</v>
      </c>
      <c r="T5" s="106">
        <f t="shared" si="0"/>
        <v>104499</v>
      </c>
      <c r="U5" s="106">
        <f t="shared" si="0"/>
        <v>0</v>
      </c>
      <c r="V5" s="106">
        <f t="shared" si="0"/>
        <v>3846781</v>
      </c>
      <c r="W5" s="106">
        <f t="shared" si="0"/>
        <v>9561937</v>
      </c>
      <c r="X5" s="106">
        <f t="shared" si="0"/>
        <v>33298000</v>
      </c>
      <c r="Y5" s="106">
        <f t="shared" si="0"/>
        <v>-23736063</v>
      </c>
      <c r="Z5" s="201">
        <f>+IF(X5&lt;&gt;0,+(Y5/X5)*100,0)</f>
        <v>-71.28374977476125</v>
      </c>
      <c r="AA5" s="199">
        <f>SUM(AA11:AA18)</f>
        <v>33298000</v>
      </c>
    </row>
    <row r="6" spans="1:27" ht="13.5">
      <c r="A6" s="291" t="s">
        <v>205</v>
      </c>
      <c r="B6" s="142"/>
      <c r="C6" s="62"/>
      <c r="D6" s="156"/>
      <c r="E6" s="60">
        <v>31998000</v>
      </c>
      <c r="F6" s="60">
        <v>31998000</v>
      </c>
      <c r="G6" s="60"/>
      <c r="H6" s="60"/>
      <c r="I6" s="60">
        <v>1378956</v>
      </c>
      <c r="J6" s="60">
        <v>1378956</v>
      </c>
      <c r="K6" s="60">
        <v>2858408</v>
      </c>
      <c r="L6" s="60">
        <v>1477792</v>
      </c>
      <c r="M6" s="60"/>
      <c r="N6" s="60">
        <v>4336200</v>
      </c>
      <c r="O6" s="60"/>
      <c r="P6" s="60"/>
      <c r="Q6" s="60"/>
      <c r="R6" s="60"/>
      <c r="S6" s="60">
        <v>3742282</v>
      </c>
      <c r="T6" s="60">
        <v>104499</v>
      </c>
      <c r="U6" s="60"/>
      <c r="V6" s="60">
        <v>3846781</v>
      </c>
      <c r="W6" s="60">
        <v>9561937</v>
      </c>
      <c r="X6" s="60">
        <v>31998000</v>
      </c>
      <c r="Y6" s="60">
        <v>-22436063</v>
      </c>
      <c r="Z6" s="140">
        <v>-70.12</v>
      </c>
      <c r="AA6" s="155">
        <v>31998000</v>
      </c>
    </row>
    <row r="7" spans="1:27" ht="13.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/>
      <c r="D10" s="156"/>
      <c r="E10" s="60">
        <v>1300000</v>
      </c>
      <c r="F10" s="60">
        <v>1300000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1300000</v>
      </c>
      <c r="Y10" s="60">
        <v>-1300000</v>
      </c>
      <c r="Z10" s="140">
        <v>-100</v>
      </c>
      <c r="AA10" s="155">
        <v>1300000</v>
      </c>
    </row>
    <row r="11" spans="1:27" ht="13.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33298000</v>
      </c>
      <c r="F11" s="295">
        <f t="shared" si="1"/>
        <v>33298000</v>
      </c>
      <c r="G11" s="295">
        <f t="shared" si="1"/>
        <v>0</v>
      </c>
      <c r="H11" s="295">
        <f t="shared" si="1"/>
        <v>0</v>
      </c>
      <c r="I11" s="295">
        <f t="shared" si="1"/>
        <v>1378956</v>
      </c>
      <c r="J11" s="295">
        <f t="shared" si="1"/>
        <v>1378956</v>
      </c>
      <c r="K11" s="295">
        <f t="shared" si="1"/>
        <v>2858408</v>
      </c>
      <c r="L11" s="295">
        <f t="shared" si="1"/>
        <v>1477792</v>
      </c>
      <c r="M11" s="295">
        <f t="shared" si="1"/>
        <v>0</v>
      </c>
      <c r="N11" s="295">
        <f t="shared" si="1"/>
        <v>4336200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3742282</v>
      </c>
      <c r="T11" s="295">
        <f t="shared" si="1"/>
        <v>104499</v>
      </c>
      <c r="U11" s="295">
        <f t="shared" si="1"/>
        <v>0</v>
      </c>
      <c r="V11" s="295">
        <f t="shared" si="1"/>
        <v>3846781</v>
      </c>
      <c r="W11" s="295">
        <f t="shared" si="1"/>
        <v>9561937</v>
      </c>
      <c r="X11" s="295">
        <f t="shared" si="1"/>
        <v>33298000</v>
      </c>
      <c r="Y11" s="295">
        <f t="shared" si="1"/>
        <v>-23736063</v>
      </c>
      <c r="Z11" s="296">
        <f>+IF(X11&lt;&gt;0,+(Y11/X11)*100,0)</f>
        <v>-71.28374977476125</v>
      </c>
      <c r="AA11" s="297">
        <f>SUM(AA6:AA10)</f>
        <v>33298000</v>
      </c>
    </row>
    <row r="12" spans="1:27" ht="13.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/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31998000</v>
      </c>
      <c r="F36" s="60">
        <f t="shared" si="4"/>
        <v>31998000</v>
      </c>
      <c r="G36" s="60">
        <f t="shared" si="4"/>
        <v>0</v>
      </c>
      <c r="H36" s="60">
        <f t="shared" si="4"/>
        <v>0</v>
      </c>
      <c r="I36" s="60">
        <f t="shared" si="4"/>
        <v>1378956</v>
      </c>
      <c r="J36" s="60">
        <f t="shared" si="4"/>
        <v>1378956</v>
      </c>
      <c r="K36" s="60">
        <f t="shared" si="4"/>
        <v>2858408</v>
      </c>
      <c r="L36" s="60">
        <f t="shared" si="4"/>
        <v>1477792</v>
      </c>
      <c r="M36" s="60">
        <f t="shared" si="4"/>
        <v>0</v>
      </c>
      <c r="N36" s="60">
        <f t="shared" si="4"/>
        <v>4336200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3742282</v>
      </c>
      <c r="T36" s="60">
        <f t="shared" si="4"/>
        <v>104499</v>
      </c>
      <c r="U36" s="60">
        <f t="shared" si="4"/>
        <v>0</v>
      </c>
      <c r="V36" s="60">
        <f t="shared" si="4"/>
        <v>3846781</v>
      </c>
      <c r="W36" s="60">
        <f t="shared" si="4"/>
        <v>9561937</v>
      </c>
      <c r="X36" s="60">
        <f t="shared" si="4"/>
        <v>31998000</v>
      </c>
      <c r="Y36" s="60">
        <f t="shared" si="4"/>
        <v>-22436063</v>
      </c>
      <c r="Z36" s="140">
        <f aca="true" t="shared" si="5" ref="Z36:Z49">+IF(X36&lt;&gt;0,+(Y36/X36)*100,0)</f>
        <v>-70.11707919244952</v>
      </c>
      <c r="AA36" s="155">
        <f>AA6+AA21</f>
        <v>31998000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1300000</v>
      </c>
      <c r="F40" s="60">
        <f t="shared" si="4"/>
        <v>1300000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1300000</v>
      </c>
      <c r="Y40" s="60">
        <f t="shared" si="4"/>
        <v>-1300000</v>
      </c>
      <c r="Z40" s="140">
        <f t="shared" si="5"/>
        <v>-100</v>
      </c>
      <c r="AA40" s="155">
        <f>AA10+AA25</f>
        <v>1300000</v>
      </c>
    </row>
    <row r="41" spans="1:27" ht="13.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33298000</v>
      </c>
      <c r="F41" s="295">
        <f t="shared" si="6"/>
        <v>33298000</v>
      </c>
      <c r="G41" s="295">
        <f t="shared" si="6"/>
        <v>0</v>
      </c>
      <c r="H41" s="295">
        <f t="shared" si="6"/>
        <v>0</v>
      </c>
      <c r="I41" s="295">
        <f t="shared" si="6"/>
        <v>1378956</v>
      </c>
      <c r="J41" s="295">
        <f t="shared" si="6"/>
        <v>1378956</v>
      </c>
      <c r="K41" s="295">
        <f t="shared" si="6"/>
        <v>2858408</v>
      </c>
      <c r="L41" s="295">
        <f t="shared" si="6"/>
        <v>1477792</v>
      </c>
      <c r="M41" s="295">
        <f t="shared" si="6"/>
        <v>0</v>
      </c>
      <c r="N41" s="295">
        <f t="shared" si="6"/>
        <v>4336200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3742282</v>
      </c>
      <c r="T41" s="295">
        <f t="shared" si="6"/>
        <v>104499</v>
      </c>
      <c r="U41" s="295">
        <f t="shared" si="6"/>
        <v>0</v>
      </c>
      <c r="V41" s="295">
        <f t="shared" si="6"/>
        <v>3846781</v>
      </c>
      <c r="W41" s="295">
        <f t="shared" si="6"/>
        <v>9561937</v>
      </c>
      <c r="X41" s="295">
        <f t="shared" si="6"/>
        <v>33298000</v>
      </c>
      <c r="Y41" s="295">
        <f t="shared" si="6"/>
        <v>-23736063</v>
      </c>
      <c r="Z41" s="296">
        <f t="shared" si="5"/>
        <v>-71.28374977476125</v>
      </c>
      <c r="AA41" s="297">
        <f>SUM(AA36:AA40)</f>
        <v>33298000</v>
      </c>
    </row>
    <row r="42" spans="1:27" ht="13.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33298000</v>
      </c>
      <c r="F49" s="220">
        <f t="shared" si="9"/>
        <v>33298000</v>
      </c>
      <c r="G49" s="220">
        <f t="shared" si="9"/>
        <v>0</v>
      </c>
      <c r="H49" s="220">
        <f t="shared" si="9"/>
        <v>0</v>
      </c>
      <c r="I49" s="220">
        <f t="shared" si="9"/>
        <v>1378956</v>
      </c>
      <c r="J49" s="220">
        <f t="shared" si="9"/>
        <v>1378956</v>
      </c>
      <c r="K49" s="220">
        <f t="shared" si="9"/>
        <v>2858408</v>
      </c>
      <c r="L49" s="220">
        <f t="shared" si="9"/>
        <v>1477792</v>
      </c>
      <c r="M49" s="220">
        <f t="shared" si="9"/>
        <v>0</v>
      </c>
      <c r="N49" s="220">
        <f t="shared" si="9"/>
        <v>4336200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3742282</v>
      </c>
      <c r="T49" s="220">
        <f t="shared" si="9"/>
        <v>104499</v>
      </c>
      <c r="U49" s="220">
        <f t="shared" si="9"/>
        <v>0</v>
      </c>
      <c r="V49" s="220">
        <f t="shared" si="9"/>
        <v>3846781</v>
      </c>
      <c r="W49" s="220">
        <f t="shared" si="9"/>
        <v>9561937</v>
      </c>
      <c r="X49" s="220">
        <f t="shared" si="9"/>
        <v>33298000</v>
      </c>
      <c r="Y49" s="220">
        <f t="shared" si="9"/>
        <v>-23736063</v>
      </c>
      <c r="Z49" s="221">
        <f t="shared" si="5"/>
        <v>-71.28374977476125</v>
      </c>
      <c r="AA49" s="222">
        <f>SUM(AA41:AA48)</f>
        <v>33298000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5175203</v>
      </c>
      <c r="F51" s="54">
        <f t="shared" si="10"/>
        <v>5175203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5175203</v>
      </c>
      <c r="Y51" s="54">
        <f t="shared" si="10"/>
        <v>-5175203</v>
      </c>
      <c r="Z51" s="184">
        <f>+IF(X51&lt;&gt;0,+(Y51/X51)*100,0)</f>
        <v>-100</v>
      </c>
      <c r="AA51" s="130">
        <f>SUM(AA57:AA61)</f>
        <v>5175203</v>
      </c>
    </row>
    <row r="52" spans="1:27" ht="13.5">
      <c r="A52" s="310" t="s">
        <v>205</v>
      </c>
      <c r="B52" s="142"/>
      <c r="C52" s="62"/>
      <c r="D52" s="156"/>
      <c r="E52" s="60">
        <v>4018240</v>
      </c>
      <c r="F52" s="60">
        <v>4018240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4018240</v>
      </c>
      <c r="Y52" s="60">
        <v>-4018240</v>
      </c>
      <c r="Z52" s="140">
        <v>-100</v>
      </c>
      <c r="AA52" s="155">
        <v>4018240</v>
      </c>
    </row>
    <row r="53" spans="1:27" ht="13.5">
      <c r="A53" s="310" t="s">
        <v>206</v>
      </c>
      <c r="B53" s="142"/>
      <c r="C53" s="62"/>
      <c r="D53" s="156"/>
      <c r="E53" s="60">
        <v>600000</v>
      </c>
      <c r="F53" s="60">
        <v>600000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600000</v>
      </c>
      <c r="Y53" s="60">
        <v>-600000</v>
      </c>
      <c r="Z53" s="140">
        <v>-100</v>
      </c>
      <c r="AA53" s="155">
        <v>600000</v>
      </c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4618240</v>
      </c>
      <c r="F57" s="295">
        <f t="shared" si="11"/>
        <v>4618240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4618240</v>
      </c>
      <c r="Y57" s="295">
        <f t="shared" si="11"/>
        <v>-4618240</v>
      </c>
      <c r="Z57" s="296">
        <f>+IF(X57&lt;&gt;0,+(Y57/X57)*100,0)</f>
        <v>-100</v>
      </c>
      <c r="AA57" s="297">
        <f>SUM(AA52:AA56)</f>
        <v>4618240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>
        <v>556963</v>
      </c>
      <c r="F61" s="60">
        <v>556963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556963</v>
      </c>
      <c r="Y61" s="60">
        <v>-556963</v>
      </c>
      <c r="Z61" s="140">
        <v>-100</v>
      </c>
      <c r="AA61" s="155">
        <v>556963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4927176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4927176</v>
      </c>
      <c r="F69" s="220">
        <f t="shared" si="12"/>
        <v>0</v>
      </c>
      <c r="G69" s="220">
        <f t="shared" si="12"/>
        <v>0</v>
      </c>
      <c r="H69" s="220">
        <f t="shared" si="12"/>
        <v>0</v>
      </c>
      <c r="I69" s="220">
        <f t="shared" si="12"/>
        <v>0</v>
      </c>
      <c r="J69" s="220">
        <f t="shared" si="12"/>
        <v>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0</v>
      </c>
      <c r="X69" s="220">
        <f t="shared" si="12"/>
        <v>0</v>
      </c>
      <c r="Y69" s="220">
        <f t="shared" si="12"/>
        <v>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33298000</v>
      </c>
      <c r="F5" s="345">
        <f t="shared" si="0"/>
        <v>33298000</v>
      </c>
      <c r="G5" s="345">
        <f t="shared" si="0"/>
        <v>0</v>
      </c>
      <c r="H5" s="343">
        <f t="shared" si="0"/>
        <v>0</v>
      </c>
      <c r="I5" s="343">
        <f t="shared" si="0"/>
        <v>1378956</v>
      </c>
      <c r="J5" s="345">
        <f t="shared" si="0"/>
        <v>1378956</v>
      </c>
      <c r="K5" s="345">
        <f t="shared" si="0"/>
        <v>2858408</v>
      </c>
      <c r="L5" s="343">
        <f t="shared" si="0"/>
        <v>1477792</v>
      </c>
      <c r="M5" s="343">
        <f t="shared" si="0"/>
        <v>0</v>
      </c>
      <c r="N5" s="345">
        <f t="shared" si="0"/>
        <v>4336200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3742282</v>
      </c>
      <c r="T5" s="343">
        <f t="shared" si="0"/>
        <v>104499</v>
      </c>
      <c r="U5" s="343">
        <f t="shared" si="0"/>
        <v>0</v>
      </c>
      <c r="V5" s="345">
        <f t="shared" si="0"/>
        <v>3846781</v>
      </c>
      <c r="W5" s="345">
        <f t="shared" si="0"/>
        <v>9561937</v>
      </c>
      <c r="X5" s="343">
        <f t="shared" si="0"/>
        <v>33298000</v>
      </c>
      <c r="Y5" s="345">
        <f t="shared" si="0"/>
        <v>-23736063</v>
      </c>
      <c r="Z5" s="346">
        <f>+IF(X5&lt;&gt;0,+(Y5/X5)*100,0)</f>
        <v>-71.28374977476125</v>
      </c>
      <c r="AA5" s="347">
        <f>+AA6+AA8+AA11+AA13+AA15</f>
        <v>33298000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31998000</v>
      </c>
      <c r="F6" s="59">
        <f t="shared" si="1"/>
        <v>31998000</v>
      </c>
      <c r="G6" s="59">
        <f t="shared" si="1"/>
        <v>0</v>
      </c>
      <c r="H6" s="60">
        <f t="shared" si="1"/>
        <v>0</v>
      </c>
      <c r="I6" s="60">
        <f t="shared" si="1"/>
        <v>1378956</v>
      </c>
      <c r="J6" s="59">
        <f t="shared" si="1"/>
        <v>1378956</v>
      </c>
      <c r="K6" s="59">
        <f t="shared" si="1"/>
        <v>2858408</v>
      </c>
      <c r="L6" s="60">
        <f t="shared" si="1"/>
        <v>1477792</v>
      </c>
      <c r="M6" s="60">
        <f t="shared" si="1"/>
        <v>0</v>
      </c>
      <c r="N6" s="59">
        <f t="shared" si="1"/>
        <v>4336200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3742282</v>
      </c>
      <c r="T6" s="60">
        <f t="shared" si="1"/>
        <v>104499</v>
      </c>
      <c r="U6" s="60">
        <f t="shared" si="1"/>
        <v>0</v>
      </c>
      <c r="V6" s="59">
        <f t="shared" si="1"/>
        <v>3846781</v>
      </c>
      <c r="W6" s="59">
        <f t="shared" si="1"/>
        <v>9561937</v>
      </c>
      <c r="X6" s="60">
        <f t="shared" si="1"/>
        <v>31998000</v>
      </c>
      <c r="Y6" s="59">
        <f t="shared" si="1"/>
        <v>-22436063</v>
      </c>
      <c r="Z6" s="61">
        <f>+IF(X6&lt;&gt;0,+(Y6/X6)*100,0)</f>
        <v>-70.11707919244952</v>
      </c>
      <c r="AA6" s="62">
        <f t="shared" si="1"/>
        <v>31998000</v>
      </c>
    </row>
    <row r="7" spans="1:27" ht="13.5">
      <c r="A7" s="291" t="s">
        <v>229</v>
      </c>
      <c r="B7" s="142"/>
      <c r="C7" s="60"/>
      <c r="D7" s="327"/>
      <c r="E7" s="60">
        <v>31998000</v>
      </c>
      <c r="F7" s="59">
        <v>31998000</v>
      </c>
      <c r="G7" s="59"/>
      <c r="H7" s="60"/>
      <c r="I7" s="60">
        <v>1378956</v>
      </c>
      <c r="J7" s="59">
        <v>1378956</v>
      </c>
      <c r="K7" s="59">
        <v>2858408</v>
      </c>
      <c r="L7" s="60">
        <v>1477792</v>
      </c>
      <c r="M7" s="60"/>
      <c r="N7" s="59">
        <v>4336200</v>
      </c>
      <c r="O7" s="59"/>
      <c r="P7" s="60"/>
      <c r="Q7" s="60"/>
      <c r="R7" s="59"/>
      <c r="S7" s="59">
        <v>3742282</v>
      </c>
      <c r="T7" s="60">
        <v>104499</v>
      </c>
      <c r="U7" s="60"/>
      <c r="V7" s="59">
        <v>3846781</v>
      </c>
      <c r="W7" s="59">
        <v>9561937</v>
      </c>
      <c r="X7" s="60">
        <v>31998000</v>
      </c>
      <c r="Y7" s="59">
        <v>-22436063</v>
      </c>
      <c r="Z7" s="61">
        <v>-70.12</v>
      </c>
      <c r="AA7" s="62">
        <v>31998000</v>
      </c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1300000</v>
      </c>
      <c r="F15" s="59">
        <f t="shared" si="5"/>
        <v>1300000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1300000</v>
      </c>
      <c r="Y15" s="59">
        <f t="shared" si="5"/>
        <v>-1300000</v>
      </c>
      <c r="Z15" s="61">
        <f>+IF(X15&lt;&gt;0,+(Y15/X15)*100,0)</f>
        <v>-100</v>
      </c>
      <c r="AA15" s="62">
        <f>SUM(AA16:AA20)</f>
        <v>1300000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1300000</v>
      </c>
      <c r="F20" s="59">
        <v>1300000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1300000</v>
      </c>
      <c r="Y20" s="59">
        <v>-1300000</v>
      </c>
      <c r="Z20" s="61">
        <v>-100</v>
      </c>
      <c r="AA20" s="62">
        <v>1300000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33298000</v>
      </c>
      <c r="F60" s="264">
        <f t="shared" si="14"/>
        <v>33298000</v>
      </c>
      <c r="G60" s="264">
        <f t="shared" si="14"/>
        <v>0</v>
      </c>
      <c r="H60" s="219">
        <f t="shared" si="14"/>
        <v>0</v>
      </c>
      <c r="I60" s="219">
        <f t="shared" si="14"/>
        <v>1378956</v>
      </c>
      <c r="J60" s="264">
        <f t="shared" si="14"/>
        <v>1378956</v>
      </c>
      <c r="K60" s="264">
        <f t="shared" si="14"/>
        <v>2858408</v>
      </c>
      <c r="L60" s="219">
        <f t="shared" si="14"/>
        <v>1477792</v>
      </c>
      <c r="M60" s="219">
        <f t="shared" si="14"/>
        <v>0</v>
      </c>
      <c r="N60" s="264">
        <f t="shared" si="14"/>
        <v>4336200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3742282</v>
      </c>
      <c r="T60" s="219">
        <f t="shared" si="14"/>
        <v>104499</v>
      </c>
      <c r="U60" s="219">
        <f t="shared" si="14"/>
        <v>0</v>
      </c>
      <c r="V60" s="264">
        <f t="shared" si="14"/>
        <v>3846781</v>
      </c>
      <c r="W60" s="264">
        <f t="shared" si="14"/>
        <v>9561937</v>
      </c>
      <c r="X60" s="219">
        <f t="shared" si="14"/>
        <v>33298000</v>
      </c>
      <c r="Y60" s="264">
        <f t="shared" si="14"/>
        <v>-23736063</v>
      </c>
      <c r="Z60" s="324">
        <f>+IF(X60&lt;&gt;0,+(Y60/X60)*100,0)</f>
        <v>-71.28374977476125</v>
      </c>
      <c r="AA60" s="232">
        <f>+AA57+AA54+AA51+AA40+AA37+AA34+AA22+AA5</f>
        <v>33298000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2015-08-05T12:31:01Z</dcterms:created>
  <dcterms:modified xsi:type="dcterms:W3CDTF">2015-08-05T12:32:50Z</dcterms:modified>
  <cp:category/>
  <cp:version/>
  <cp:contentType/>
  <cp:contentStatus/>
</cp:coreProperties>
</file>