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<sst xmlns="http://schemas.openxmlformats.org/spreadsheetml/2006/main" count="857" uniqueCount="303">
  <si>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Ntabankulu(EC444)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</si>
  <si>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</si>
  <si>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</si>
  <si>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</si>
  <si>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</si>
  <si>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</si>
  <si>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</si>
  <si>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</si>
  <si>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</si>
  <si>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</si>
  <si>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</si>
  <si>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</si>
  <si>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</si>
  <si>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</si>
  <si>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</si>
  <si>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</si>
  <si>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</si>
  <si>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</si>
  <si>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</si>
  <si>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</si>
  <si>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</si>
  <si>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</si>
  <si>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</si>
  <si>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</si>
  <si>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</si>
  <si>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</si>
  <si>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</si>
  <si>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</si>
  <si>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</si>
  <si>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</si>
  <si>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</si>
  <si>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</si>
  <si>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</si>
  <si>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</si>
  <si>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</si>
  <si>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</si>
  <si>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</si>
  <si>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</si>
  <si>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</si>
  <si>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</si>
  <si>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</si>
  <si>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</si>
  <si>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</si>
  <si>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</si>
  <si>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</si>
  <si>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</si>
  <si>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</si>
  <si>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</si>
  <si>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</si>
  <si>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</si>
  <si>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</si>
  <si>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</si>
  <si>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</si>
  <si>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</si>
  <si>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</si>
  <si>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</si>
  <si>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</si>
  <si>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</si>
  <si>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</si>
  <si>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</si>
  <si>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</si>
  <si>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</si>
  <si>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</si>
  <si>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</si>
  <si>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</si>
  <si>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</si>
  <si>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</si>
  <si>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</si>
  <si>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</si>
  <si>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</si>
  <si>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Ntabankulu(EC444)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</si>
  <si>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</si>
  <si>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</si>
  <si>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</si>
  <si>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</si>
  <si>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</si>
  <si>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</si>
  <si>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</si>
  <si>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</si>
  <si>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</si>
  <si>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</si>
  <si>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</si>
  <si>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</si>
  <si>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</si>
  <si>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</si>
  <si>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</si>
  <si>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</si>
  <si>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</si>
  <si>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</si>
  <si>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</si>
  <si>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</si>
  <si>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</si>
  <si>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</si>
  <si>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</si>
  <si>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</si>
  <si>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</si>
  <si>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</si>
  <si>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</si>
  <si>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</si>
  <si>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</si>
  <si>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Ntabankulu(EC444)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</si>
  <si>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</si>
  <si>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</si>
  <si>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</si>
  <si>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</si>
  <si>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</si>
  <si>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</si>
  <si>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</si>
  <si>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</si>
  <si>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</si>
  <si>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</si>
  <si>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</si>
  <si>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</si>
  <si>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</si>
  <si>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</si>
  <si>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</si>
  <si>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</si>
  <si>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</si>
  <si>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</si>
  <si>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</si>
  <si>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</si>
  <si>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</si>
  <si>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</si>
  <si>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</si>
  <si>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</si>
  <si>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</si>
  <si>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</si>
  <si>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</si>
  <si>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</si>
  <si>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Ntabankulu(EC444)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</si>
  <si>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</si>
  <si>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</si>
  <si>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</si>
  <si>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</si>
  <si>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</si>
  <si>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</si>
  <si>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</si>
  <si>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</si>
  <si>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</si>
  <si>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</si>
  <si>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Ntabankulu(EC444)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</si>
  <si>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</si>
  <si>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</si>
  <si>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</si>
  <si>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</si>
  <si>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</si>
  <si>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</si>
  <si>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</si>
  <si>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</si>
  <si>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</si>
  <si>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</si>
  <si>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</si>
  <si>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</si>
  <si>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</si>
  <si>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</si>
  <si>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</si>
  <si>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</si>
  <si>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</si>
  <si>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</si>
  <si>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</si>
  <si>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</si>
  <si>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</si>
  <si>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</si>
  <si>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</si>
  <si>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</si>
  <si>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</si>
  <si>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</si>
  <si>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</si>
  <si>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</si>
  <si>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</si>
  <si>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</si>
  <si>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</si>
  <si>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</si>
  <si>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</si>
  <si>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Ntabankulu(EC444)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</si>
  <si>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</si>
  <si>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</si>
  <si>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</si>
  <si>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</si>
  <si>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</si>
  <si>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</si>
  <si>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</si>
  <si>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</si>
  <si>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</si>
  <si>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</si>
  <si>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</si>
  <si>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</si>
  <si>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</si>
  <si>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</si>
  <si>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</si>
  <si>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</si>
  <si>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</si>
  <si>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</si>
  <si>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</si>
  <si>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</si>
  <si>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</si>
  <si>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</si>
  <si>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</si>
  <si>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</si>
  <si>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</si>
  <si>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</si>
  <si>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</si>
  <si>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Ntabankulu(EC444)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</si>
  <si>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</si>
  <si>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</si>
  <si>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</si>
  <si>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</si>
  <si>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</si>
  <si>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</si>
  <si>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</si>
  <si>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</si>
  <si>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</si>
  <si>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</si>
  <si>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</si>
  <si>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</si>
  <si>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</si>
  <si>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</si>
  <si>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</si>
  <si>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</si>
  <si>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</si>
  <si>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</si>
  <si>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</si>
  <si>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</si>
  <si>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</si>
  <si>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</si>
  <si>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</si>
  <si>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</si>
  <si>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Ntabankulu(EC444)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</si>
  <si>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</si>
  <si>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</si>
  <si>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</si>
  <si>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</si>
  <si>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</si>
  <si>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</si>
  <si>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</si>
  <si>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</si>
  <si>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</si>
  <si>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</si>
  <si>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</si>
  <si>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</si>
  <si>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</si>
  <si>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</si>
  <si>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</si>
  <si>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</si>
  <si>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</si>
  <si>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</si>
  <si>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</si>
  <si>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</si>
  <si>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</si>
  <si>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</si>
  <si>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</si>
  <si>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</si>
  <si>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</si>
  <si>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</si>
  <si>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</si>
  <si>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</si>
  <si>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</si>
  <si>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</si>
  <si>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</si>
  <si>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</si>
  <si>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</si>
  <si>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</si>
  <si>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</si>
  <si>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Ntabankulu(EC444)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</si>
  <si>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</si>
  <si>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</si>
  <si>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Eastern Cape: Ntabankulu(EC444)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</si>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</sst>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2891359</v>
      </c>
      <c r="C5" s="19">
        <v>0</v>
      </c>
      <c r="D5" s="59">
        <v>1000000</v>
      </c>
      <c r="E5" s="60">
        <v>2688431</v>
      </c>
      <c r="F5" s="60">
        <v>240947</v>
      </c>
      <c r="G5" s="60">
        <v>240947</v>
      </c>
      <c r="H5" s="60">
        <v>224035</v>
      </c>
      <c r="I5" s="60">
        <v>705929</v>
      </c>
      <c r="J5" s="60">
        <v>224035</v>
      </c>
      <c r="K5" s="60">
        <v>224035</v>
      </c>
      <c r="L5" s="60">
        <v>224035</v>
      </c>
      <c r="M5" s="60">
        <v>672105</v>
      </c>
      <c r="N5" s="60">
        <v>224035</v>
      </c>
      <c r="O5" s="60">
        <v>224035</v>
      </c>
      <c r="P5" s="60">
        <v>224035</v>
      </c>
      <c r="Q5" s="60">
        <v>672105</v>
      </c>
      <c r="R5" s="60">
        <v>224035</v>
      </c>
      <c r="S5" s="60">
        <v>224035</v>
      </c>
      <c r="T5" s="60">
        <v>224035</v>
      </c>
      <c r="U5" s="60">
        <v>672105</v>
      </c>
      <c r="V5" s="60">
        <v>2722244</v>
      </c>
      <c r="W5" s="60">
        <v>999996</v>
      </c>
      <c r="X5" s="60">
        <v>1722248</v>
      </c>
      <c r="Y5" s="61">
        <v>172.23</v>
      </c>
      <c r="Z5" s="62">
        <v>2688431</v>
      </c>
    </row>
    <row r="6" spans="1:26" ht="13.5">
      <c r="A6" s="58" t="s">
        <v>32</v>
      </c>
      <c r="B6" s="19">
        <v>169893</v>
      </c>
      <c r="C6" s="19">
        <v>0</v>
      </c>
      <c r="D6" s="59">
        <v>50000</v>
      </c>
      <c r="E6" s="60">
        <v>100000</v>
      </c>
      <c r="F6" s="60">
        <v>15180</v>
      </c>
      <c r="G6" s="60">
        <v>15180</v>
      </c>
      <c r="H6" s="60">
        <v>22050</v>
      </c>
      <c r="I6" s="60">
        <v>52410</v>
      </c>
      <c r="J6" s="60">
        <v>22050</v>
      </c>
      <c r="K6" s="60">
        <v>22050</v>
      </c>
      <c r="L6" s="60">
        <v>22050</v>
      </c>
      <c r="M6" s="60">
        <v>66150</v>
      </c>
      <c r="N6" s="60">
        <v>22050</v>
      </c>
      <c r="O6" s="60">
        <v>22050</v>
      </c>
      <c r="P6" s="60">
        <v>22050</v>
      </c>
      <c r="Q6" s="60">
        <v>66150</v>
      </c>
      <c r="R6" s="60">
        <v>22050</v>
      </c>
      <c r="S6" s="60">
        <v>22050</v>
      </c>
      <c r="T6" s="60">
        <v>22050</v>
      </c>
      <c r="U6" s="60">
        <v>66150</v>
      </c>
      <c r="V6" s="60">
        <v>250860</v>
      </c>
      <c r="W6" s="60">
        <v>50004</v>
      </c>
      <c r="X6" s="60">
        <v>200856</v>
      </c>
      <c r="Y6" s="61">
        <v>401.68</v>
      </c>
      <c r="Z6" s="62">
        <v>100000</v>
      </c>
    </row>
    <row r="7" spans="1:26" ht="13.5">
      <c r="A7" s="58" t="s">
        <v>33</v>
      </c>
      <c r="B7" s="19">
        <v>1754380</v>
      </c>
      <c r="C7" s="19">
        <v>0</v>
      </c>
      <c r="D7" s="59">
        <v>1300000</v>
      </c>
      <c r="E7" s="60">
        <v>3165000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1299996</v>
      </c>
      <c r="X7" s="60">
        <v>-1299996</v>
      </c>
      <c r="Y7" s="61">
        <v>-100</v>
      </c>
      <c r="Z7" s="62">
        <v>3165000</v>
      </c>
    </row>
    <row r="8" spans="1:26" ht="13.5">
      <c r="A8" s="58" t="s">
        <v>34</v>
      </c>
      <c r="B8" s="19">
        <v>74367030</v>
      </c>
      <c r="C8" s="19">
        <v>0</v>
      </c>
      <c r="D8" s="59">
        <v>85992000</v>
      </c>
      <c r="E8" s="60">
        <v>87531883</v>
      </c>
      <c r="F8" s="60">
        <v>288960</v>
      </c>
      <c r="G8" s="60">
        <v>1490800</v>
      </c>
      <c r="H8" s="60">
        <v>0</v>
      </c>
      <c r="I8" s="60">
        <v>1779760</v>
      </c>
      <c r="J8" s="60">
        <v>0</v>
      </c>
      <c r="K8" s="60">
        <v>26643000</v>
      </c>
      <c r="L8" s="60">
        <v>390000</v>
      </c>
      <c r="M8" s="60">
        <v>27033000</v>
      </c>
      <c r="N8" s="60">
        <v>390000</v>
      </c>
      <c r="O8" s="60">
        <v>389000</v>
      </c>
      <c r="P8" s="60">
        <v>22250181</v>
      </c>
      <c r="Q8" s="60">
        <v>23029181</v>
      </c>
      <c r="R8" s="60">
        <v>22250181</v>
      </c>
      <c r="S8" s="60">
        <v>22250181</v>
      </c>
      <c r="T8" s="60">
        <v>0</v>
      </c>
      <c r="U8" s="60">
        <v>44500362</v>
      </c>
      <c r="V8" s="60">
        <v>96342303</v>
      </c>
      <c r="W8" s="60">
        <v>85992004</v>
      </c>
      <c r="X8" s="60">
        <v>10350299</v>
      </c>
      <c r="Y8" s="61">
        <v>12.04</v>
      </c>
      <c r="Z8" s="62">
        <v>87531883</v>
      </c>
    </row>
    <row r="9" spans="1:26" ht="13.5">
      <c r="A9" s="58" t="s">
        <v>35</v>
      </c>
      <c r="B9" s="19">
        <v>3413254</v>
      </c>
      <c r="C9" s="19">
        <v>0</v>
      </c>
      <c r="D9" s="59">
        <v>2272139</v>
      </c>
      <c r="E9" s="60">
        <v>11905448</v>
      </c>
      <c r="F9" s="60">
        <v>224155</v>
      </c>
      <c r="G9" s="60">
        <v>224155</v>
      </c>
      <c r="H9" s="60">
        <v>105884</v>
      </c>
      <c r="I9" s="60">
        <v>554194</v>
      </c>
      <c r="J9" s="60">
        <v>105884</v>
      </c>
      <c r="K9" s="60">
        <v>105884</v>
      </c>
      <c r="L9" s="60">
        <v>105884</v>
      </c>
      <c r="M9" s="60">
        <v>317652</v>
      </c>
      <c r="N9" s="60">
        <v>105884</v>
      </c>
      <c r="O9" s="60">
        <v>105884</v>
      </c>
      <c r="P9" s="60">
        <v>105884</v>
      </c>
      <c r="Q9" s="60">
        <v>317652</v>
      </c>
      <c r="R9" s="60">
        <v>105884</v>
      </c>
      <c r="S9" s="60">
        <v>105884</v>
      </c>
      <c r="T9" s="60">
        <v>105884</v>
      </c>
      <c r="U9" s="60">
        <v>317652</v>
      </c>
      <c r="V9" s="60">
        <v>1507150</v>
      </c>
      <c r="W9" s="60">
        <v>2252132</v>
      </c>
      <c r="X9" s="60">
        <v>-744982</v>
      </c>
      <c r="Y9" s="61">
        <v>-33.08</v>
      </c>
      <c r="Z9" s="62">
        <v>11905448</v>
      </c>
    </row>
    <row r="10" spans="1:26" ht="25.5">
      <c r="A10" s="63" t="s">
        <v>278</v>
      </c>
      <c r="B10" s="64">
        <f>SUM(B5:B9)</f>
        <v>82595916</v>
      </c>
      <c r="C10" s="64">
        <f>SUM(C5:C9)</f>
        <v>0</v>
      </c>
      <c r="D10" s="65">
        <f aca="true" t="shared" si="0" ref="D10:Z10">SUM(D5:D9)</f>
        <v>90614139</v>
      </c>
      <c r="E10" s="66">
        <f t="shared" si="0"/>
        <v>105390762</v>
      </c>
      <c r="F10" s="66">
        <f t="shared" si="0"/>
        <v>769242</v>
      </c>
      <c r="G10" s="66">
        <f t="shared" si="0"/>
        <v>1971082</v>
      </c>
      <c r="H10" s="66">
        <f t="shared" si="0"/>
        <v>351969</v>
      </c>
      <c r="I10" s="66">
        <f t="shared" si="0"/>
        <v>3092293</v>
      </c>
      <c r="J10" s="66">
        <f t="shared" si="0"/>
        <v>351969</v>
      </c>
      <c r="K10" s="66">
        <f t="shared" si="0"/>
        <v>26994969</v>
      </c>
      <c r="L10" s="66">
        <f t="shared" si="0"/>
        <v>741969</v>
      </c>
      <c r="M10" s="66">
        <f t="shared" si="0"/>
        <v>28088907</v>
      </c>
      <c r="N10" s="66">
        <f t="shared" si="0"/>
        <v>741969</v>
      </c>
      <c r="O10" s="66">
        <f t="shared" si="0"/>
        <v>740969</v>
      </c>
      <c r="P10" s="66">
        <f t="shared" si="0"/>
        <v>22602150</v>
      </c>
      <c r="Q10" s="66">
        <f t="shared" si="0"/>
        <v>24085088</v>
      </c>
      <c r="R10" s="66">
        <f t="shared" si="0"/>
        <v>22602150</v>
      </c>
      <c r="S10" s="66">
        <f t="shared" si="0"/>
        <v>22602150</v>
      </c>
      <c r="T10" s="66">
        <f t="shared" si="0"/>
        <v>351969</v>
      </c>
      <c r="U10" s="66">
        <f t="shared" si="0"/>
        <v>45556269</v>
      </c>
      <c r="V10" s="66">
        <f t="shared" si="0"/>
        <v>100822557</v>
      </c>
      <c r="W10" s="66">
        <f t="shared" si="0"/>
        <v>90594132</v>
      </c>
      <c r="X10" s="66">
        <f t="shared" si="0"/>
        <v>10228425</v>
      </c>
      <c r="Y10" s="67">
        <f>+IF(W10&lt;&gt;0,(X10/W10)*100,0)</f>
        <v>11.290383575836898</v>
      </c>
      <c r="Z10" s="68">
        <f t="shared" si="0"/>
        <v>105390762</v>
      </c>
    </row>
    <row r="11" spans="1:26" ht="13.5">
      <c r="A11" s="58" t="s">
        <v>37</v>
      </c>
      <c r="B11" s="19">
        <v>33435607</v>
      </c>
      <c r="C11" s="19">
        <v>0</v>
      </c>
      <c r="D11" s="59">
        <v>47699126</v>
      </c>
      <c r="E11" s="60">
        <v>39150729</v>
      </c>
      <c r="F11" s="60">
        <v>3472645</v>
      </c>
      <c r="G11" s="60">
        <v>3698979</v>
      </c>
      <c r="H11" s="60">
        <v>3294392</v>
      </c>
      <c r="I11" s="60">
        <v>10466016</v>
      </c>
      <c r="J11" s="60">
        <v>3559100</v>
      </c>
      <c r="K11" s="60">
        <v>3663385</v>
      </c>
      <c r="L11" s="60">
        <v>4037511</v>
      </c>
      <c r="M11" s="60">
        <v>11259996</v>
      </c>
      <c r="N11" s="60">
        <v>3609196</v>
      </c>
      <c r="O11" s="60">
        <v>3788088</v>
      </c>
      <c r="P11" s="60">
        <v>3538937</v>
      </c>
      <c r="Q11" s="60">
        <v>10936221</v>
      </c>
      <c r="R11" s="60">
        <v>3879264</v>
      </c>
      <c r="S11" s="60">
        <v>3879264</v>
      </c>
      <c r="T11" s="60">
        <v>4185667</v>
      </c>
      <c r="U11" s="60">
        <v>11944195</v>
      </c>
      <c r="V11" s="60">
        <v>44606428</v>
      </c>
      <c r="W11" s="60">
        <v>34840251</v>
      </c>
      <c r="X11" s="60">
        <v>9766177</v>
      </c>
      <c r="Y11" s="61">
        <v>28.03</v>
      </c>
      <c r="Z11" s="62">
        <v>39150729</v>
      </c>
    </row>
    <row r="12" spans="1:26" ht="13.5">
      <c r="A12" s="58" t="s">
        <v>38</v>
      </c>
      <c r="B12" s="19">
        <v>9026935</v>
      </c>
      <c r="C12" s="19">
        <v>0</v>
      </c>
      <c r="D12" s="59">
        <v>0</v>
      </c>
      <c r="E12" s="60">
        <v>9747910</v>
      </c>
      <c r="F12" s="60">
        <v>384909</v>
      </c>
      <c r="G12" s="60">
        <v>400409</v>
      </c>
      <c r="H12" s="60">
        <v>711991</v>
      </c>
      <c r="I12" s="60">
        <v>1497309</v>
      </c>
      <c r="J12" s="60">
        <v>426216</v>
      </c>
      <c r="K12" s="60">
        <v>400153</v>
      </c>
      <c r="L12" s="60">
        <v>400166</v>
      </c>
      <c r="M12" s="60">
        <v>1226535</v>
      </c>
      <c r="N12" s="60">
        <v>401749</v>
      </c>
      <c r="O12" s="60">
        <v>393798</v>
      </c>
      <c r="P12" s="60">
        <v>398569</v>
      </c>
      <c r="Q12" s="60">
        <v>1194116</v>
      </c>
      <c r="R12" s="60">
        <v>701100</v>
      </c>
      <c r="S12" s="60">
        <v>701100</v>
      </c>
      <c r="T12" s="60">
        <v>423201</v>
      </c>
      <c r="U12" s="60">
        <v>1825401</v>
      </c>
      <c r="V12" s="60">
        <v>5743361</v>
      </c>
      <c r="W12" s="60">
        <v>9303516</v>
      </c>
      <c r="X12" s="60">
        <v>-3560155</v>
      </c>
      <c r="Y12" s="61">
        <v>-38.27</v>
      </c>
      <c r="Z12" s="62">
        <v>9747910</v>
      </c>
    </row>
    <row r="13" spans="1:26" ht="13.5">
      <c r="A13" s="58" t="s">
        <v>279</v>
      </c>
      <c r="B13" s="19">
        <v>9127790</v>
      </c>
      <c r="C13" s="19">
        <v>0</v>
      </c>
      <c r="D13" s="59">
        <v>5450000</v>
      </c>
      <c r="E13" s="60">
        <v>3567520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3500000</v>
      </c>
      <c r="X13" s="60">
        <v>-3500000</v>
      </c>
      <c r="Y13" s="61">
        <v>-100</v>
      </c>
      <c r="Z13" s="62">
        <v>3567520</v>
      </c>
    </row>
    <row r="14" spans="1:26" ht="13.5">
      <c r="A14" s="58" t="s">
        <v>40</v>
      </c>
      <c r="B14" s="19">
        <v>11689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50004</v>
      </c>
      <c r="X14" s="60">
        <v>-50004</v>
      </c>
      <c r="Y14" s="61">
        <v>-100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500000</v>
      </c>
      <c r="E15" s="60">
        <v>2132283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3450000</v>
      </c>
      <c r="X15" s="60">
        <v>-3450000</v>
      </c>
      <c r="Y15" s="61">
        <v>-100</v>
      </c>
      <c r="Z15" s="62">
        <v>2132283</v>
      </c>
    </row>
    <row r="16" spans="1:26" ht="13.5">
      <c r="A16" s="69" t="s">
        <v>42</v>
      </c>
      <c r="B16" s="19">
        <v>0</v>
      </c>
      <c r="C16" s="19">
        <v>0</v>
      </c>
      <c r="D16" s="59">
        <v>58287207</v>
      </c>
      <c r="E16" s="60">
        <v>109642604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5200004</v>
      </c>
      <c r="X16" s="60">
        <v>-5200004</v>
      </c>
      <c r="Y16" s="61">
        <v>-100</v>
      </c>
      <c r="Z16" s="62">
        <v>109642604</v>
      </c>
    </row>
    <row r="17" spans="1:26" ht="13.5">
      <c r="A17" s="58" t="s">
        <v>43</v>
      </c>
      <c r="B17" s="19">
        <v>60865302</v>
      </c>
      <c r="C17" s="19">
        <v>0</v>
      </c>
      <c r="D17" s="59">
        <v>37149389</v>
      </c>
      <c r="E17" s="60">
        <v>45158423</v>
      </c>
      <c r="F17" s="60">
        <v>1643405</v>
      </c>
      <c r="G17" s="60">
        <v>3019123</v>
      </c>
      <c r="H17" s="60">
        <v>4683798</v>
      </c>
      <c r="I17" s="60">
        <v>9346326</v>
      </c>
      <c r="J17" s="60">
        <v>4433477</v>
      </c>
      <c r="K17" s="60">
        <v>2895429</v>
      </c>
      <c r="L17" s="60">
        <v>4920908</v>
      </c>
      <c r="M17" s="60">
        <v>12249814</v>
      </c>
      <c r="N17" s="60">
        <v>3195180</v>
      </c>
      <c r="O17" s="60">
        <v>3030903</v>
      </c>
      <c r="P17" s="60">
        <v>2480759</v>
      </c>
      <c r="Q17" s="60">
        <v>8706842</v>
      </c>
      <c r="R17" s="60">
        <v>3692487</v>
      </c>
      <c r="S17" s="60">
        <v>3692487</v>
      </c>
      <c r="T17" s="60">
        <v>4229971</v>
      </c>
      <c r="U17" s="60">
        <v>11614945</v>
      </c>
      <c r="V17" s="60">
        <v>41917927</v>
      </c>
      <c r="W17" s="60">
        <v>37062984</v>
      </c>
      <c r="X17" s="60">
        <v>4854943</v>
      </c>
      <c r="Y17" s="61">
        <v>13.1</v>
      </c>
      <c r="Z17" s="62">
        <v>45158423</v>
      </c>
    </row>
    <row r="18" spans="1:26" ht="13.5">
      <c r="A18" s="70" t="s">
        <v>44</v>
      </c>
      <c r="B18" s="71">
        <f>SUM(B11:B17)</f>
        <v>112467323</v>
      </c>
      <c r="C18" s="71">
        <f>SUM(C11:C17)</f>
        <v>0</v>
      </c>
      <c r="D18" s="72">
        <f aca="true" t="shared" si="1" ref="D18:Z18">SUM(D11:D17)</f>
        <v>149085722</v>
      </c>
      <c r="E18" s="73">
        <f t="shared" si="1"/>
        <v>209399469</v>
      </c>
      <c r="F18" s="73">
        <f t="shared" si="1"/>
        <v>5500959</v>
      </c>
      <c r="G18" s="73">
        <f t="shared" si="1"/>
        <v>7118511</v>
      </c>
      <c r="H18" s="73">
        <f t="shared" si="1"/>
        <v>8690181</v>
      </c>
      <c r="I18" s="73">
        <f t="shared" si="1"/>
        <v>21309651</v>
      </c>
      <c r="J18" s="73">
        <f t="shared" si="1"/>
        <v>8418793</v>
      </c>
      <c r="K18" s="73">
        <f t="shared" si="1"/>
        <v>6958967</v>
      </c>
      <c r="L18" s="73">
        <f t="shared" si="1"/>
        <v>9358585</v>
      </c>
      <c r="M18" s="73">
        <f t="shared" si="1"/>
        <v>24736345</v>
      </c>
      <c r="N18" s="73">
        <f t="shared" si="1"/>
        <v>7206125</v>
      </c>
      <c r="O18" s="73">
        <f t="shared" si="1"/>
        <v>7212789</v>
      </c>
      <c r="P18" s="73">
        <f t="shared" si="1"/>
        <v>6418265</v>
      </c>
      <c r="Q18" s="73">
        <f t="shared" si="1"/>
        <v>20837179</v>
      </c>
      <c r="R18" s="73">
        <f t="shared" si="1"/>
        <v>8272851</v>
      </c>
      <c r="S18" s="73">
        <f t="shared" si="1"/>
        <v>8272851</v>
      </c>
      <c r="T18" s="73">
        <f t="shared" si="1"/>
        <v>8838839</v>
      </c>
      <c r="U18" s="73">
        <f t="shared" si="1"/>
        <v>25384541</v>
      </c>
      <c r="V18" s="73">
        <f t="shared" si="1"/>
        <v>92267716</v>
      </c>
      <c r="W18" s="73">
        <f t="shared" si="1"/>
        <v>93406759</v>
      </c>
      <c r="X18" s="73">
        <f t="shared" si="1"/>
        <v>-1139043</v>
      </c>
      <c r="Y18" s="67">
        <f>+IF(W18&lt;&gt;0,(X18/W18)*100,0)</f>
        <v>-1.2194438734353261</v>
      </c>
      <c r="Z18" s="74">
        <f t="shared" si="1"/>
        <v>209399469</v>
      </c>
    </row>
    <row r="19" spans="1:26" ht="13.5">
      <c r="A19" s="70" t="s">
        <v>45</v>
      </c>
      <c r="B19" s="75">
        <f>+B10-B18</f>
        <v>-29871407</v>
      </c>
      <c r="C19" s="75">
        <f>+C10-C18</f>
        <v>0</v>
      </c>
      <c r="D19" s="76">
        <f aca="true" t="shared" si="2" ref="D19:Z19">+D10-D18</f>
        <v>-58471583</v>
      </c>
      <c r="E19" s="77">
        <f t="shared" si="2"/>
        <v>-104008707</v>
      </c>
      <c r="F19" s="77">
        <f t="shared" si="2"/>
        <v>-4731717</v>
      </c>
      <c r="G19" s="77">
        <f t="shared" si="2"/>
        <v>-5147429</v>
      </c>
      <c r="H19" s="77">
        <f t="shared" si="2"/>
        <v>-8338212</v>
      </c>
      <c r="I19" s="77">
        <f t="shared" si="2"/>
        <v>-18217358</v>
      </c>
      <c r="J19" s="77">
        <f t="shared" si="2"/>
        <v>-8066824</v>
      </c>
      <c r="K19" s="77">
        <f t="shared" si="2"/>
        <v>20036002</v>
      </c>
      <c r="L19" s="77">
        <f t="shared" si="2"/>
        <v>-8616616</v>
      </c>
      <c r="M19" s="77">
        <f t="shared" si="2"/>
        <v>3352562</v>
      </c>
      <c r="N19" s="77">
        <f t="shared" si="2"/>
        <v>-6464156</v>
      </c>
      <c r="O19" s="77">
        <f t="shared" si="2"/>
        <v>-6471820</v>
      </c>
      <c r="P19" s="77">
        <f t="shared" si="2"/>
        <v>16183885</v>
      </c>
      <c r="Q19" s="77">
        <f t="shared" si="2"/>
        <v>3247909</v>
      </c>
      <c r="R19" s="77">
        <f t="shared" si="2"/>
        <v>14329299</v>
      </c>
      <c r="S19" s="77">
        <f t="shared" si="2"/>
        <v>14329299</v>
      </c>
      <c r="T19" s="77">
        <f t="shared" si="2"/>
        <v>-8486870</v>
      </c>
      <c r="U19" s="77">
        <f t="shared" si="2"/>
        <v>20171728</v>
      </c>
      <c r="V19" s="77">
        <f t="shared" si="2"/>
        <v>8554841</v>
      </c>
      <c r="W19" s="77">
        <f>IF(E10=E18,0,W10-W18)</f>
        <v>-2812627</v>
      </c>
      <c r="X19" s="77">
        <f t="shared" si="2"/>
        <v>11367468</v>
      </c>
      <c r="Y19" s="78">
        <f>+IF(W19&lt;&gt;0,(X19/W19)*100,0)</f>
        <v>-404.158390003367</v>
      </c>
      <c r="Z19" s="79">
        <f t="shared" si="2"/>
        <v>-104008707</v>
      </c>
    </row>
    <row r="20" spans="1:26" ht="13.5">
      <c r="A20" s="58" t="s">
        <v>46</v>
      </c>
      <c r="B20" s="19">
        <v>44271000</v>
      </c>
      <c r="C20" s="19">
        <v>0</v>
      </c>
      <c r="D20" s="59">
        <v>55577000</v>
      </c>
      <c r="E20" s="60">
        <v>100177000</v>
      </c>
      <c r="F20" s="60">
        <v>1949876</v>
      </c>
      <c r="G20" s="60">
        <v>0</v>
      </c>
      <c r="H20" s="60">
        <v>0</v>
      </c>
      <c r="I20" s="60">
        <v>1949876</v>
      </c>
      <c r="J20" s="60">
        <v>10000000</v>
      </c>
      <c r="K20" s="60">
        <v>20700000</v>
      </c>
      <c r="L20" s="60">
        <v>10000000</v>
      </c>
      <c r="M20" s="60">
        <v>40700000</v>
      </c>
      <c r="N20" s="60">
        <v>10000000</v>
      </c>
      <c r="O20" s="60">
        <v>4500000</v>
      </c>
      <c r="P20" s="60">
        <v>36735999</v>
      </c>
      <c r="Q20" s="60">
        <v>51235999</v>
      </c>
      <c r="R20" s="60">
        <v>36735999</v>
      </c>
      <c r="S20" s="60">
        <v>36735999</v>
      </c>
      <c r="T20" s="60">
        <v>0</v>
      </c>
      <c r="U20" s="60">
        <v>73471998</v>
      </c>
      <c r="V20" s="60">
        <v>167357873</v>
      </c>
      <c r="W20" s="60">
        <v>55577002</v>
      </c>
      <c r="X20" s="60">
        <v>111780871</v>
      </c>
      <c r="Y20" s="61">
        <v>201.13</v>
      </c>
      <c r="Z20" s="62">
        <v>100177000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2200000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-55659668</v>
      </c>
      <c r="X21" s="82">
        <v>55659668</v>
      </c>
      <c r="Y21" s="83">
        <v>-100</v>
      </c>
      <c r="Z21" s="84">
        <v>2200000</v>
      </c>
    </row>
    <row r="22" spans="1:26" ht="25.5">
      <c r="A22" s="85" t="s">
        <v>281</v>
      </c>
      <c r="B22" s="86">
        <f>SUM(B19:B21)</f>
        <v>14399593</v>
      </c>
      <c r="C22" s="86">
        <f>SUM(C19:C21)</f>
        <v>0</v>
      </c>
      <c r="D22" s="87">
        <f aca="true" t="shared" si="3" ref="D22:Z22">SUM(D19:D21)</f>
        <v>-2894583</v>
      </c>
      <c r="E22" s="88">
        <f t="shared" si="3"/>
        <v>-1631707</v>
      </c>
      <c r="F22" s="88">
        <f t="shared" si="3"/>
        <v>-2781841</v>
      </c>
      <c r="G22" s="88">
        <f t="shared" si="3"/>
        <v>-5147429</v>
      </c>
      <c r="H22" s="88">
        <f t="shared" si="3"/>
        <v>-8338212</v>
      </c>
      <c r="I22" s="88">
        <f t="shared" si="3"/>
        <v>-16267482</v>
      </c>
      <c r="J22" s="88">
        <f t="shared" si="3"/>
        <v>1933176</v>
      </c>
      <c r="K22" s="88">
        <f t="shared" si="3"/>
        <v>40736002</v>
      </c>
      <c r="L22" s="88">
        <f t="shared" si="3"/>
        <v>1383384</v>
      </c>
      <c r="M22" s="88">
        <f t="shared" si="3"/>
        <v>44052562</v>
      </c>
      <c r="N22" s="88">
        <f t="shared" si="3"/>
        <v>3535844</v>
      </c>
      <c r="O22" s="88">
        <f t="shared" si="3"/>
        <v>-1971820</v>
      </c>
      <c r="P22" s="88">
        <f t="shared" si="3"/>
        <v>52919884</v>
      </c>
      <c r="Q22" s="88">
        <f t="shared" si="3"/>
        <v>54483908</v>
      </c>
      <c r="R22" s="88">
        <f t="shared" si="3"/>
        <v>51065298</v>
      </c>
      <c r="S22" s="88">
        <f t="shared" si="3"/>
        <v>51065298</v>
      </c>
      <c r="T22" s="88">
        <f t="shared" si="3"/>
        <v>-8486870</v>
      </c>
      <c r="U22" s="88">
        <f t="shared" si="3"/>
        <v>93643726</v>
      </c>
      <c r="V22" s="88">
        <f t="shared" si="3"/>
        <v>175912714</v>
      </c>
      <c r="W22" s="88">
        <f t="shared" si="3"/>
        <v>-2895293</v>
      </c>
      <c r="X22" s="88">
        <f t="shared" si="3"/>
        <v>178808007</v>
      </c>
      <c r="Y22" s="89">
        <f>+IF(W22&lt;&gt;0,(X22/W22)*100,0)</f>
        <v>-6175.817335240336</v>
      </c>
      <c r="Z22" s="90">
        <f t="shared" si="3"/>
        <v>-1631707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14399593</v>
      </c>
      <c r="C24" s="75">
        <f>SUM(C22:C23)</f>
        <v>0</v>
      </c>
      <c r="D24" s="76">
        <f aca="true" t="shared" si="4" ref="D24:Z24">SUM(D22:D23)</f>
        <v>-2894583</v>
      </c>
      <c r="E24" s="77">
        <f t="shared" si="4"/>
        <v>-1631707</v>
      </c>
      <c r="F24" s="77">
        <f t="shared" si="4"/>
        <v>-2781841</v>
      </c>
      <c r="G24" s="77">
        <f t="shared" si="4"/>
        <v>-5147429</v>
      </c>
      <c r="H24" s="77">
        <f t="shared" si="4"/>
        <v>-8338212</v>
      </c>
      <c r="I24" s="77">
        <f t="shared" si="4"/>
        <v>-16267482</v>
      </c>
      <c r="J24" s="77">
        <f t="shared" si="4"/>
        <v>1933176</v>
      </c>
      <c r="K24" s="77">
        <f t="shared" si="4"/>
        <v>40736002</v>
      </c>
      <c r="L24" s="77">
        <f t="shared" si="4"/>
        <v>1383384</v>
      </c>
      <c r="M24" s="77">
        <f t="shared" si="4"/>
        <v>44052562</v>
      </c>
      <c r="N24" s="77">
        <f t="shared" si="4"/>
        <v>3535844</v>
      </c>
      <c r="O24" s="77">
        <f t="shared" si="4"/>
        <v>-1971820</v>
      </c>
      <c r="P24" s="77">
        <f t="shared" si="4"/>
        <v>52919884</v>
      </c>
      <c r="Q24" s="77">
        <f t="shared" si="4"/>
        <v>54483908</v>
      </c>
      <c r="R24" s="77">
        <f t="shared" si="4"/>
        <v>51065298</v>
      </c>
      <c r="S24" s="77">
        <f t="shared" si="4"/>
        <v>51065298</v>
      </c>
      <c r="T24" s="77">
        <f t="shared" si="4"/>
        <v>-8486870</v>
      </c>
      <c r="U24" s="77">
        <f t="shared" si="4"/>
        <v>93643726</v>
      </c>
      <c r="V24" s="77">
        <f t="shared" si="4"/>
        <v>175912714</v>
      </c>
      <c r="W24" s="77">
        <f t="shared" si="4"/>
        <v>-2895293</v>
      </c>
      <c r="X24" s="77">
        <f t="shared" si="4"/>
        <v>178808007</v>
      </c>
      <c r="Y24" s="78">
        <f>+IF(W24&lt;&gt;0,(X24/W24)*100,0)</f>
        <v>-6175.817335240336</v>
      </c>
      <c r="Z24" s="79">
        <f t="shared" si="4"/>
        <v>-1631707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470153272</v>
      </c>
      <c r="C27" s="22">
        <v>0</v>
      </c>
      <c r="D27" s="99">
        <v>61410000</v>
      </c>
      <c r="E27" s="100">
        <v>61498150</v>
      </c>
      <c r="F27" s="100">
        <v>0</v>
      </c>
      <c r="G27" s="100">
        <v>3609343</v>
      </c>
      <c r="H27" s="100">
        <v>1254905</v>
      </c>
      <c r="I27" s="100">
        <v>4864248</v>
      </c>
      <c r="J27" s="100">
        <v>614042</v>
      </c>
      <c r="K27" s="100">
        <v>7990831</v>
      </c>
      <c r="L27" s="100">
        <v>1648066</v>
      </c>
      <c r="M27" s="100">
        <v>10252939</v>
      </c>
      <c r="N27" s="100">
        <v>0</v>
      </c>
      <c r="O27" s="100">
        <v>13861983</v>
      </c>
      <c r="P27" s="100">
        <v>7569333</v>
      </c>
      <c r="Q27" s="100">
        <v>21431316</v>
      </c>
      <c r="R27" s="100">
        <v>27162357</v>
      </c>
      <c r="S27" s="100">
        <v>27162357</v>
      </c>
      <c r="T27" s="100">
        <v>14016012</v>
      </c>
      <c r="U27" s="100">
        <v>68340726</v>
      </c>
      <c r="V27" s="100">
        <v>104889229</v>
      </c>
      <c r="W27" s="100">
        <v>61498150</v>
      </c>
      <c r="X27" s="100">
        <v>43391079</v>
      </c>
      <c r="Y27" s="101">
        <v>70.56</v>
      </c>
      <c r="Z27" s="102">
        <v>61498150</v>
      </c>
    </row>
    <row r="28" spans="1:26" ht="13.5">
      <c r="A28" s="103" t="s">
        <v>46</v>
      </c>
      <c r="B28" s="19">
        <v>467361195</v>
      </c>
      <c r="C28" s="19">
        <v>0</v>
      </c>
      <c r="D28" s="59">
        <v>55660000</v>
      </c>
      <c r="E28" s="60">
        <v>57298150</v>
      </c>
      <c r="F28" s="60">
        <v>0</v>
      </c>
      <c r="G28" s="60">
        <v>3609343</v>
      </c>
      <c r="H28" s="60">
        <v>1254905</v>
      </c>
      <c r="I28" s="60">
        <v>4864248</v>
      </c>
      <c r="J28" s="60">
        <v>614042</v>
      </c>
      <c r="K28" s="60">
        <v>7990831</v>
      </c>
      <c r="L28" s="60">
        <v>1648066</v>
      </c>
      <c r="M28" s="60">
        <v>10252939</v>
      </c>
      <c r="N28" s="60">
        <v>0</v>
      </c>
      <c r="O28" s="60">
        <v>13102542</v>
      </c>
      <c r="P28" s="60">
        <v>5628239</v>
      </c>
      <c r="Q28" s="60">
        <v>18730781</v>
      </c>
      <c r="R28" s="60">
        <v>1724493</v>
      </c>
      <c r="S28" s="60">
        <v>1724493</v>
      </c>
      <c r="T28" s="60">
        <v>10516798</v>
      </c>
      <c r="U28" s="60">
        <v>13965784</v>
      </c>
      <c r="V28" s="60">
        <v>47813752</v>
      </c>
      <c r="W28" s="60">
        <v>57298150</v>
      </c>
      <c r="X28" s="60">
        <v>-9484398</v>
      </c>
      <c r="Y28" s="61">
        <v>-16.55</v>
      </c>
      <c r="Z28" s="62">
        <v>57298150</v>
      </c>
    </row>
    <row r="29" spans="1:26" ht="13.5">
      <c r="A29" s="58" t="s">
        <v>283</v>
      </c>
      <c r="B29" s="19">
        <v>2792077</v>
      </c>
      <c r="C29" s="19">
        <v>0</v>
      </c>
      <c r="D29" s="59">
        <v>5750000</v>
      </c>
      <c r="E29" s="60">
        <v>4200000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4200000</v>
      </c>
      <c r="X29" s="60">
        <v>-4200000</v>
      </c>
      <c r="Y29" s="61">
        <v>-100</v>
      </c>
      <c r="Z29" s="62">
        <v>4200000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24122807</v>
      </c>
      <c r="S30" s="60">
        <v>24122807</v>
      </c>
      <c r="T30" s="60">
        <v>2202245</v>
      </c>
      <c r="U30" s="60">
        <v>50447859</v>
      </c>
      <c r="V30" s="60">
        <v>50447859</v>
      </c>
      <c r="W30" s="60"/>
      <c r="X30" s="60">
        <v>50447859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759441</v>
      </c>
      <c r="P31" s="60">
        <v>1941094</v>
      </c>
      <c r="Q31" s="60">
        <v>2700535</v>
      </c>
      <c r="R31" s="60">
        <v>1315057</v>
      </c>
      <c r="S31" s="60">
        <v>1315057</v>
      </c>
      <c r="T31" s="60">
        <v>1296969</v>
      </c>
      <c r="U31" s="60">
        <v>3927083</v>
      </c>
      <c r="V31" s="60">
        <v>6627618</v>
      </c>
      <c r="W31" s="60"/>
      <c r="X31" s="60">
        <v>6627618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470153272</v>
      </c>
      <c r="C32" s="22">
        <f>SUM(C28:C31)</f>
        <v>0</v>
      </c>
      <c r="D32" s="99">
        <f aca="true" t="shared" si="5" ref="D32:Z32">SUM(D28:D31)</f>
        <v>61410000</v>
      </c>
      <c r="E32" s="100">
        <f t="shared" si="5"/>
        <v>61498150</v>
      </c>
      <c r="F32" s="100">
        <f t="shared" si="5"/>
        <v>0</v>
      </c>
      <c r="G32" s="100">
        <f t="shared" si="5"/>
        <v>3609343</v>
      </c>
      <c r="H32" s="100">
        <f t="shared" si="5"/>
        <v>1254905</v>
      </c>
      <c r="I32" s="100">
        <f t="shared" si="5"/>
        <v>4864248</v>
      </c>
      <c r="J32" s="100">
        <f t="shared" si="5"/>
        <v>614042</v>
      </c>
      <c r="K32" s="100">
        <f t="shared" si="5"/>
        <v>7990831</v>
      </c>
      <c r="L32" s="100">
        <f t="shared" si="5"/>
        <v>1648066</v>
      </c>
      <c r="M32" s="100">
        <f t="shared" si="5"/>
        <v>10252939</v>
      </c>
      <c r="N32" s="100">
        <f t="shared" si="5"/>
        <v>0</v>
      </c>
      <c r="O32" s="100">
        <f t="shared" si="5"/>
        <v>13861983</v>
      </c>
      <c r="P32" s="100">
        <f t="shared" si="5"/>
        <v>7569333</v>
      </c>
      <c r="Q32" s="100">
        <f t="shared" si="5"/>
        <v>21431316</v>
      </c>
      <c r="R32" s="100">
        <f t="shared" si="5"/>
        <v>27162357</v>
      </c>
      <c r="S32" s="100">
        <f t="shared" si="5"/>
        <v>27162357</v>
      </c>
      <c r="T32" s="100">
        <f t="shared" si="5"/>
        <v>14016012</v>
      </c>
      <c r="U32" s="100">
        <f t="shared" si="5"/>
        <v>68340726</v>
      </c>
      <c r="V32" s="100">
        <f t="shared" si="5"/>
        <v>104889229</v>
      </c>
      <c r="W32" s="100">
        <f t="shared" si="5"/>
        <v>61498150</v>
      </c>
      <c r="X32" s="100">
        <f t="shared" si="5"/>
        <v>43391079</v>
      </c>
      <c r="Y32" s="101">
        <f>+IF(W32&lt;&gt;0,(X32/W32)*100,0)</f>
        <v>70.55672243799204</v>
      </c>
      <c r="Z32" s="102">
        <f t="shared" si="5"/>
        <v>61498150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30206072</v>
      </c>
      <c r="C35" s="19">
        <v>0</v>
      </c>
      <c r="D35" s="59">
        <v>43960289</v>
      </c>
      <c r="E35" s="60">
        <v>30206072</v>
      </c>
      <c r="F35" s="60">
        <v>40058158</v>
      </c>
      <c r="G35" s="60">
        <v>61145668</v>
      </c>
      <c r="H35" s="60">
        <v>30543966</v>
      </c>
      <c r="I35" s="60">
        <v>30543966</v>
      </c>
      <c r="J35" s="60">
        <v>33390691</v>
      </c>
      <c r="K35" s="60">
        <v>57847150</v>
      </c>
      <c r="L35" s="60">
        <v>45429372</v>
      </c>
      <c r="M35" s="60">
        <v>45429372</v>
      </c>
      <c r="N35" s="60">
        <v>44970467</v>
      </c>
      <c r="O35" s="60">
        <v>32054194</v>
      </c>
      <c r="P35" s="60">
        <v>64449438</v>
      </c>
      <c r="Q35" s="60">
        <v>64449438</v>
      </c>
      <c r="R35" s="60">
        <v>31915626</v>
      </c>
      <c r="S35" s="60">
        <v>39439780</v>
      </c>
      <c r="T35" s="60">
        <v>30830133</v>
      </c>
      <c r="U35" s="60">
        <v>30830133</v>
      </c>
      <c r="V35" s="60">
        <v>30830133</v>
      </c>
      <c r="W35" s="60">
        <v>30206072</v>
      </c>
      <c r="X35" s="60">
        <v>624061</v>
      </c>
      <c r="Y35" s="61">
        <v>2.07</v>
      </c>
      <c r="Z35" s="62">
        <v>30206072</v>
      </c>
    </row>
    <row r="36" spans="1:26" ht="13.5">
      <c r="A36" s="58" t="s">
        <v>57</v>
      </c>
      <c r="B36" s="19">
        <v>156425599</v>
      </c>
      <c r="C36" s="19">
        <v>0</v>
      </c>
      <c r="D36" s="59">
        <v>253571000</v>
      </c>
      <c r="E36" s="60">
        <v>156425599</v>
      </c>
      <c r="F36" s="60">
        <v>119097488</v>
      </c>
      <c r="G36" s="60">
        <v>156627337</v>
      </c>
      <c r="H36" s="60">
        <v>156627337</v>
      </c>
      <c r="I36" s="60">
        <v>156627337</v>
      </c>
      <c r="J36" s="60">
        <v>156627337</v>
      </c>
      <c r="K36" s="60">
        <v>138921738</v>
      </c>
      <c r="L36" s="60">
        <v>168047699</v>
      </c>
      <c r="M36" s="60">
        <v>168047699</v>
      </c>
      <c r="N36" s="60">
        <v>174739112</v>
      </c>
      <c r="O36" s="60">
        <v>156400599</v>
      </c>
      <c r="P36" s="60">
        <v>156400599</v>
      </c>
      <c r="Q36" s="60">
        <v>156400599</v>
      </c>
      <c r="R36" s="60">
        <v>156400599</v>
      </c>
      <c r="S36" s="60">
        <v>167634937</v>
      </c>
      <c r="T36" s="60">
        <v>169395233</v>
      </c>
      <c r="U36" s="60">
        <v>169395233</v>
      </c>
      <c r="V36" s="60">
        <v>169395233</v>
      </c>
      <c r="W36" s="60">
        <v>156425599</v>
      </c>
      <c r="X36" s="60">
        <v>12969634</v>
      </c>
      <c r="Y36" s="61">
        <v>8.29</v>
      </c>
      <c r="Z36" s="62">
        <v>156425599</v>
      </c>
    </row>
    <row r="37" spans="1:26" ht="13.5">
      <c r="A37" s="58" t="s">
        <v>58</v>
      </c>
      <c r="B37" s="19">
        <v>7939736</v>
      </c>
      <c r="C37" s="19">
        <v>0</v>
      </c>
      <c r="D37" s="59">
        <v>3450000</v>
      </c>
      <c r="E37" s="60">
        <v>7939736</v>
      </c>
      <c r="F37" s="60">
        <v>45354733</v>
      </c>
      <c r="G37" s="60">
        <v>98591221</v>
      </c>
      <c r="H37" s="60">
        <v>67989519</v>
      </c>
      <c r="I37" s="60">
        <v>67989519</v>
      </c>
      <c r="J37" s="60">
        <v>70836244</v>
      </c>
      <c r="K37" s="60">
        <v>77587104</v>
      </c>
      <c r="L37" s="60">
        <v>94295287</v>
      </c>
      <c r="M37" s="60">
        <v>94295287</v>
      </c>
      <c r="N37" s="60">
        <v>100527795</v>
      </c>
      <c r="O37" s="60">
        <v>69273009</v>
      </c>
      <c r="P37" s="60">
        <v>101668253</v>
      </c>
      <c r="Q37" s="60">
        <v>101668253</v>
      </c>
      <c r="R37" s="60">
        <v>69134441</v>
      </c>
      <c r="S37" s="60">
        <v>87892933</v>
      </c>
      <c r="T37" s="60">
        <v>81043582</v>
      </c>
      <c r="U37" s="60">
        <v>81043582</v>
      </c>
      <c r="V37" s="60">
        <v>81043582</v>
      </c>
      <c r="W37" s="60">
        <v>7939736</v>
      </c>
      <c r="X37" s="60">
        <v>73103846</v>
      </c>
      <c r="Y37" s="61">
        <v>920.73</v>
      </c>
      <c r="Z37" s="62">
        <v>7939736</v>
      </c>
    </row>
    <row r="38" spans="1:26" ht="13.5">
      <c r="A38" s="58" t="s">
        <v>59</v>
      </c>
      <c r="B38" s="19">
        <v>5873147</v>
      </c>
      <c r="C38" s="19">
        <v>0</v>
      </c>
      <c r="D38" s="59">
        <v>0</v>
      </c>
      <c r="E38" s="60">
        <v>5873147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5873147</v>
      </c>
      <c r="X38" s="60">
        <v>-5873147</v>
      </c>
      <c r="Y38" s="61">
        <v>-100</v>
      </c>
      <c r="Z38" s="62">
        <v>5873147</v>
      </c>
    </row>
    <row r="39" spans="1:26" ht="13.5">
      <c r="A39" s="58" t="s">
        <v>60</v>
      </c>
      <c r="B39" s="19">
        <v>172818788</v>
      </c>
      <c r="C39" s="19">
        <v>0</v>
      </c>
      <c r="D39" s="59">
        <v>294081289</v>
      </c>
      <c r="E39" s="60">
        <v>172818788</v>
      </c>
      <c r="F39" s="60">
        <v>113800913</v>
      </c>
      <c r="G39" s="60">
        <v>119181784</v>
      </c>
      <c r="H39" s="60">
        <v>119181784</v>
      </c>
      <c r="I39" s="60">
        <v>119181784</v>
      </c>
      <c r="J39" s="60">
        <v>119181784</v>
      </c>
      <c r="K39" s="60">
        <v>119181784</v>
      </c>
      <c r="L39" s="60">
        <v>119181784</v>
      </c>
      <c r="M39" s="60">
        <v>119181784</v>
      </c>
      <c r="N39" s="60">
        <v>119181784</v>
      </c>
      <c r="O39" s="60">
        <v>119181784</v>
      </c>
      <c r="P39" s="60">
        <v>119181784</v>
      </c>
      <c r="Q39" s="60">
        <v>119181784</v>
      </c>
      <c r="R39" s="60">
        <v>119181784</v>
      </c>
      <c r="S39" s="60">
        <v>119181784</v>
      </c>
      <c r="T39" s="60">
        <v>119181784</v>
      </c>
      <c r="U39" s="60">
        <v>119181784</v>
      </c>
      <c r="V39" s="60">
        <v>119181784</v>
      </c>
      <c r="W39" s="60">
        <v>172818788</v>
      </c>
      <c r="X39" s="60">
        <v>-53637004</v>
      </c>
      <c r="Y39" s="61">
        <v>-31.04</v>
      </c>
      <c r="Z39" s="62">
        <v>172818788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26418647</v>
      </c>
      <c r="C42" s="19">
        <v>0</v>
      </c>
      <c r="D42" s="59">
        <v>63394457</v>
      </c>
      <c r="E42" s="60">
        <v>6000141</v>
      </c>
      <c r="F42" s="60">
        <v>32273253</v>
      </c>
      <c r="G42" s="60">
        <v>-5435812</v>
      </c>
      <c r="H42" s="60">
        <v>-8331800</v>
      </c>
      <c r="I42" s="60">
        <v>18505641</v>
      </c>
      <c r="J42" s="60">
        <v>2059494</v>
      </c>
      <c r="K42" s="60">
        <v>41199758</v>
      </c>
      <c r="L42" s="60">
        <v>3594875</v>
      </c>
      <c r="M42" s="60">
        <v>46854127</v>
      </c>
      <c r="N42" s="60">
        <v>-6808946</v>
      </c>
      <c r="O42" s="60">
        <v>-2144226</v>
      </c>
      <c r="P42" s="60">
        <v>53803446</v>
      </c>
      <c r="Q42" s="60">
        <v>44850274</v>
      </c>
      <c r="R42" s="60">
        <v>-7948902</v>
      </c>
      <c r="S42" s="60">
        <v>-7120837</v>
      </c>
      <c r="T42" s="60">
        <v>-5529206</v>
      </c>
      <c r="U42" s="60">
        <v>-20598945</v>
      </c>
      <c r="V42" s="60">
        <v>89611097</v>
      </c>
      <c r="W42" s="60">
        <v>6000141</v>
      </c>
      <c r="X42" s="60">
        <v>83610956</v>
      </c>
      <c r="Y42" s="61">
        <v>1393.48</v>
      </c>
      <c r="Z42" s="62">
        <v>6000141</v>
      </c>
    </row>
    <row r="43" spans="1:26" ht="13.5">
      <c r="A43" s="58" t="s">
        <v>63</v>
      </c>
      <c r="B43" s="19">
        <v>-25075573</v>
      </c>
      <c r="C43" s="19">
        <v>0</v>
      </c>
      <c r="D43" s="59">
        <v>-60859668</v>
      </c>
      <c r="E43" s="60">
        <v>-109642608</v>
      </c>
      <c r="F43" s="60">
        <v>0</v>
      </c>
      <c r="G43" s="60">
        <v>-3609343</v>
      </c>
      <c r="H43" s="60">
        <v>-1254905</v>
      </c>
      <c r="I43" s="60">
        <v>-4864248</v>
      </c>
      <c r="J43" s="60">
        <v>-614042</v>
      </c>
      <c r="K43" s="60">
        <v>-7990831</v>
      </c>
      <c r="L43" s="60">
        <v>-1648066</v>
      </c>
      <c r="M43" s="60">
        <v>-10252939</v>
      </c>
      <c r="N43" s="60">
        <v>0</v>
      </c>
      <c r="O43" s="60">
        <v>-13861938</v>
      </c>
      <c r="P43" s="60">
        <v>-7569333</v>
      </c>
      <c r="Q43" s="60">
        <v>-21431271</v>
      </c>
      <c r="R43" s="60">
        <v>-27162357</v>
      </c>
      <c r="S43" s="60">
        <v>-8838854</v>
      </c>
      <c r="T43" s="60">
        <v>-14016012</v>
      </c>
      <c r="U43" s="60">
        <v>-50017223</v>
      </c>
      <c r="V43" s="60">
        <v>-86565681</v>
      </c>
      <c r="W43" s="60">
        <v>-109642608</v>
      </c>
      <c r="X43" s="60">
        <v>23076927</v>
      </c>
      <c r="Y43" s="61">
        <v>-21.05</v>
      </c>
      <c r="Z43" s="62">
        <v>-109642608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9318954</v>
      </c>
      <c r="C45" s="22">
        <v>0</v>
      </c>
      <c r="D45" s="99">
        <v>26521789</v>
      </c>
      <c r="E45" s="100">
        <v>-93787790</v>
      </c>
      <c r="F45" s="100">
        <v>32273253</v>
      </c>
      <c r="G45" s="100">
        <v>23228098</v>
      </c>
      <c r="H45" s="100">
        <v>13641393</v>
      </c>
      <c r="I45" s="100">
        <v>13641393</v>
      </c>
      <c r="J45" s="100">
        <v>15086845</v>
      </c>
      <c r="K45" s="100">
        <v>48295772</v>
      </c>
      <c r="L45" s="100">
        <v>50242581</v>
      </c>
      <c r="M45" s="100">
        <v>50242581</v>
      </c>
      <c r="N45" s="100">
        <v>43433635</v>
      </c>
      <c r="O45" s="100">
        <v>27427471</v>
      </c>
      <c r="P45" s="100">
        <v>73661584</v>
      </c>
      <c r="Q45" s="100">
        <v>43433635</v>
      </c>
      <c r="R45" s="100">
        <v>38550325</v>
      </c>
      <c r="S45" s="100">
        <v>22590634</v>
      </c>
      <c r="T45" s="100">
        <v>3045416</v>
      </c>
      <c r="U45" s="100">
        <v>3045416</v>
      </c>
      <c r="V45" s="100">
        <v>3045416</v>
      </c>
      <c r="W45" s="100">
        <v>-93787790</v>
      </c>
      <c r="X45" s="100">
        <v>96833206</v>
      </c>
      <c r="Y45" s="101">
        <v>-103.25</v>
      </c>
      <c r="Z45" s="102">
        <v>-93787790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328244</v>
      </c>
      <c r="C49" s="52">
        <v>0</v>
      </c>
      <c r="D49" s="129">
        <v>-549613</v>
      </c>
      <c r="E49" s="54">
        <v>257093</v>
      </c>
      <c r="F49" s="54">
        <v>0</v>
      </c>
      <c r="G49" s="54">
        <v>0</v>
      </c>
      <c r="H49" s="54">
        <v>0</v>
      </c>
      <c r="I49" s="54">
        <v>149169</v>
      </c>
      <c r="J49" s="54">
        <v>0</v>
      </c>
      <c r="K49" s="54">
        <v>0</v>
      </c>
      <c r="L49" s="54">
        <v>0</v>
      </c>
      <c r="M49" s="54">
        <v>321966</v>
      </c>
      <c r="N49" s="54">
        <v>0</v>
      </c>
      <c r="O49" s="54">
        <v>0</v>
      </c>
      <c r="P49" s="54">
        <v>0</v>
      </c>
      <c r="Q49" s="54">
        <v>339716</v>
      </c>
      <c r="R49" s="54">
        <v>0</v>
      </c>
      <c r="S49" s="54">
        <v>0</v>
      </c>
      <c r="T49" s="54">
        <v>0</v>
      </c>
      <c r="U49" s="54">
        <v>9896077</v>
      </c>
      <c r="V49" s="54">
        <v>0</v>
      </c>
      <c r="W49" s="54">
        <v>10742652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170020</v>
      </c>
      <c r="C51" s="52">
        <v>0</v>
      </c>
      <c r="D51" s="129">
        <v>320426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490446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99.99985731769392</v>
      </c>
      <c r="F58" s="7">
        <f t="shared" si="6"/>
        <v>18.735854321472495</v>
      </c>
      <c r="G58" s="7">
        <f t="shared" si="6"/>
        <v>16.904193493935228</v>
      </c>
      <c r="H58" s="7">
        <f t="shared" si="6"/>
        <v>12.191292494674228</v>
      </c>
      <c r="I58" s="7">
        <f t="shared" si="6"/>
        <v>15.987555863277134</v>
      </c>
      <c r="J58" s="7">
        <f t="shared" si="6"/>
        <v>85.60560374820244</v>
      </c>
      <c r="K58" s="7">
        <f t="shared" si="6"/>
        <v>33.502949247255046</v>
      </c>
      <c r="L58" s="7">
        <f t="shared" si="6"/>
        <v>323.5868413258588</v>
      </c>
      <c r="M58" s="7">
        <f t="shared" si="6"/>
        <v>147.56513144043876</v>
      </c>
      <c r="N58" s="7">
        <f t="shared" si="6"/>
        <v>11.019800814299122</v>
      </c>
      <c r="O58" s="7">
        <f t="shared" si="6"/>
        <v>12.860359476307892</v>
      </c>
      <c r="P58" s="7">
        <f t="shared" si="6"/>
        <v>183.0049849950578</v>
      </c>
      <c r="Q58" s="7">
        <f t="shared" si="6"/>
        <v>68.9617150952216</v>
      </c>
      <c r="R58" s="7">
        <f t="shared" si="6"/>
        <v>7.653055762718518</v>
      </c>
      <c r="S58" s="7">
        <f t="shared" si="6"/>
        <v>15.867770954285776</v>
      </c>
      <c r="T58" s="7">
        <f t="shared" si="6"/>
        <v>27.841036821878312</v>
      </c>
      <c r="U58" s="7">
        <f t="shared" si="6"/>
        <v>17.120621179627534</v>
      </c>
      <c r="V58" s="7">
        <f t="shared" si="6"/>
        <v>62.13316322669744</v>
      </c>
      <c r="W58" s="7">
        <f t="shared" si="6"/>
        <v>264.47524330280487</v>
      </c>
      <c r="X58" s="7">
        <f t="shared" si="6"/>
        <v>0</v>
      </c>
      <c r="Y58" s="7">
        <f t="shared" si="6"/>
        <v>0</v>
      </c>
      <c r="Z58" s="8">
        <f t="shared" si="6"/>
        <v>99.99985731769392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20.533976351645798</v>
      </c>
      <c r="G59" s="10">
        <f t="shared" si="7"/>
        <v>18.795004710579505</v>
      </c>
      <c r="H59" s="10">
        <f t="shared" si="7"/>
        <v>14.07146204834066</v>
      </c>
      <c r="I59" s="10">
        <f t="shared" si="7"/>
        <v>17.889476137118606</v>
      </c>
      <c r="J59" s="10">
        <f t="shared" si="7"/>
        <v>96.67328765594661</v>
      </c>
      <c r="K59" s="10">
        <f t="shared" si="7"/>
        <v>40.362443368223715</v>
      </c>
      <c r="L59" s="10">
        <f t="shared" si="7"/>
        <v>402.78751087999643</v>
      </c>
      <c r="M59" s="10">
        <f t="shared" si="7"/>
        <v>179.94108063472225</v>
      </c>
      <c r="N59" s="10">
        <f t="shared" si="7"/>
        <v>10.434976677751244</v>
      </c>
      <c r="O59" s="10">
        <f t="shared" si="7"/>
        <v>13.293458611377687</v>
      </c>
      <c r="P59" s="10">
        <f t="shared" si="7"/>
        <v>219.41616265315687</v>
      </c>
      <c r="Q59" s="10">
        <f t="shared" si="7"/>
        <v>81.04819931409527</v>
      </c>
      <c r="R59" s="10">
        <f t="shared" si="7"/>
        <v>8.433950052447162</v>
      </c>
      <c r="S59" s="10">
        <f t="shared" si="7"/>
        <v>17.424063204410025</v>
      </c>
      <c r="T59" s="10">
        <f t="shared" si="7"/>
        <v>31.670944272100343</v>
      </c>
      <c r="U59" s="10">
        <f t="shared" si="7"/>
        <v>19.176319176319176</v>
      </c>
      <c r="V59" s="10">
        <f t="shared" si="7"/>
        <v>73.81020951832386</v>
      </c>
      <c r="W59" s="10">
        <f t="shared" si="7"/>
        <v>268.8441753767015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99.996</v>
      </c>
      <c r="F60" s="13">
        <f t="shared" si="7"/>
        <v>29.7167325428195</v>
      </c>
      <c r="G60" s="13">
        <f t="shared" si="7"/>
        <v>24.92753623188406</v>
      </c>
      <c r="H60" s="13">
        <f t="shared" si="7"/>
        <v>11.972789115646258</v>
      </c>
      <c r="I60" s="13">
        <f t="shared" si="7"/>
        <v>20.864338866628508</v>
      </c>
      <c r="J60" s="13">
        <f t="shared" si="7"/>
        <v>54.462585034013614</v>
      </c>
      <c r="K60" s="13">
        <f t="shared" si="7"/>
        <v>12.51700680272109</v>
      </c>
      <c r="L60" s="13">
        <f t="shared" si="7"/>
        <v>19.09297052154195</v>
      </c>
      <c r="M60" s="13">
        <f t="shared" si="7"/>
        <v>28.690854119425545</v>
      </c>
      <c r="N60" s="13">
        <f t="shared" si="7"/>
        <v>30.13605442176871</v>
      </c>
      <c r="O60" s="13">
        <f t="shared" si="7"/>
        <v>27.034013605442176</v>
      </c>
      <c r="P60" s="13">
        <f t="shared" si="7"/>
        <v>47.92290249433107</v>
      </c>
      <c r="Q60" s="13">
        <f t="shared" si="7"/>
        <v>35.030990173847314</v>
      </c>
      <c r="R60" s="13">
        <f t="shared" si="7"/>
        <v>11.564625850340136</v>
      </c>
      <c r="S60" s="13">
        <f t="shared" si="7"/>
        <v>21.224489795918366</v>
      </c>
      <c r="T60" s="13">
        <f t="shared" si="7"/>
        <v>25.673469387755105</v>
      </c>
      <c r="U60" s="13">
        <f t="shared" si="7"/>
        <v>19.4875283446712</v>
      </c>
      <c r="V60" s="13">
        <f t="shared" si="7"/>
        <v>26.300725504265326</v>
      </c>
      <c r="W60" s="13">
        <f t="shared" si="7"/>
        <v>199.97600191984642</v>
      </c>
      <c r="X60" s="13">
        <f t="shared" si="7"/>
        <v>0</v>
      </c>
      <c r="Y60" s="13">
        <f t="shared" si="7"/>
        <v>0</v>
      </c>
      <c r="Z60" s="14">
        <f t="shared" si="7"/>
        <v>99.996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99.996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199.97600191984642</v>
      </c>
      <c r="X64" s="13">
        <f t="shared" si="7"/>
        <v>0</v>
      </c>
      <c r="Y64" s="13">
        <f t="shared" si="7"/>
        <v>0</v>
      </c>
      <c r="Z64" s="14">
        <f t="shared" si="7"/>
        <v>99.996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1.1710973181871414</v>
      </c>
      <c r="G66" s="16">
        <f t="shared" si="7"/>
        <v>0</v>
      </c>
      <c r="H66" s="16">
        <f t="shared" si="7"/>
        <v>0</v>
      </c>
      <c r="I66" s="16">
        <f t="shared" si="7"/>
        <v>0.39036577272904716</v>
      </c>
      <c r="J66" s="16">
        <f t="shared" si="7"/>
        <v>33.11570441503689</v>
      </c>
      <c r="K66" s="16">
        <f t="shared" si="7"/>
        <v>2.0582035367139007</v>
      </c>
      <c r="L66" s="16">
        <f t="shared" si="7"/>
        <v>0.6675254713666706</v>
      </c>
      <c r="M66" s="16">
        <f t="shared" si="7"/>
        <v>11.947144474372488</v>
      </c>
      <c r="N66" s="16">
        <f t="shared" si="7"/>
        <v>2.514931490806886</v>
      </c>
      <c r="O66" s="16">
        <f t="shared" si="7"/>
        <v>0.8695397587539524</v>
      </c>
      <c r="P66" s="16">
        <f t="shared" si="7"/>
        <v>31.38248038411992</v>
      </c>
      <c r="Q66" s="16">
        <f t="shared" si="7"/>
        <v>11.588983877893586</v>
      </c>
      <c r="R66" s="16">
        <f t="shared" si="7"/>
        <v>0.005855486590935707</v>
      </c>
      <c r="S66" s="16">
        <f t="shared" si="7"/>
        <v>2.2016629581918257</v>
      </c>
      <c r="T66" s="16">
        <f t="shared" si="7"/>
        <v>4.11933481672327</v>
      </c>
      <c r="U66" s="16">
        <f t="shared" si="7"/>
        <v>2.108951087168677</v>
      </c>
      <c r="V66" s="16">
        <f t="shared" si="7"/>
        <v>6.50886130304095</v>
      </c>
      <c r="W66" s="16">
        <f t="shared" si="7"/>
        <v>150.06002400960384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286</v>
      </c>
      <c r="B67" s="24">
        <v>3061252</v>
      </c>
      <c r="C67" s="24"/>
      <c r="D67" s="25">
        <v>1060000</v>
      </c>
      <c r="E67" s="26">
        <v>2803431</v>
      </c>
      <c r="F67" s="26">
        <v>290283</v>
      </c>
      <c r="G67" s="26">
        <v>290283</v>
      </c>
      <c r="H67" s="26">
        <v>280241</v>
      </c>
      <c r="I67" s="26">
        <v>860807</v>
      </c>
      <c r="J67" s="26">
        <v>280241</v>
      </c>
      <c r="K67" s="26">
        <v>280241</v>
      </c>
      <c r="L67" s="26">
        <v>280241</v>
      </c>
      <c r="M67" s="26">
        <v>840723</v>
      </c>
      <c r="N67" s="26">
        <v>280241</v>
      </c>
      <c r="O67" s="26">
        <v>280241</v>
      </c>
      <c r="P67" s="26">
        <v>280241</v>
      </c>
      <c r="Q67" s="26">
        <v>840723</v>
      </c>
      <c r="R67" s="26">
        <v>280241</v>
      </c>
      <c r="S67" s="26">
        <v>280241</v>
      </c>
      <c r="T67" s="26">
        <v>280241</v>
      </c>
      <c r="U67" s="26">
        <v>840723</v>
      </c>
      <c r="V67" s="26">
        <v>3382976</v>
      </c>
      <c r="W67" s="26">
        <v>1059996</v>
      </c>
      <c r="X67" s="26"/>
      <c r="Y67" s="25"/>
      <c r="Z67" s="27">
        <v>2803431</v>
      </c>
    </row>
    <row r="68" spans="1:26" ht="13.5" hidden="1">
      <c r="A68" s="37" t="s">
        <v>31</v>
      </c>
      <c r="B68" s="19">
        <v>2891359</v>
      </c>
      <c r="C68" s="19"/>
      <c r="D68" s="20">
        <v>1000000</v>
      </c>
      <c r="E68" s="21">
        <v>2688431</v>
      </c>
      <c r="F68" s="21">
        <v>240947</v>
      </c>
      <c r="G68" s="21">
        <v>240947</v>
      </c>
      <c r="H68" s="21">
        <v>224035</v>
      </c>
      <c r="I68" s="21">
        <v>705929</v>
      </c>
      <c r="J68" s="21">
        <v>224035</v>
      </c>
      <c r="K68" s="21">
        <v>224035</v>
      </c>
      <c r="L68" s="21">
        <v>224035</v>
      </c>
      <c r="M68" s="21">
        <v>672105</v>
      </c>
      <c r="N68" s="21">
        <v>224035</v>
      </c>
      <c r="O68" s="21">
        <v>224035</v>
      </c>
      <c r="P68" s="21">
        <v>224035</v>
      </c>
      <c r="Q68" s="21">
        <v>672105</v>
      </c>
      <c r="R68" s="21">
        <v>224035</v>
      </c>
      <c r="S68" s="21">
        <v>224035</v>
      </c>
      <c r="T68" s="21">
        <v>224035</v>
      </c>
      <c r="U68" s="21">
        <v>672105</v>
      </c>
      <c r="V68" s="21">
        <v>2722244</v>
      </c>
      <c r="W68" s="21">
        <v>999996</v>
      </c>
      <c r="X68" s="21"/>
      <c r="Y68" s="20"/>
      <c r="Z68" s="23">
        <v>2688431</v>
      </c>
    </row>
    <row r="69" spans="1:26" ht="13.5" hidden="1">
      <c r="A69" s="38" t="s">
        <v>32</v>
      </c>
      <c r="B69" s="19">
        <v>169893</v>
      </c>
      <c r="C69" s="19"/>
      <c r="D69" s="20">
        <v>50000</v>
      </c>
      <c r="E69" s="21">
        <v>100000</v>
      </c>
      <c r="F69" s="21">
        <v>15180</v>
      </c>
      <c r="G69" s="21">
        <v>15180</v>
      </c>
      <c r="H69" s="21">
        <v>22050</v>
      </c>
      <c r="I69" s="21">
        <v>52410</v>
      </c>
      <c r="J69" s="21">
        <v>22050</v>
      </c>
      <c r="K69" s="21">
        <v>22050</v>
      </c>
      <c r="L69" s="21">
        <v>22050</v>
      </c>
      <c r="M69" s="21">
        <v>66150</v>
      </c>
      <c r="N69" s="21">
        <v>22050</v>
      </c>
      <c r="O69" s="21">
        <v>22050</v>
      </c>
      <c r="P69" s="21">
        <v>22050</v>
      </c>
      <c r="Q69" s="21">
        <v>66150</v>
      </c>
      <c r="R69" s="21">
        <v>22050</v>
      </c>
      <c r="S69" s="21">
        <v>22050</v>
      </c>
      <c r="T69" s="21">
        <v>22050</v>
      </c>
      <c r="U69" s="21">
        <v>66150</v>
      </c>
      <c r="V69" s="21">
        <v>250860</v>
      </c>
      <c r="W69" s="21">
        <v>50004</v>
      </c>
      <c r="X69" s="21"/>
      <c r="Y69" s="20"/>
      <c r="Z69" s="23">
        <v>100000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>
        <v>100000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50004</v>
      </c>
      <c r="X73" s="21"/>
      <c r="Y73" s="20"/>
      <c r="Z73" s="23">
        <v>100000</v>
      </c>
    </row>
    <row r="74" spans="1:26" ht="13.5" hidden="1">
      <c r="A74" s="39" t="s">
        <v>107</v>
      </c>
      <c r="B74" s="19">
        <v>169893</v>
      </c>
      <c r="C74" s="19"/>
      <c r="D74" s="20">
        <v>50000</v>
      </c>
      <c r="E74" s="21"/>
      <c r="F74" s="21">
        <v>15180</v>
      </c>
      <c r="G74" s="21">
        <v>15180</v>
      </c>
      <c r="H74" s="21">
        <v>22050</v>
      </c>
      <c r="I74" s="21">
        <v>52410</v>
      </c>
      <c r="J74" s="21">
        <v>22050</v>
      </c>
      <c r="K74" s="21">
        <v>22050</v>
      </c>
      <c r="L74" s="21">
        <v>22050</v>
      </c>
      <c r="M74" s="21">
        <v>66150</v>
      </c>
      <c r="N74" s="21">
        <v>22050</v>
      </c>
      <c r="O74" s="21">
        <v>22050</v>
      </c>
      <c r="P74" s="21">
        <v>22050</v>
      </c>
      <c r="Q74" s="21">
        <v>66150</v>
      </c>
      <c r="R74" s="21">
        <v>22050</v>
      </c>
      <c r="S74" s="21">
        <v>22050</v>
      </c>
      <c r="T74" s="21">
        <v>22050</v>
      </c>
      <c r="U74" s="21">
        <v>66150</v>
      </c>
      <c r="V74" s="21">
        <v>250860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10000</v>
      </c>
      <c r="E75" s="30">
        <v>15000</v>
      </c>
      <c r="F75" s="30">
        <v>34156</v>
      </c>
      <c r="G75" s="30">
        <v>34156</v>
      </c>
      <c r="H75" s="30">
        <v>34156</v>
      </c>
      <c r="I75" s="30">
        <v>102468</v>
      </c>
      <c r="J75" s="30">
        <v>34156</v>
      </c>
      <c r="K75" s="30">
        <v>34156</v>
      </c>
      <c r="L75" s="30">
        <v>34156</v>
      </c>
      <c r="M75" s="30">
        <v>102468</v>
      </c>
      <c r="N75" s="30">
        <v>34156</v>
      </c>
      <c r="O75" s="30">
        <v>34156</v>
      </c>
      <c r="P75" s="30">
        <v>34156</v>
      </c>
      <c r="Q75" s="30">
        <v>102468</v>
      </c>
      <c r="R75" s="30">
        <v>34156</v>
      </c>
      <c r="S75" s="30">
        <v>34156</v>
      </c>
      <c r="T75" s="30">
        <v>34156</v>
      </c>
      <c r="U75" s="30">
        <v>102468</v>
      </c>
      <c r="V75" s="30">
        <v>409872</v>
      </c>
      <c r="W75" s="30">
        <v>9996</v>
      </c>
      <c r="X75" s="30"/>
      <c r="Y75" s="29"/>
      <c r="Z75" s="31">
        <v>15000</v>
      </c>
    </row>
    <row r="76" spans="1:26" ht="13.5" hidden="1">
      <c r="A76" s="42" t="s">
        <v>287</v>
      </c>
      <c r="B76" s="32"/>
      <c r="C76" s="32"/>
      <c r="D76" s="33">
        <v>1060000</v>
      </c>
      <c r="E76" s="34">
        <v>2803427</v>
      </c>
      <c r="F76" s="34">
        <v>54387</v>
      </c>
      <c r="G76" s="34">
        <v>49070</v>
      </c>
      <c r="H76" s="34">
        <v>34165</v>
      </c>
      <c r="I76" s="34">
        <v>137622</v>
      </c>
      <c r="J76" s="34">
        <v>239902</v>
      </c>
      <c r="K76" s="34">
        <v>93889</v>
      </c>
      <c r="L76" s="34">
        <v>906823</v>
      </c>
      <c r="M76" s="34">
        <v>1240614</v>
      </c>
      <c r="N76" s="34">
        <v>30882</v>
      </c>
      <c r="O76" s="34">
        <v>36040</v>
      </c>
      <c r="P76" s="34">
        <v>512855</v>
      </c>
      <c r="Q76" s="34">
        <v>579777</v>
      </c>
      <c r="R76" s="34">
        <v>21447</v>
      </c>
      <c r="S76" s="34">
        <v>44468</v>
      </c>
      <c r="T76" s="34">
        <v>78022</v>
      </c>
      <c r="U76" s="34">
        <v>143937</v>
      </c>
      <c r="V76" s="34">
        <v>2101950</v>
      </c>
      <c r="W76" s="34">
        <v>2803427</v>
      </c>
      <c r="X76" s="34"/>
      <c r="Y76" s="33"/>
      <c r="Z76" s="35">
        <v>2803427</v>
      </c>
    </row>
    <row r="77" spans="1:26" ht="13.5" hidden="1">
      <c r="A77" s="37" t="s">
        <v>31</v>
      </c>
      <c r="B77" s="19"/>
      <c r="C77" s="19"/>
      <c r="D77" s="20">
        <v>1000000</v>
      </c>
      <c r="E77" s="21">
        <v>2688431</v>
      </c>
      <c r="F77" s="21">
        <v>49476</v>
      </c>
      <c r="G77" s="21">
        <v>45286</v>
      </c>
      <c r="H77" s="21">
        <v>31525</v>
      </c>
      <c r="I77" s="21">
        <v>126287</v>
      </c>
      <c r="J77" s="21">
        <v>216582</v>
      </c>
      <c r="K77" s="21">
        <v>90426</v>
      </c>
      <c r="L77" s="21">
        <v>902385</v>
      </c>
      <c r="M77" s="21">
        <v>1209393</v>
      </c>
      <c r="N77" s="21">
        <v>23378</v>
      </c>
      <c r="O77" s="21">
        <v>29782</v>
      </c>
      <c r="P77" s="21">
        <v>491569</v>
      </c>
      <c r="Q77" s="21">
        <v>544729</v>
      </c>
      <c r="R77" s="21">
        <v>18895</v>
      </c>
      <c r="S77" s="21">
        <v>39036</v>
      </c>
      <c r="T77" s="21">
        <v>70954</v>
      </c>
      <c r="U77" s="21">
        <v>128885</v>
      </c>
      <c r="V77" s="21">
        <v>2009294</v>
      </c>
      <c r="W77" s="21">
        <v>2688431</v>
      </c>
      <c r="X77" s="21"/>
      <c r="Y77" s="20"/>
      <c r="Z77" s="23">
        <v>2688431</v>
      </c>
    </row>
    <row r="78" spans="1:26" ht="13.5" hidden="1">
      <c r="A78" s="38" t="s">
        <v>32</v>
      </c>
      <c r="B78" s="19"/>
      <c r="C78" s="19"/>
      <c r="D78" s="20">
        <v>50000</v>
      </c>
      <c r="E78" s="21">
        <v>99996</v>
      </c>
      <c r="F78" s="21">
        <v>4511</v>
      </c>
      <c r="G78" s="21">
        <v>3784</v>
      </c>
      <c r="H78" s="21">
        <v>2640</v>
      </c>
      <c r="I78" s="21">
        <v>10935</v>
      </c>
      <c r="J78" s="21">
        <v>12009</v>
      </c>
      <c r="K78" s="21">
        <v>2760</v>
      </c>
      <c r="L78" s="21">
        <v>4210</v>
      </c>
      <c r="M78" s="21">
        <v>18979</v>
      </c>
      <c r="N78" s="21">
        <v>6645</v>
      </c>
      <c r="O78" s="21">
        <v>5961</v>
      </c>
      <c r="P78" s="21">
        <v>10567</v>
      </c>
      <c r="Q78" s="21">
        <v>23173</v>
      </c>
      <c r="R78" s="21">
        <v>2550</v>
      </c>
      <c r="S78" s="21">
        <v>4680</v>
      </c>
      <c r="T78" s="21">
        <v>5661</v>
      </c>
      <c r="U78" s="21">
        <v>12891</v>
      </c>
      <c r="V78" s="21">
        <v>65978</v>
      </c>
      <c r="W78" s="21">
        <v>99996</v>
      </c>
      <c r="X78" s="21"/>
      <c r="Y78" s="20"/>
      <c r="Z78" s="23">
        <v>99996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>
        <v>4511</v>
      </c>
      <c r="G81" s="21">
        <v>3784</v>
      </c>
      <c r="H81" s="21">
        <v>2640</v>
      </c>
      <c r="I81" s="21">
        <v>10935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10935</v>
      </c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50000</v>
      </c>
      <c r="E82" s="21">
        <v>99996</v>
      </c>
      <c r="F82" s="21"/>
      <c r="G82" s="21"/>
      <c r="H82" s="21"/>
      <c r="I82" s="21"/>
      <c r="J82" s="21">
        <v>12009</v>
      </c>
      <c r="K82" s="21">
        <v>2760</v>
      </c>
      <c r="L82" s="21">
        <v>4210</v>
      </c>
      <c r="M82" s="21">
        <v>18979</v>
      </c>
      <c r="N82" s="21">
        <v>6645</v>
      </c>
      <c r="O82" s="21">
        <v>5961</v>
      </c>
      <c r="P82" s="21">
        <v>10567</v>
      </c>
      <c r="Q82" s="21">
        <v>23173</v>
      </c>
      <c r="R82" s="21">
        <v>2550</v>
      </c>
      <c r="S82" s="21">
        <v>4680</v>
      </c>
      <c r="T82" s="21">
        <v>5661</v>
      </c>
      <c r="U82" s="21">
        <v>12891</v>
      </c>
      <c r="V82" s="21">
        <v>55043</v>
      </c>
      <c r="W82" s="21">
        <v>99996</v>
      </c>
      <c r="X82" s="21"/>
      <c r="Y82" s="20"/>
      <c r="Z82" s="23">
        <v>99996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10000</v>
      </c>
      <c r="E84" s="30">
        <v>15000</v>
      </c>
      <c r="F84" s="30">
        <v>400</v>
      </c>
      <c r="G84" s="30"/>
      <c r="H84" s="30"/>
      <c r="I84" s="30">
        <v>400</v>
      </c>
      <c r="J84" s="30">
        <v>11311</v>
      </c>
      <c r="K84" s="30">
        <v>703</v>
      </c>
      <c r="L84" s="30">
        <v>228</v>
      </c>
      <c r="M84" s="30">
        <v>12242</v>
      </c>
      <c r="N84" s="30">
        <v>859</v>
      </c>
      <c r="O84" s="30">
        <v>297</v>
      </c>
      <c r="P84" s="30">
        <v>10719</v>
      </c>
      <c r="Q84" s="30">
        <v>11875</v>
      </c>
      <c r="R84" s="30">
        <v>2</v>
      </c>
      <c r="S84" s="30">
        <v>752</v>
      </c>
      <c r="T84" s="30">
        <v>1407</v>
      </c>
      <c r="U84" s="30">
        <v>2161</v>
      </c>
      <c r="V84" s="30">
        <v>26678</v>
      </c>
      <c r="W84" s="30">
        <v>15000</v>
      </c>
      <c r="X84" s="30"/>
      <c r="Y84" s="29"/>
      <c r="Z84" s="31">
        <v>15000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3450000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3450000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3450000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3450000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126866916</v>
      </c>
      <c r="D5" s="153">
        <f>SUM(D6:D8)</f>
        <v>0</v>
      </c>
      <c r="E5" s="154">
        <f t="shared" si="0"/>
        <v>146191139</v>
      </c>
      <c r="F5" s="100">
        <f t="shared" si="0"/>
        <v>170545547</v>
      </c>
      <c r="G5" s="100">
        <f t="shared" si="0"/>
        <v>2719118</v>
      </c>
      <c r="H5" s="100">
        <f t="shared" si="0"/>
        <v>1971082</v>
      </c>
      <c r="I5" s="100">
        <f t="shared" si="0"/>
        <v>351969</v>
      </c>
      <c r="J5" s="100">
        <f t="shared" si="0"/>
        <v>5042169</v>
      </c>
      <c r="K5" s="100">
        <f t="shared" si="0"/>
        <v>10351969</v>
      </c>
      <c r="L5" s="100">
        <f t="shared" si="0"/>
        <v>47694969</v>
      </c>
      <c r="M5" s="100">
        <f t="shared" si="0"/>
        <v>10741969</v>
      </c>
      <c r="N5" s="100">
        <f t="shared" si="0"/>
        <v>68788907</v>
      </c>
      <c r="O5" s="100">
        <f t="shared" si="0"/>
        <v>10741969</v>
      </c>
      <c r="P5" s="100">
        <f t="shared" si="0"/>
        <v>5240969</v>
      </c>
      <c r="Q5" s="100">
        <f t="shared" si="0"/>
        <v>59338149</v>
      </c>
      <c r="R5" s="100">
        <f t="shared" si="0"/>
        <v>75321087</v>
      </c>
      <c r="S5" s="100">
        <f t="shared" si="0"/>
        <v>59338149</v>
      </c>
      <c r="T5" s="100">
        <f t="shared" si="0"/>
        <v>59338149</v>
      </c>
      <c r="U5" s="100">
        <f t="shared" si="0"/>
        <v>351969</v>
      </c>
      <c r="V5" s="100">
        <f t="shared" si="0"/>
        <v>119028267</v>
      </c>
      <c r="W5" s="100">
        <f t="shared" si="0"/>
        <v>268180430</v>
      </c>
      <c r="X5" s="100">
        <f t="shared" si="0"/>
        <v>146191140</v>
      </c>
      <c r="Y5" s="100">
        <f t="shared" si="0"/>
        <v>121989290</v>
      </c>
      <c r="Z5" s="137">
        <f>+IF(X5&lt;&gt;0,+(Y5/X5)*100,0)</f>
        <v>83.44506377062248</v>
      </c>
      <c r="AA5" s="153">
        <f>SUM(AA6:AA8)</f>
        <v>170545547</v>
      </c>
    </row>
    <row r="6" spans="1:27" ht="13.5">
      <c r="A6" s="138" t="s">
        <v>75</v>
      </c>
      <c r="B6" s="136"/>
      <c r="C6" s="155"/>
      <c r="D6" s="155"/>
      <c r="E6" s="156"/>
      <c r="F6" s="60">
        <v>118327473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>
        <v>118327473</v>
      </c>
    </row>
    <row r="7" spans="1:27" ht="13.5">
      <c r="A7" s="138" t="s">
        <v>76</v>
      </c>
      <c r="B7" s="136"/>
      <c r="C7" s="157">
        <v>126866916</v>
      </c>
      <c r="D7" s="157"/>
      <c r="E7" s="158">
        <v>146191139</v>
      </c>
      <c r="F7" s="159">
        <v>35729971</v>
      </c>
      <c r="G7" s="159">
        <v>2719118</v>
      </c>
      <c r="H7" s="159">
        <v>1971082</v>
      </c>
      <c r="I7" s="159">
        <v>351969</v>
      </c>
      <c r="J7" s="159">
        <v>5042169</v>
      </c>
      <c r="K7" s="159">
        <v>10351969</v>
      </c>
      <c r="L7" s="159">
        <v>47694969</v>
      </c>
      <c r="M7" s="159">
        <v>10741969</v>
      </c>
      <c r="N7" s="159">
        <v>68788907</v>
      </c>
      <c r="O7" s="159">
        <v>10741969</v>
      </c>
      <c r="P7" s="159">
        <v>5240969</v>
      </c>
      <c r="Q7" s="159">
        <v>59338149</v>
      </c>
      <c r="R7" s="159">
        <v>75321087</v>
      </c>
      <c r="S7" s="159">
        <v>59338149</v>
      </c>
      <c r="T7" s="159">
        <v>59338149</v>
      </c>
      <c r="U7" s="159">
        <v>351969</v>
      </c>
      <c r="V7" s="159">
        <v>119028267</v>
      </c>
      <c r="W7" s="159">
        <v>268180430</v>
      </c>
      <c r="X7" s="159">
        <v>146191140</v>
      </c>
      <c r="Y7" s="159">
        <v>121989290</v>
      </c>
      <c r="Z7" s="141">
        <v>83.45</v>
      </c>
      <c r="AA7" s="157">
        <v>35729971</v>
      </c>
    </row>
    <row r="8" spans="1:27" ht="13.5">
      <c r="A8" s="138" t="s">
        <v>77</v>
      </c>
      <c r="B8" s="136"/>
      <c r="C8" s="155"/>
      <c r="D8" s="155"/>
      <c r="E8" s="156"/>
      <c r="F8" s="60">
        <v>16488103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>
        <v>16488103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19602242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19602242</v>
      </c>
    </row>
    <row r="10" spans="1:27" ht="13.5">
      <c r="A10" s="138" t="s">
        <v>79</v>
      </c>
      <c r="B10" s="136"/>
      <c r="C10" s="155"/>
      <c r="D10" s="155"/>
      <c r="E10" s="156"/>
      <c r="F10" s="60">
        <v>18450692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>
        <v>18450692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>
        <v>1151550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>
        <v>1151550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16808136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16808136</v>
      </c>
    </row>
    <row r="16" spans="1:27" ht="13.5">
      <c r="A16" s="138" t="s">
        <v>85</v>
      </c>
      <c r="B16" s="136"/>
      <c r="C16" s="155"/>
      <c r="D16" s="155"/>
      <c r="E16" s="156"/>
      <c r="F16" s="60">
        <v>8807851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>
        <v>8807851</v>
      </c>
    </row>
    <row r="17" spans="1:27" ht="13.5">
      <c r="A17" s="138" t="s">
        <v>86</v>
      </c>
      <c r="B17" s="136"/>
      <c r="C17" s="155"/>
      <c r="D17" s="155"/>
      <c r="E17" s="156"/>
      <c r="F17" s="60">
        <v>8000285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>
        <v>8000285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811837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811837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>
        <v>811837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>
        <v>811837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126866916</v>
      </c>
      <c r="D25" s="168">
        <f>+D5+D9+D15+D19+D24</f>
        <v>0</v>
      </c>
      <c r="E25" s="169">
        <f t="shared" si="4"/>
        <v>146191139</v>
      </c>
      <c r="F25" s="73">
        <f t="shared" si="4"/>
        <v>207767762</v>
      </c>
      <c r="G25" s="73">
        <f t="shared" si="4"/>
        <v>2719118</v>
      </c>
      <c r="H25" s="73">
        <f t="shared" si="4"/>
        <v>1971082</v>
      </c>
      <c r="I25" s="73">
        <f t="shared" si="4"/>
        <v>351969</v>
      </c>
      <c r="J25" s="73">
        <f t="shared" si="4"/>
        <v>5042169</v>
      </c>
      <c r="K25" s="73">
        <f t="shared" si="4"/>
        <v>10351969</v>
      </c>
      <c r="L25" s="73">
        <f t="shared" si="4"/>
        <v>47694969</v>
      </c>
      <c r="M25" s="73">
        <f t="shared" si="4"/>
        <v>10741969</v>
      </c>
      <c r="N25" s="73">
        <f t="shared" si="4"/>
        <v>68788907</v>
      </c>
      <c r="O25" s="73">
        <f t="shared" si="4"/>
        <v>10741969</v>
      </c>
      <c r="P25" s="73">
        <f t="shared" si="4"/>
        <v>5240969</v>
      </c>
      <c r="Q25" s="73">
        <f t="shared" si="4"/>
        <v>59338149</v>
      </c>
      <c r="R25" s="73">
        <f t="shared" si="4"/>
        <v>75321087</v>
      </c>
      <c r="S25" s="73">
        <f t="shared" si="4"/>
        <v>59338149</v>
      </c>
      <c r="T25" s="73">
        <f t="shared" si="4"/>
        <v>59338149</v>
      </c>
      <c r="U25" s="73">
        <f t="shared" si="4"/>
        <v>351969</v>
      </c>
      <c r="V25" s="73">
        <f t="shared" si="4"/>
        <v>119028267</v>
      </c>
      <c r="W25" s="73">
        <f t="shared" si="4"/>
        <v>268180430</v>
      </c>
      <c r="X25" s="73">
        <f t="shared" si="4"/>
        <v>146191140</v>
      </c>
      <c r="Y25" s="73">
        <f t="shared" si="4"/>
        <v>121989290</v>
      </c>
      <c r="Z25" s="170">
        <f>+IF(X25&lt;&gt;0,+(Y25/X25)*100,0)</f>
        <v>83.44506377062248</v>
      </c>
      <c r="AA25" s="168">
        <f>+AA5+AA9+AA15+AA19+AA24</f>
        <v>207767762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112467323</v>
      </c>
      <c r="D28" s="153">
        <f>SUM(D29:D31)</f>
        <v>0</v>
      </c>
      <c r="E28" s="154">
        <f t="shared" si="5"/>
        <v>112272920</v>
      </c>
      <c r="F28" s="100">
        <f t="shared" si="5"/>
        <v>172484618</v>
      </c>
      <c r="G28" s="100">
        <f t="shared" si="5"/>
        <v>5500959</v>
      </c>
      <c r="H28" s="100">
        <f t="shared" si="5"/>
        <v>7118511</v>
      </c>
      <c r="I28" s="100">
        <f t="shared" si="5"/>
        <v>8690181</v>
      </c>
      <c r="J28" s="100">
        <f t="shared" si="5"/>
        <v>21309651</v>
      </c>
      <c r="K28" s="100">
        <f t="shared" si="5"/>
        <v>8418793</v>
      </c>
      <c r="L28" s="100">
        <f t="shared" si="5"/>
        <v>6958967</v>
      </c>
      <c r="M28" s="100">
        <f t="shared" si="5"/>
        <v>9358585</v>
      </c>
      <c r="N28" s="100">
        <f t="shared" si="5"/>
        <v>24736345</v>
      </c>
      <c r="O28" s="100">
        <f t="shared" si="5"/>
        <v>7206125</v>
      </c>
      <c r="P28" s="100">
        <f t="shared" si="5"/>
        <v>7212789</v>
      </c>
      <c r="Q28" s="100">
        <f t="shared" si="5"/>
        <v>6418265</v>
      </c>
      <c r="R28" s="100">
        <f t="shared" si="5"/>
        <v>20837179</v>
      </c>
      <c r="S28" s="100">
        <f t="shared" si="5"/>
        <v>8272851</v>
      </c>
      <c r="T28" s="100">
        <f t="shared" si="5"/>
        <v>8272851</v>
      </c>
      <c r="U28" s="100">
        <f t="shared" si="5"/>
        <v>8838839</v>
      </c>
      <c r="V28" s="100">
        <f t="shared" si="5"/>
        <v>25384541</v>
      </c>
      <c r="W28" s="100">
        <f t="shared" si="5"/>
        <v>92267716</v>
      </c>
      <c r="X28" s="100">
        <f t="shared" si="5"/>
        <v>112272921</v>
      </c>
      <c r="Y28" s="100">
        <f t="shared" si="5"/>
        <v>-20005205</v>
      </c>
      <c r="Z28" s="137">
        <f>+IF(X28&lt;&gt;0,+(Y28/X28)*100,0)</f>
        <v>-17.818370468868448</v>
      </c>
      <c r="AA28" s="153">
        <f>SUM(AA29:AA31)</f>
        <v>172484618</v>
      </c>
    </row>
    <row r="29" spans="1:27" ht="13.5">
      <c r="A29" s="138" t="s">
        <v>75</v>
      </c>
      <c r="B29" s="136"/>
      <c r="C29" s="155"/>
      <c r="D29" s="155"/>
      <c r="E29" s="156">
        <v>70089501</v>
      </c>
      <c r="F29" s="60">
        <v>123186655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70089506</v>
      </c>
      <c r="Y29" s="60">
        <v>-70089506</v>
      </c>
      <c r="Z29" s="140">
        <v>-100</v>
      </c>
      <c r="AA29" s="155">
        <v>123186655</v>
      </c>
    </row>
    <row r="30" spans="1:27" ht="13.5">
      <c r="A30" s="138" t="s">
        <v>76</v>
      </c>
      <c r="B30" s="136"/>
      <c r="C30" s="157">
        <v>112467323</v>
      </c>
      <c r="D30" s="157"/>
      <c r="E30" s="158">
        <v>27681085</v>
      </c>
      <c r="F30" s="159">
        <v>32809860</v>
      </c>
      <c r="G30" s="159">
        <v>5500959</v>
      </c>
      <c r="H30" s="159">
        <v>7118511</v>
      </c>
      <c r="I30" s="159">
        <v>8690181</v>
      </c>
      <c r="J30" s="159">
        <v>21309651</v>
      </c>
      <c r="K30" s="159">
        <v>8418793</v>
      </c>
      <c r="L30" s="159">
        <v>6958967</v>
      </c>
      <c r="M30" s="159">
        <v>9358585</v>
      </c>
      <c r="N30" s="159">
        <v>24736345</v>
      </c>
      <c r="O30" s="159">
        <v>7206125</v>
      </c>
      <c r="P30" s="159">
        <v>7212789</v>
      </c>
      <c r="Q30" s="159">
        <v>6418265</v>
      </c>
      <c r="R30" s="159">
        <v>20837179</v>
      </c>
      <c r="S30" s="159">
        <v>8272851</v>
      </c>
      <c r="T30" s="159">
        <v>8272851</v>
      </c>
      <c r="U30" s="159">
        <v>8838839</v>
      </c>
      <c r="V30" s="159">
        <v>25384541</v>
      </c>
      <c r="W30" s="159">
        <v>92267716</v>
      </c>
      <c r="X30" s="159">
        <v>27681084</v>
      </c>
      <c r="Y30" s="159">
        <v>64586632</v>
      </c>
      <c r="Z30" s="141">
        <v>233.32</v>
      </c>
      <c r="AA30" s="157">
        <v>32809860</v>
      </c>
    </row>
    <row r="31" spans="1:27" ht="13.5">
      <c r="A31" s="138" t="s">
        <v>77</v>
      </c>
      <c r="B31" s="136"/>
      <c r="C31" s="155"/>
      <c r="D31" s="155"/>
      <c r="E31" s="156">
        <v>14502334</v>
      </c>
      <c r="F31" s="60">
        <v>16488103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14502331</v>
      </c>
      <c r="Y31" s="60">
        <v>-14502331</v>
      </c>
      <c r="Z31" s="140">
        <v>-100</v>
      </c>
      <c r="AA31" s="155">
        <v>16488103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17923251</v>
      </c>
      <c r="F32" s="100">
        <f t="shared" si="6"/>
        <v>19294878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17923256</v>
      </c>
      <c r="Y32" s="100">
        <f t="shared" si="6"/>
        <v>-17923256</v>
      </c>
      <c r="Z32" s="137">
        <f>+IF(X32&lt;&gt;0,+(Y32/X32)*100,0)</f>
        <v>-100</v>
      </c>
      <c r="AA32" s="153">
        <f>SUM(AA33:AA37)</f>
        <v>19294878</v>
      </c>
    </row>
    <row r="33" spans="1:27" ht="13.5">
      <c r="A33" s="138" t="s">
        <v>79</v>
      </c>
      <c r="B33" s="136"/>
      <c r="C33" s="155"/>
      <c r="D33" s="155"/>
      <c r="E33" s="156">
        <v>16873251</v>
      </c>
      <c r="F33" s="60">
        <v>18143328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16873256</v>
      </c>
      <c r="Y33" s="60">
        <v>-16873256</v>
      </c>
      <c r="Z33" s="140">
        <v>-100</v>
      </c>
      <c r="AA33" s="155">
        <v>18143328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1050000</v>
      </c>
      <c r="F35" s="60">
        <v>1151550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1050000</v>
      </c>
      <c r="Y35" s="60">
        <v>-1050000</v>
      </c>
      <c r="Z35" s="140">
        <v>-100</v>
      </c>
      <c r="AA35" s="155">
        <v>1151550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17839551</v>
      </c>
      <c r="F38" s="100">
        <f t="shared" si="7"/>
        <v>16808136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17839548</v>
      </c>
      <c r="Y38" s="100">
        <f t="shared" si="7"/>
        <v>-17839548</v>
      </c>
      <c r="Z38" s="137">
        <f>+IF(X38&lt;&gt;0,+(Y38/X38)*100,0)</f>
        <v>-100</v>
      </c>
      <c r="AA38" s="153">
        <f>SUM(AA39:AA41)</f>
        <v>16808136</v>
      </c>
    </row>
    <row r="39" spans="1:27" ht="13.5">
      <c r="A39" s="138" t="s">
        <v>85</v>
      </c>
      <c r="B39" s="136"/>
      <c r="C39" s="155"/>
      <c r="D39" s="155"/>
      <c r="E39" s="156">
        <v>17639551</v>
      </c>
      <c r="F39" s="60">
        <v>8807851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17639548</v>
      </c>
      <c r="Y39" s="60">
        <v>-17639548</v>
      </c>
      <c r="Z39" s="140">
        <v>-100</v>
      </c>
      <c r="AA39" s="155">
        <v>8807851</v>
      </c>
    </row>
    <row r="40" spans="1:27" ht="13.5">
      <c r="A40" s="138" t="s">
        <v>86</v>
      </c>
      <c r="B40" s="136"/>
      <c r="C40" s="155"/>
      <c r="D40" s="155"/>
      <c r="E40" s="156">
        <v>200000</v>
      </c>
      <c r="F40" s="60">
        <v>8000285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200000</v>
      </c>
      <c r="Y40" s="60">
        <v>-200000</v>
      </c>
      <c r="Z40" s="140">
        <v>-100</v>
      </c>
      <c r="AA40" s="155">
        <v>8000285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1050000</v>
      </c>
      <c r="F42" s="100">
        <f t="shared" si="8"/>
        <v>811837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1050000</v>
      </c>
      <c r="Y42" s="100">
        <f t="shared" si="8"/>
        <v>-1050000</v>
      </c>
      <c r="Z42" s="137">
        <f>+IF(X42&lt;&gt;0,+(Y42/X42)*100,0)</f>
        <v>-100</v>
      </c>
      <c r="AA42" s="153">
        <f>SUM(AA43:AA46)</f>
        <v>811837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1050000</v>
      </c>
      <c r="F46" s="60">
        <v>811837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1050000</v>
      </c>
      <c r="Y46" s="60">
        <v>-1050000</v>
      </c>
      <c r="Z46" s="140">
        <v>-100</v>
      </c>
      <c r="AA46" s="155">
        <v>811837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112467323</v>
      </c>
      <c r="D48" s="168">
        <f>+D28+D32+D38+D42+D47</f>
        <v>0</v>
      </c>
      <c r="E48" s="169">
        <f t="shared" si="9"/>
        <v>149085722</v>
      </c>
      <c r="F48" s="73">
        <f t="shared" si="9"/>
        <v>209399469</v>
      </c>
      <c r="G48" s="73">
        <f t="shared" si="9"/>
        <v>5500959</v>
      </c>
      <c r="H48" s="73">
        <f t="shared" si="9"/>
        <v>7118511</v>
      </c>
      <c r="I48" s="73">
        <f t="shared" si="9"/>
        <v>8690181</v>
      </c>
      <c r="J48" s="73">
        <f t="shared" si="9"/>
        <v>21309651</v>
      </c>
      <c r="K48" s="73">
        <f t="shared" si="9"/>
        <v>8418793</v>
      </c>
      <c r="L48" s="73">
        <f t="shared" si="9"/>
        <v>6958967</v>
      </c>
      <c r="M48" s="73">
        <f t="shared" si="9"/>
        <v>9358585</v>
      </c>
      <c r="N48" s="73">
        <f t="shared" si="9"/>
        <v>24736345</v>
      </c>
      <c r="O48" s="73">
        <f t="shared" si="9"/>
        <v>7206125</v>
      </c>
      <c r="P48" s="73">
        <f t="shared" si="9"/>
        <v>7212789</v>
      </c>
      <c r="Q48" s="73">
        <f t="shared" si="9"/>
        <v>6418265</v>
      </c>
      <c r="R48" s="73">
        <f t="shared" si="9"/>
        <v>20837179</v>
      </c>
      <c r="S48" s="73">
        <f t="shared" si="9"/>
        <v>8272851</v>
      </c>
      <c r="T48" s="73">
        <f t="shared" si="9"/>
        <v>8272851</v>
      </c>
      <c r="U48" s="73">
        <f t="shared" si="9"/>
        <v>8838839</v>
      </c>
      <c r="V48" s="73">
        <f t="shared" si="9"/>
        <v>25384541</v>
      </c>
      <c r="W48" s="73">
        <f t="shared" si="9"/>
        <v>92267716</v>
      </c>
      <c r="X48" s="73">
        <f t="shared" si="9"/>
        <v>149085725</v>
      </c>
      <c r="Y48" s="73">
        <f t="shared" si="9"/>
        <v>-56818009</v>
      </c>
      <c r="Z48" s="170">
        <f>+IF(X48&lt;&gt;0,+(Y48/X48)*100,0)</f>
        <v>-38.1109653523166</v>
      </c>
      <c r="AA48" s="168">
        <f>+AA28+AA32+AA38+AA42+AA47</f>
        <v>209399469</v>
      </c>
    </row>
    <row r="49" spans="1:27" ht="13.5">
      <c r="A49" s="148" t="s">
        <v>49</v>
      </c>
      <c r="B49" s="149"/>
      <c r="C49" s="171">
        <f aca="true" t="shared" si="10" ref="C49:Y49">+C25-C48</f>
        <v>14399593</v>
      </c>
      <c r="D49" s="171">
        <f>+D25-D48</f>
        <v>0</v>
      </c>
      <c r="E49" s="172">
        <f t="shared" si="10"/>
        <v>-2894583</v>
      </c>
      <c r="F49" s="173">
        <f t="shared" si="10"/>
        <v>-1631707</v>
      </c>
      <c r="G49" s="173">
        <f t="shared" si="10"/>
        <v>-2781841</v>
      </c>
      <c r="H49" s="173">
        <f t="shared" si="10"/>
        <v>-5147429</v>
      </c>
      <c r="I49" s="173">
        <f t="shared" si="10"/>
        <v>-8338212</v>
      </c>
      <c r="J49" s="173">
        <f t="shared" si="10"/>
        <v>-16267482</v>
      </c>
      <c r="K49" s="173">
        <f t="shared" si="10"/>
        <v>1933176</v>
      </c>
      <c r="L49" s="173">
        <f t="shared" si="10"/>
        <v>40736002</v>
      </c>
      <c r="M49" s="173">
        <f t="shared" si="10"/>
        <v>1383384</v>
      </c>
      <c r="N49" s="173">
        <f t="shared" si="10"/>
        <v>44052562</v>
      </c>
      <c r="O49" s="173">
        <f t="shared" si="10"/>
        <v>3535844</v>
      </c>
      <c r="P49" s="173">
        <f t="shared" si="10"/>
        <v>-1971820</v>
      </c>
      <c r="Q49" s="173">
        <f t="shared" si="10"/>
        <v>52919884</v>
      </c>
      <c r="R49" s="173">
        <f t="shared" si="10"/>
        <v>54483908</v>
      </c>
      <c r="S49" s="173">
        <f t="shared" si="10"/>
        <v>51065298</v>
      </c>
      <c r="T49" s="173">
        <f t="shared" si="10"/>
        <v>51065298</v>
      </c>
      <c r="U49" s="173">
        <f t="shared" si="10"/>
        <v>-8486870</v>
      </c>
      <c r="V49" s="173">
        <f t="shared" si="10"/>
        <v>93643726</v>
      </c>
      <c r="W49" s="173">
        <f t="shared" si="10"/>
        <v>175912714</v>
      </c>
      <c r="X49" s="173">
        <f>IF(F25=F48,0,X25-X48)</f>
        <v>-2894585</v>
      </c>
      <c r="Y49" s="173">
        <f t="shared" si="10"/>
        <v>178807299</v>
      </c>
      <c r="Z49" s="174">
        <f>+IF(X49&lt;&gt;0,+(Y49/X49)*100,0)</f>
        <v>-6177.303447644481</v>
      </c>
      <c r="AA49" s="171">
        <f>+AA25-AA48</f>
        <v>-1631707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2891359</v>
      </c>
      <c r="D5" s="155">
        <v>0</v>
      </c>
      <c r="E5" s="156">
        <v>1000000</v>
      </c>
      <c r="F5" s="60">
        <v>2688431</v>
      </c>
      <c r="G5" s="60">
        <v>240947</v>
      </c>
      <c r="H5" s="60">
        <v>240947</v>
      </c>
      <c r="I5" s="60">
        <v>224035</v>
      </c>
      <c r="J5" s="60">
        <v>705929</v>
      </c>
      <c r="K5" s="60">
        <v>224035</v>
      </c>
      <c r="L5" s="60">
        <v>224035</v>
      </c>
      <c r="M5" s="60">
        <v>224035</v>
      </c>
      <c r="N5" s="60">
        <v>672105</v>
      </c>
      <c r="O5" s="60">
        <v>224035</v>
      </c>
      <c r="P5" s="60">
        <v>224035</v>
      </c>
      <c r="Q5" s="60">
        <v>224035</v>
      </c>
      <c r="R5" s="60">
        <v>672105</v>
      </c>
      <c r="S5" s="60">
        <v>224035</v>
      </c>
      <c r="T5" s="60">
        <v>224035</v>
      </c>
      <c r="U5" s="60">
        <v>224035</v>
      </c>
      <c r="V5" s="60">
        <v>672105</v>
      </c>
      <c r="W5" s="60">
        <v>2722244</v>
      </c>
      <c r="X5" s="60">
        <v>999996</v>
      </c>
      <c r="Y5" s="60">
        <v>1722248</v>
      </c>
      <c r="Z5" s="140">
        <v>172.23</v>
      </c>
      <c r="AA5" s="155">
        <v>2688431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100000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50004</v>
      </c>
      <c r="Y10" s="54">
        <v>-50004</v>
      </c>
      <c r="Z10" s="184">
        <v>-100</v>
      </c>
      <c r="AA10" s="130">
        <v>100000</v>
      </c>
    </row>
    <row r="11" spans="1:27" ht="13.5">
      <c r="A11" s="183" t="s">
        <v>107</v>
      </c>
      <c r="B11" s="185"/>
      <c r="C11" s="155">
        <v>169893</v>
      </c>
      <c r="D11" s="155">
        <v>0</v>
      </c>
      <c r="E11" s="156">
        <v>50000</v>
      </c>
      <c r="F11" s="60">
        <v>0</v>
      </c>
      <c r="G11" s="60">
        <v>15180</v>
      </c>
      <c r="H11" s="60">
        <v>15180</v>
      </c>
      <c r="I11" s="60">
        <v>22050</v>
      </c>
      <c r="J11" s="60">
        <v>52410</v>
      </c>
      <c r="K11" s="60">
        <v>22050</v>
      </c>
      <c r="L11" s="60">
        <v>22050</v>
      </c>
      <c r="M11" s="60">
        <v>22050</v>
      </c>
      <c r="N11" s="60">
        <v>66150</v>
      </c>
      <c r="O11" s="60">
        <v>22050</v>
      </c>
      <c r="P11" s="60">
        <v>22050</v>
      </c>
      <c r="Q11" s="60">
        <v>22050</v>
      </c>
      <c r="R11" s="60">
        <v>66150</v>
      </c>
      <c r="S11" s="60">
        <v>22050</v>
      </c>
      <c r="T11" s="60">
        <v>22050</v>
      </c>
      <c r="U11" s="60">
        <v>22050</v>
      </c>
      <c r="V11" s="60">
        <v>66150</v>
      </c>
      <c r="W11" s="60">
        <v>250860</v>
      </c>
      <c r="X11" s="60"/>
      <c r="Y11" s="60">
        <v>250860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813025</v>
      </c>
      <c r="D12" s="155">
        <v>0</v>
      </c>
      <c r="E12" s="156">
        <v>1024139</v>
      </c>
      <c r="F12" s="60">
        <v>1024139</v>
      </c>
      <c r="G12" s="60">
        <v>78949</v>
      </c>
      <c r="H12" s="60">
        <v>78949</v>
      </c>
      <c r="I12" s="60">
        <v>71728</v>
      </c>
      <c r="J12" s="60">
        <v>229626</v>
      </c>
      <c r="K12" s="60">
        <v>71728</v>
      </c>
      <c r="L12" s="60">
        <v>71728</v>
      </c>
      <c r="M12" s="60">
        <v>71728</v>
      </c>
      <c r="N12" s="60">
        <v>215184</v>
      </c>
      <c r="O12" s="60">
        <v>71728</v>
      </c>
      <c r="P12" s="60">
        <v>71728</v>
      </c>
      <c r="Q12" s="60">
        <v>71728</v>
      </c>
      <c r="R12" s="60">
        <v>215184</v>
      </c>
      <c r="S12" s="60">
        <v>71728</v>
      </c>
      <c r="T12" s="60">
        <v>71728</v>
      </c>
      <c r="U12" s="60">
        <v>71728</v>
      </c>
      <c r="V12" s="60">
        <v>215184</v>
      </c>
      <c r="W12" s="60">
        <v>875178</v>
      </c>
      <c r="X12" s="60">
        <v>1024140</v>
      </c>
      <c r="Y12" s="60">
        <v>-148962</v>
      </c>
      <c r="Z12" s="140">
        <v>-14.55</v>
      </c>
      <c r="AA12" s="155">
        <v>1024139</v>
      </c>
    </row>
    <row r="13" spans="1:27" ht="13.5">
      <c r="A13" s="181" t="s">
        <v>109</v>
      </c>
      <c r="B13" s="185"/>
      <c r="C13" s="155">
        <v>1754380</v>
      </c>
      <c r="D13" s="155">
        <v>0</v>
      </c>
      <c r="E13" s="156">
        <v>1300000</v>
      </c>
      <c r="F13" s="60">
        <v>3165000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1299996</v>
      </c>
      <c r="Y13" s="60">
        <v>-1299996</v>
      </c>
      <c r="Z13" s="140">
        <v>-100</v>
      </c>
      <c r="AA13" s="155">
        <v>3165000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10000</v>
      </c>
      <c r="F14" s="60">
        <v>15000</v>
      </c>
      <c r="G14" s="60">
        <v>34156</v>
      </c>
      <c r="H14" s="60">
        <v>34156</v>
      </c>
      <c r="I14" s="60">
        <v>34156</v>
      </c>
      <c r="J14" s="60">
        <v>102468</v>
      </c>
      <c r="K14" s="60">
        <v>34156</v>
      </c>
      <c r="L14" s="60">
        <v>34156</v>
      </c>
      <c r="M14" s="60">
        <v>34156</v>
      </c>
      <c r="N14" s="60">
        <v>102468</v>
      </c>
      <c r="O14" s="60">
        <v>34156</v>
      </c>
      <c r="P14" s="60">
        <v>34156</v>
      </c>
      <c r="Q14" s="60">
        <v>34156</v>
      </c>
      <c r="R14" s="60">
        <v>102468</v>
      </c>
      <c r="S14" s="60">
        <v>34156</v>
      </c>
      <c r="T14" s="60">
        <v>34156</v>
      </c>
      <c r="U14" s="60">
        <v>34156</v>
      </c>
      <c r="V14" s="60">
        <v>102468</v>
      </c>
      <c r="W14" s="60">
        <v>409872</v>
      </c>
      <c r="X14" s="60">
        <v>9996</v>
      </c>
      <c r="Y14" s="60">
        <v>399876</v>
      </c>
      <c r="Z14" s="140">
        <v>4000.36</v>
      </c>
      <c r="AA14" s="155">
        <v>15000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605789</v>
      </c>
      <c r="D16" s="155">
        <v>0</v>
      </c>
      <c r="E16" s="156">
        <v>1000000</v>
      </c>
      <c r="F16" s="60">
        <v>1011632</v>
      </c>
      <c r="G16" s="60">
        <v>111050</v>
      </c>
      <c r="H16" s="60">
        <v>111050</v>
      </c>
      <c r="I16" s="60">
        <v>0</v>
      </c>
      <c r="J16" s="60">
        <v>222100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222100</v>
      </c>
      <c r="X16" s="60">
        <v>999996</v>
      </c>
      <c r="Y16" s="60">
        <v>-777896</v>
      </c>
      <c r="Z16" s="140">
        <v>-77.79</v>
      </c>
      <c r="AA16" s="155">
        <v>1011632</v>
      </c>
    </row>
    <row r="17" spans="1:27" ht="13.5">
      <c r="A17" s="181" t="s">
        <v>113</v>
      </c>
      <c r="B17" s="185"/>
      <c r="C17" s="155">
        <v>172276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74367030</v>
      </c>
      <c r="D19" s="155">
        <v>0</v>
      </c>
      <c r="E19" s="156">
        <v>85992000</v>
      </c>
      <c r="F19" s="60">
        <v>87531883</v>
      </c>
      <c r="G19" s="60">
        <v>288960</v>
      </c>
      <c r="H19" s="60">
        <v>1490800</v>
      </c>
      <c r="I19" s="60">
        <v>0</v>
      </c>
      <c r="J19" s="60">
        <v>1779760</v>
      </c>
      <c r="K19" s="60">
        <v>0</v>
      </c>
      <c r="L19" s="60">
        <v>26643000</v>
      </c>
      <c r="M19" s="60">
        <v>390000</v>
      </c>
      <c r="N19" s="60">
        <v>27033000</v>
      </c>
      <c r="O19" s="60">
        <v>390000</v>
      </c>
      <c r="P19" s="60">
        <v>389000</v>
      </c>
      <c r="Q19" s="60">
        <v>22250181</v>
      </c>
      <c r="R19" s="60">
        <v>23029181</v>
      </c>
      <c r="S19" s="60">
        <v>22250181</v>
      </c>
      <c r="T19" s="60">
        <v>22250181</v>
      </c>
      <c r="U19" s="60">
        <v>0</v>
      </c>
      <c r="V19" s="60">
        <v>44500362</v>
      </c>
      <c r="W19" s="60">
        <v>96342303</v>
      </c>
      <c r="X19" s="60">
        <v>85992004</v>
      </c>
      <c r="Y19" s="60">
        <v>10350299</v>
      </c>
      <c r="Z19" s="140">
        <v>12.04</v>
      </c>
      <c r="AA19" s="155">
        <v>87531883</v>
      </c>
    </row>
    <row r="20" spans="1:27" ht="13.5">
      <c r="A20" s="181" t="s">
        <v>35</v>
      </c>
      <c r="B20" s="185"/>
      <c r="C20" s="155">
        <v>1822164</v>
      </c>
      <c r="D20" s="155">
        <v>0</v>
      </c>
      <c r="E20" s="156">
        <v>238000</v>
      </c>
      <c r="F20" s="54">
        <v>9854677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218000</v>
      </c>
      <c r="Y20" s="54">
        <v>-218000</v>
      </c>
      <c r="Z20" s="184">
        <v>-100</v>
      </c>
      <c r="AA20" s="130">
        <v>9854677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82595916</v>
      </c>
      <c r="D22" s="188">
        <f>SUM(D5:D21)</f>
        <v>0</v>
      </c>
      <c r="E22" s="189">
        <f t="shared" si="0"/>
        <v>90614139</v>
      </c>
      <c r="F22" s="190">
        <f t="shared" si="0"/>
        <v>105390762</v>
      </c>
      <c r="G22" s="190">
        <f t="shared" si="0"/>
        <v>769242</v>
      </c>
      <c r="H22" s="190">
        <f t="shared" si="0"/>
        <v>1971082</v>
      </c>
      <c r="I22" s="190">
        <f t="shared" si="0"/>
        <v>351969</v>
      </c>
      <c r="J22" s="190">
        <f t="shared" si="0"/>
        <v>3092293</v>
      </c>
      <c r="K22" s="190">
        <f t="shared" si="0"/>
        <v>351969</v>
      </c>
      <c r="L22" s="190">
        <f t="shared" si="0"/>
        <v>26994969</v>
      </c>
      <c r="M22" s="190">
        <f t="shared" si="0"/>
        <v>741969</v>
      </c>
      <c r="N22" s="190">
        <f t="shared" si="0"/>
        <v>28088907</v>
      </c>
      <c r="O22" s="190">
        <f t="shared" si="0"/>
        <v>741969</v>
      </c>
      <c r="P22" s="190">
        <f t="shared" si="0"/>
        <v>740969</v>
      </c>
      <c r="Q22" s="190">
        <f t="shared" si="0"/>
        <v>22602150</v>
      </c>
      <c r="R22" s="190">
        <f t="shared" si="0"/>
        <v>24085088</v>
      </c>
      <c r="S22" s="190">
        <f t="shared" si="0"/>
        <v>22602150</v>
      </c>
      <c r="T22" s="190">
        <f t="shared" si="0"/>
        <v>22602150</v>
      </c>
      <c r="U22" s="190">
        <f t="shared" si="0"/>
        <v>351969</v>
      </c>
      <c r="V22" s="190">
        <f t="shared" si="0"/>
        <v>45556269</v>
      </c>
      <c r="W22" s="190">
        <f t="shared" si="0"/>
        <v>100822557</v>
      </c>
      <c r="X22" s="190">
        <f t="shared" si="0"/>
        <v>90594132</v>
      </c>
      <c r="Y22" s="190">
        <f t="shared" si="0"/>
        <v>10228425</v>
      </c>
      <c r="Z22" s="191">
        <f>+IF(X22&lt;&gt;0,+(Y22/X22)*100,0)</f>
        <v>11.290383575836898</v>
      </c>
      <c r="AA22" s="188">
        <f>SUM(AA5:AA21)</f>
        <v>105390762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33435607</v>
      </c>
      <c r="D25" s="155">
        <v>0</v>
      </c>
      <c r="E25" s="156">
        <v>47699126</v>
      </c>
      <c r="F25" s="60">
        <v>39150729</v>
      </c>
      <c r="G25" s="60">
        <v>3472645</v>
      </c>
      <c r="H25" s="60">
        <v>3698979</v>
      </c>
      <c r="I25" s="60">
        <v>3294392</v>
      </c>
      <c r="J25" s="60">
        <v>10466016</v>
      </c>
      <c r="K25" s="60">
        <v>3559100</v>
      </c>
      <c r="L25" s="60">
        <v>3663385</v>
      </c>
      <c r="M25" s="60">
        <v>4037511</v>
      </c>
      <c r="N25" s="60">
        <v>11259996</v>
      </c>
      <c r="O25" s="60">
        <v>3609196</v>
      </c>
      <c r="P25" s="60">
        <v>3788088</v>
      </c>
      <c r="Q25" s="60">
        <v>3538937</v>
      </c>
      <c r="R25" s="60">
        <v>10936221</v>
      </c>
      <c r="S25" s="60">
        <v>3879264</v>
      </c>
      <c r="T25" s="60">
        <v>3879264</v>
      </c>
      <c r="U25" s="60">
        <v>4185667</v>
      </c>
      <c r="V25" s="60">
        <v>11944195</v>
      </c>
      <c r="W25" s="60">
        <v>44606428</v>
      </c>
      <c r="X25" s="60">
        <v>34840251</v>
      </c>
      <c r="Y25" s="60">
        <v>9766177</v>
      </c>
      <c r="Z25" s="140">
        <v>28.03</v>
      </c>
      <c r="AA25" s="155">
        <v>39150729</v>
      </c>
    </row>
    <row r="26" spans="1:27" ht="13.5">
      <c r="A26" s="183" t="s">
        <v>38</v>
      </c>
      <c r="B26" s="182"/>
      <c r="C26" s="155">
        <v>9026935</v>
      </c>
      <c r="D26" s="155">
        <v>0</v>
      </c>
      <c r="E26" s="156">
        <v>0</v>
      </c>
      <c r="F26" s="60">
        <v>9747910</v>
      </c>
      <c r="G26" s="60">
        <v>384909</v>
      </c>
      <c r="H26" s="60">
        <v>400409</v>
      </c>
      <c r="I26" s="60">
        <v>711991</v>
      </c>
      <c r="J26" s="60">
        <v>1497309</v>
      </c>
      <c r="K26" s="60">
        <v>426216</v>
      </c>
      <c r="L26" s="60">
        <v>400153</v>
      </c>
      <c r="M26" s="60">
        <v>400166</v>
      </c>
      <c r="N26" s="60">
        <v>1226535</v>
      </c>
      <c r="O26" s="60">
        <v>401749</v>
      </c>
      <c r="P26" s="60">
        <v>393798</v>
      </c>
      <c r="Q26" s="60">
        <v>398569</v>
      </c>
      <c r="R26" s="60">
        <v>1194116</v>
      </c>
      <c r="S26" s="60">
        <v>701100</v>
      </c>
      <c r="T26" s="60">
        <v>701100</v>
      </c>
      <c r="U26" s="60">
        <v>423201</v>
      </c>
      <c r="V26" s="60">
        <v>1825401</v>
      </c>
      <c r="W26" s="60">
        <v>5743361</v>
      </c>
      <c r="X26" s="60">
        <v>9303516</v>
      </c>
      <c r="Y26" s="60">
        <v>-3560155</v>
      </c>
      <c r="Z26" s="140">
        <v>-38.27</v>
      </c>
      <c r="AA26" s="155">
        <v>9747910</v>
      </c>
    </row>
    <row r="27" spans="1:27" ht="13.5">
      <c r="A27" s="183" t="s">
        <v>118</v>
      </c>
      <c r="B27" s="182"/>
      <c r="C27" s="155">
        <v>1906457</v>
      </c>
      <c r="D27" s="155">
        <v>0</v>
      </c>
      <c r="E27" s="156">
        <v>0</v>
      </c>
      <c r="F27" s="60">
        <v>500000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500004</v>
      </c>
      <c r="Y27" s="60">
        <v>-500004</v>
      </c>
      <c r="Z27" s="140">
        <v>-100</v>
      </c>
      <c r="AA27" s="155">
        <v>500000</v>
      </c>
    </row>
    <row r="28" spans="1:27" ht="13.5">
      <c r="A28" s="183" t="s">
        <v>39</v>
      </c>
      <c r="B28" s="182"/>
      <c r="C28" s="155">
        <v>9127790</v>
      </c>
      <c r="D28" s="155">
        <v>0</v>
      </c>
      <c r="E28" s="156">
        <v>5450000</v>
      </c>
      <c r="F28" s="60">
        <v>3567520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3500000</v>
      </c>
      <c r="Y28" s="60">
        <v>-3500000</v>
      </c>
      <c r="Z28" s="140">
        <v>-100</v>
      </c>
      <c r="AA28" s="155">
        <v>3567520</v>
      </c>
    </row>
    <row r="29" spans="1:27" ht="13.5">
      <c r="A29" s="183" t="s">
        <v>40</v>
      </c>
      <c r="B29" s="182"/>
      <c r="C29" s="155">
        <v>11689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50004</v>
      </c>
      <c r="Y29" s="60">
        <v>-50004</v>
      </c>
      <c r="Z29" s="140">
        <v>-100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500000</v>
      </c>
      <c r="F31" s="60">
        <v>2132283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3450000</v>
      </c>
      <c r="Y31" s="60">
        <v>-3450000</v>
      </c>
      <c r="Z31" s="140">
        <v>-100</v>
      </c>
      <c r="AA31" s="155">
        <v>2132283</v>
      </c>
    </row>
    <row r="32" spans="1:27" ht="13.5">
      <c r="A32" s="183" t="s">
        <v>121</v>
      </c>
      <c r="B32" s="182"/>
      <c r="C32" s="155">
        <v>791503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58287207</v>
      </c>
      <c r="F33" s="60">
        <v>109642604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5200004</v>
      </c>
      <c r="Y33" s="60">
        <v>-5200004</v>
      </c>
      <c r="Z33" s="140">
        <v>-100</v>
      </c>
      <c r="AA33" s="155">
        <v>109642604</v>
      </c>
    </row>
    <row r="34" spans="1:27" ht="13.5">
      <c r="A34" s="183" t="s">
        <v>43</v>
      </c>
      <c r="B34" s="182"/>
      <c r="C34" s="155">
        <v>57754713</v>
      </c>
      <c r="D34" s="155">
        <v>0</v>
      </c>
      <c r="E34" s="156">
        <v>37149389</v>
      </c>
      <c r="F34" s="60">
        <v>44658423</v>
      </c>
      <c r="G34" s="60">
        <v>1643405</v>
      </c>
      <c r="H34" s="60">
        <v>3019123</v>
      </c>
      <c r="I34" s="60">
        <v>4683798</v>
      </c>
      <c r="J34" s="60">
        <v>9346326</v>
      </c>
      <c r="K34" s="60">
        <v>4433477</v>
      </c>
      <c r="L34" s="60">
        <v>2895429</v>
      </c>
      <c r="M34" s="60">
        <v>4920908</v>
      </c>
      <c r="N34" s="60">
        <v>12249814</v>
      </c>
      <c r="O34" s="60">
        <v>3195180</v>
      </c>
      <c r="P34" s="60">
        <v>3030903</v>
      </c>
      <c r="Q34" s="60">
        <v>2480759</v>
      </c>
      <c r="R34" s="60">
        <v>8706842</v>
      </c>
      <c r="S34" s="60">
        <v>3692487</v>
      </c>
      <c r="T34" s="60">
        <v>3692487</v>
      </c>
      <c r="U34" s="60">
        <v>4229971</v>
      </c>
      <c r="V34" s="60">
        <v>11614945</v>
      </c>
      <c r="W34" s="60">
        <v>41917927</v>
      </c>
      <c r="X34" s="60">
        <v>36562980</v>
      </c>
      <c r="Y34" s="60">
        <v>5354947</v>
      </c>
      <c r="Z34" s="140">
        <v>14.65</v>
      </c>
      <c r="AA34" s="155">
        <v>44658423</v>
      </c>
    </row>
    <row r="35" spans="1:27" ht="13.5">
      <c r="A35" s="181" t="s">
        <v>122</v>
      </c>
      <c r="B35" s="185"/>
      <c r="C35" s="155">
        <v>412629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112467323</v>
      </c>
      <c r="D36" s="188">
        <f>SUM(D25:D35)</f>
        <v>0</v>
      </c>
      <c r="E36" s="189">
        <f t="shared" si="1"/>
        <v>149085722</v>
      </c>
      <c r="F36" s="190">
        <f t="shared" si="1"/>
        <v>209399469</v>
      </c>
      <c r="G36" s="190">
        <f t="shared" si="1"/>
        <v>5500959</v>
      </c>
      <c r="H36" s="190">
        <f t="shared" si="1"/>
        <v>7118511</v>
      </c>
      <c r="I36" s="190">
        <f t="shared" si="1"/>
        <v>8690181</v>
      </c>
      <c r="J36" s="190">
        <f t="shared" si="1"/>
        <v>21309651</v>
      </c>
      <c r="K36" s="190">
        <f t="shared" si="1"/>
        <v>8418793</v>
      </c>
      <c r="L36" s="190">
        <f t="shared" si="1"/>
        <v>6958967</v>
      </c>
      <c r="M36" s="190">
        <f t="shared" si="1"/>
        <v>9358585</v>
      </c>
      <c r="N36" s="190">
        <f t="shared" si="1"/>
        <v>24736345</v>
      </c>
      <c r="O36" s="190">
        <f t="shared" si="1"/>
        <v>7206125</v>
      </c>
      <c r="P36" s="190">
        <f t="shared" si="1"/>
        <v>7212789</v>
      </c>
      <c r="Q36" s="190">
        <f t="shared" si="1"/>
        <v>6418265</v>
      </c>
      <c r="R36" s="190">
        <f t="shared" si="1"/>
        <v>20837179</v>
      </c>
      <c r="S36" s="190">
        <f t="shared" si="1"/>
        <v>8272851</v>
      </c>
      <c r="T36" s="190">
        <f t="shared" si="1"/>
        <v>8272851</v>
      </c>
      <c r="U36" s="190">
        <f t="shared" si="1"/>
        <v>8838839</v>
      </c>
      <c r="V36" s="190">
        <f t="shared" si="1"/>
        <v>25384541</v>
      </c>
      <c r="W36" s="190">
        <f t="shared" si="1"/>
        <v>92267716</v>
      </c>
      <c r="X36" s="190">
        <f t="shared" si="1"/>
        <v>93406759</v>
      </c>
      <c r="Y36" s="190">
        <f t="shared" si="1"/>
        <v>-1139043</v>
      </c>
      <c r="Z36" s="191">
        <f>+IF(X36&lt;&gt;0,+(Y36/X36)*100,0)</f>
        <v>-1.2194438734353261</v>
      </c>
      <c r="AA36" s="188">
        <f>SUM(AA25:AA35)</f>
        <v>209399469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-29871407</v>
      </c>
      <c r="D38" s="199">
        <f>+D22-D36</f>
        <v>0</v>
      </c>
      <c r="E38" s="200">
        <f t="shared" si="2"/>
        <v>-58471583</v>
      </c>
      <c r="F38" s="106">
        <f t="shared" si="2"/>
        <v>-104008707</v>
      </c>
      <c r="G38" s="106">
        <f t="shared" si="2"/>
        <v>-4731717</v>
      </c>
      <c r="H38" s="106">
        <f t="shared" si="2"/>
        <v>-5147429</v>
      </c>
      <c r="I38" s="106">
        <f t="shared" si="2"/>
        <v>-8338212</v>
      </c>
      <c r="J38" s="106">
        <f t="shared" si="2"/>
        <v>-18217358</v>
      </c>
      <c r="K38" s="106">
        <f t="shared" si="2"/>
        <v>-8066824</v>
      </c>
      <c r="L38" s="106">
        <f t="shared" si="2"/>
        <v>20036002</v>
      </c>
      <c r="M38" s="106">
        <f t="shared" si="2"/>
        <v>-8616616</v>
      </c>
      <c r="N38" s="106">
        <f t="shared" si="2"/>
        <v>3352562</v>
      </c>
      <c r="O38" s="106">
        <f t="shared" si="2"/>
        <v>-6464156</v>
      </c>
      <c r="P38" s="106">
        <f t="shared" si="2"/>
        <v>-6471820</v>
      </c>
      <c r="Q38" s="106">
        <f t="shared" si="2"/>
        <v>16183885</v>
      </c>
      <c r="R38" s="106">
        <f t="shared" si="2"/>
        <v>3247909</v>
      </c>
      <c r="S38" s="106">
        <f t="shared" si="2"/>
        <v>14329299</v>
      </c>
      <c r="T38" s="106">
        <f t="shared" si="2"/>
        <v>14329299</v>
      </c>
      <c r="U38" s="106">
        <f t="shared" si="2"/>
        <v>-8486870</v>
      </c>
      <c r="V38" s="106">
        <f t="shared" si="2"/>
        <v>20171728</v>
      </c>
      <c r="W38" s="106">
        <f t="shared" si="2"/>
        <v>8554841</v>
      </c>
      <c r="X38" s="106">
        <f>IF(F22=F36,0,X22-X36)</f>
        <v>-2812627</v>
      </c>
      <c r="Y38" s="106">
        <f t="shared" si="2"/>
        <v>11367468</v>
      </c>
      <c r="Z38" s="201">
        <f>+IF(X38&lt;&gt;0,+(Y38/X38)*100,0)</f>
        <v>-404.158390003367</v>
      </c>
      <c r="AA38" s="199">
        <f>+AA22-AA36</f>
        <v>-104008707</v>
      </c>
    </row>
    <row r="39" spans="1:27" ht="13.5">
      <c r="A39" s="181" t="s">
        <v>46</v>
      </c>
      <c r="B39" s="185"/>
      <c r="C39" s="155">
        <v>44271000</v>
      </c>
      <c r="D39" s="155">
        <v>0</v>
      </c>
      <c r="E39" s="156">
        <v>55577000</v>
      </c>
      <c r="F39" s="60">
        <v>100177000</v>
      </c>
      <c r="G39" s="60">
        <v>1949876</v>
      </c>
      <c r="H39" s="60">
        <v>0</v>
      </c>
      <c r="I39" s="60">
        <v>0</v>
      </c>
      <c r="J39" s="60">
        <v>1949876</v>
      </c>
      <c r="K39" s="60">
        <v>10000000</v>
      </c>
      <c r="L39" s="60">
        <v>20700000</v>
      </c>
      <c r="M39" s="60">
        <v>10000000</v>
      </c>
      <c r="N39" s="60">
        <v>40700000</v>
      </c>
      <c r="O39" s="60">
        <v>10000000</v>
      </c>
      <c r="P39" s="60">
        <v>4500000</v>
      </c>
      <c r="Q39" s="60">
        <v>36735999</v>
      </c>
      <c r="R39" s="60">
        <v>51235999</v>
      </c>
      <c r="S39" s="60">
        <v>36735999</v>
      </c>
      <c r="T39" s="60">
        <v>36735999</v>
      </c>
      <c r="U39" s="60">
        <v>0</v>
      </c>
      <c r="V39" s="60">
        <v>73471998</v>
      </c>
      <c r="W39" s="60">
        <v>167357873</v>
      </c>
      <c r="X39" s="60">
        <v>55577002</v>
      </c>
      <c r="Y39" s="60">
        <v>111780871</v>
      </c>
      <c r="Z39" s="140">
        <v>201.13</v>
      </c>
      <c r="AA39" s="155">
        <v>100177000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-55659668</v>
      </c>
      <c r="Y40" s="54">
        <v>55659668</v>
      </c>
      <c r="Z40" s="184">
        <v>-100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2200000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2200000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14399593</v>
      </c>
      <c r="D42" s="206">
        <f>SUM(D38:D41)</f>
        <v>0</v>
      </c>
      <c r="E42" s="207">
        <f t="shared" si="3"/>
        <v>-2894583</v>
      </c>
      <c r="F42" s="88">
        <f t="shared" si="3"/>
        <v>-1631707</v>
      </c>
      <c r="G42" s="88">
        <f t="shared" si="3"/>
        <v>-2781841</v>
      </c>
      <c r="H42" s="88">
        <f t="shared" si="3"/>
        <v>-5147429</v>
      </c>
      <c r="I42" s="88">
        <f t="shared" si="3"/>
        <v>-8338212</v>
      </c>
      <c r="J42" s="88">
        <f t="shared" si="3"/>
        <v>-16267482</v>
      </c>
      <c r="K42" s="88">
        <f t="shared" si="3"/>
        <v>1933176</v>
      </c>
      <c r="L42" s="88">
        <f t="shared" si="3"/>
        <v>40736002</v>
      </c>
      <c r="M42" s="88">
        <f t="shared" si="3"/>
        <v>1383384</v>
      </c>
      <c r="N42" s="88">
        <f t="shared" si="3"/>
        <v>44052562</v>
      </c>
      <c r="O42" s="88">
        <f t="shared" si="3"/>
        <v>3535844</v>
      </c>
      <c r="P42" s="88">
        <f t="shared" si="3"/>
        <v>-1971820</v>
      </c>
      <c r="Q42" s="88">
        <f t="shared" si="3"/>
        <v>52919884</v>
      </c>
      <c r="R42" s="88">
        <f t="shared" si="3"/>
        <v>54483908</v>
      </c>
      <c r="S42" s="88">
        <f t="shared" si="3"/>
        <v>51065298</v>
      </c>
      <c r="T42" s="88">
        <f t="shared" si="3"/>
        <v>51065298</v>
      </c>
      <c r="U42" s="88">
        <f t="shared" si="3"/>
        <v>-8486870</v>
      </c>
      <c r="V42" s="88">
        <f t="shared" si="3"/>
        <v>93643726</v>
      </c>
      <c r="W42" s="88">
        <f t="shared" si="3"/>
        <v>175912714</v>
      </c>
      <c r="X42" s="88">
        <f t="shared" si="3"/>
        <v>-2895293</v>
      </c>
      <c r="Y42" s="88">
        <f t="shared" si="3"/>
        <v>178808007</v>
      </c>
      <c r="Z42" s="208">
        <f>+IF(X42&lt;&gt;0,+(Y42/X42)*100,0)</f>
        <v>-6175.817335240336</v>
      </c>
      <c r="AA42" s="206">
        <f>SUM(AA38:AA41)</f>
        <v>-1631707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14399593</v>
      </c>
      <c r="D44" s="210">
        <f>+D42-D43</f>
        <v>0</v>
      </c>
      <c r="E44" s="211">
        <f t="shared" si="4"/>
        <v>-2894583</v>
      </c>
      <c r="F44" s="77">
        <f t="shared" si="4"/>
        <v>-1631707</v>
      </c>
      <c r="G44" s="77">
        <f t="shared" si="4"/>
        <v>-2781841</v>
      </c>
      <c r="H44" s="77">
        <f t="shared" si="4"/>
        <v>-5147429</v>
      </c>
      <c r="I44" s="77">
        <f t="shared" si="4"/>
        <v>-8338212</v>
      </c>
      <c r="J44" s="77">
        <f t="shared" si="4"/>
        <v>-16267482</v>
      </c>
      <c r="K44" s="77">
        <f t="shared" si="4"/>
        <v>1933176</v>
      </c>
      <c r="L44" s="77">
        <f t="shared" si="4"/>
        <v>40736002</v>
      </c>
      <c r="M44" s="77">
        <f t="shared" si="4"/>
        <v>1383384</v>
      </c>
      <c r="N44" s="77">
        <f t="shared" si="4"/>
        <v>44052562</v>
      </c>
      <c r="O44" s="77">
        <f t="shared" si="4"/>
        <v>3535844</v>
      </c>
      <c r="P44" s="77">
        <f t="shared" si="4"/>
        <v>-1971820</v>
      </c>
      <c r="Q44" s="77">
        <f t="shared" si="4"/>
        <v>52919884</v>
      </c>
      <c r="R44" s="77">
        <f t="shared" si="4"/>
        <v>54483908</v>
      </c>
      <c r="S44" s="77">
        <f t="shared" si="4"/>
        <v>51065298</v>
      </c>
      <c r="T44" s="77">
        <f t="shared" si="4"/>
        <v>51065298</v>
      </c>
      <c r="U44" s="77">
        <f t="shared" si="4"/>
        <v>-8486870</v>
      </c>
      <c r="V44" s="77">
        <f t="shared" si="4"/>
        <v>93643726</v>
      </c>
      <c r="W44" s="77">
        <f t="shared" si="4"/>
        <v>175912714</v>
      </c>
      <c r="X44" s="77">
        <f t="shared" si="4"/>
        <v>-2895293</v>
      </c>
      <c r="Y44" s="77">
        <f t="shared" si="4"/>
        <v>178808007</v>
      </c>
      <c r="Z44" s="212">
        <f>+IF(X44&lt;&gt;0,+(Y44/X44)*100,0)</f>
        <v>-6175.817335240336</v>
      </c>
      <c r="AA44" s="210">
        <f>+AA42-AA43</f>
        <v>-1631707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14399593</v>
      </c>
      <c r="D46" s="206">
        <f>SUM(D44:D45)</f>
        <v>0</v>
      </c>
      <c r="E46" s="207">
        <f t="shared" si="5"/>
        <v>-2894583</v>
      </c>
      <c r="F46" s="88">
        <f t="shared" si="5"/>
        <v>-1631707</v>
      </c>
      <c r="G46" s="88">
        <f t="shared" si="5"/>
        <v>-2781841</v>
      </c>
      <c r="H46" s="88">
        <f t="shared" si="5"/>
        <v>-5147429</v>
      </c>
      <c r="I46" s="88">
        <f t="shared" si="5"/>
        <v>-8338212</v>
      </c>
      <c r="J46" s="88">
        <f t="shared" si="5"/>
        <v>-16267482</v>
      </c>
      <c r="K46" s="88">
        <f t="shared" si="5"/>
        <v>1933176</v>
      </c>
      <c r="L46" s="88">
        <f t="shared" si="5"/>
        <v>40736002</v>
      </c>
      <c r="M46" s="88">
        <f t="shared" si="5"/>
        <v>1383384</v>
      </c>
      <c r="N46" s="88">
        <f t="shared" si="5"/>
        <v>44052562</v>
      </c>
      <c r="O46" s="88">
        <f t="shared" si="5"/>
        <v>3535844</v>
      </c>
      <c r="P46" s="88">
        <f t="shared" si="5"/>
        <v>-1971820</v>
      </c>
      <c r="Q46" s="88">
        <f t="shared" si="5"/>
        <v>52919884</v>
      </c>
      <c r="R46" s="88">
        <f t="shared" si="5"/>
        <v>54483908</v>
      </c>
      <c r="S46" s="88">
        <f t="shared" si="5"/>
        <v>51065298</v>
      </c>
      <c r="T46" s="88">
        <f t="shared" si="5"/>
        <v>51065298</v>
      </c>
      <c r="U46" s="88">
        <f t="shared" si="5"/>
        <v>-8486870</v>
      </c>
      <c r="V46" s="88">
        <f t="shared" si="5"/>
        <v>93643726</v>
      </c>
      <c r="W46" s="88">
        <f t="shared" si="5"/>
        <v>175912714</v>
      </c>
      <c r="X46" s="88">
        <f t="shared" si="5"/>
        <v>-2895293</v>
      </c>
      <c r="Y46" s="88">
        <f t="shared" si="5"/>
        <v>178808007</v>
      </c>
      <c r="Z46" s="208">
        <f>+IF(X46&lt;&gt;0,+(Y46/X46)*100,0)</f>
        <v>-6175.817335240336</v>
      </c>
      <c r="AA46" s="206">
        <f>SUM(AA44:AA45)</f>
        <v>-1631707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14399593</v>
      </c>
      <c r="D48" s="217">
        <f>SUM(D46:D47)</f>
        <v>0</v>
      </c>
      <c r="E48" s="218">
        <f t="shared" si="6"/>
        <v>-2894583</v>
      </c>
      <c r="F48" s="219">
        <f t="shared" si="6"/>
        <v>-1631707</v>
      </c>
      <c r="G48" s="219">
        <f t="shared" si="6"/>
        <v>-2781841</v>
      </c>
      <c r="H48" s="220">
        <f t="shared" si="6"/>
        <v>-5147429</v>
      </c>
      <c r="I48" s="220">
        <f t="shared" si="6"/>
        <v>-8338212</v>
      </c>
      <c r="J48" s="220">
        <f t="shared" si="6"/>
        <v>-16267482</v>
      </c>
      <c r="K48" s="220">
        <f t="shared" si="6"/>
        <v>1933176</v>
      </c>
      <c r="L48" s="220">
        <f t="shared" si="6"/>
        <v>40736002</v>
      </c>
      <c r="M48" s="219">
        <f t="shared" si="6"/>
        <v>1383384</v>
      </c>
      <c r="N48" s="219">
        <f t="shared" si="6"/>
        <v>44052562</v>
      </c>
      <c r="O48" s="220">
        <f t="shared" si="6"/>
        <v>3535844</v>
      </c>
      <c r="P48" s="220">
        <f t="shared" si="6"/>
        <v>-1971820</v>
      </c>
      <c r="Q48" s="220">
        <f t="shared" si="6"/>
        <v>52919884</v>
      </c>
      <c r="R48" s="220">
        <f t="shared" si="6"/>
        <v>54483908</v>
      </c>
      <c r="S48" s="220">
        <f t="shared" si="6"/>
        <v>51065298</v>
      </c>
      <c r="T48" s="219">
        <f t="shared" si="6"/>
        <v>51065298</v>
      </c>
      <c r="U48" s="219">
        <f t="shared" si="6"/>
        <v>-8486870</v>
      </c>
      <c r="V48" s="220">
        <f t="shared" si="6"/>
        <v>93643726</v>
      </c>
      <c r="W48" s="220">
        <f t="shared" si="6"/>
        <v>175912714</v>
      </c>
      <c r="X48" s="220">
        <f t="shared" si="6"/>
        <v>-2895293</v>
      </c>
      <c r="Y48" s="220">
        <f t="shared" si="6"/>
        <v>178808007</v>
      </c>
      <c r="Z48" s="221">
        <f>+IF(X48&lt;&gt;0,+(Y48/X48)*100,0)</f>
        <v>-6175.817335240336</v>
      </c>
      <c r="AA48" s="222">
        <f>SUM(AA46:AA47)</f>
        <v>-1631707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300370443</v>
      </c>
      <c r="D5" s="153">
        <f>SUM(D6:D8)</f>
        <v>0</v>
      </c>
      <c r="E5" s="154">
        <f t="shared" si="0"/>
        <v>5750000</v>
      </c>
      <c r="F5" s="100">
        <f t="shared" si="0"/>
        <v>2200000</v>
      </c>
      <c r="G5" s="100">
        <f t="shared" si="0"/>
        <v>0</v>
      </c>
      <c r="H5" s="100">
        <f t="shared" si="0"/>
        <v>1548659</v>
      </c>
      <c r="I5" s="100">
        <f t="shared" si="0"/>
        <v>132686</v>
      </c>
      <c r="J5" s="100">
        <f t="shared" si="0"/>
        <v>1681345</v>
      </c>
      <c r="K5" s="100">
        <f t="shared" si="0"/>
        <v>245224</v>
      </c>
      <c r="L5" s="100">
        <f t="shared" si="0"/>
        <v>317905</v>
      </c>
      <c r="M5" s="100">
        <f t="shared" si="0"/>
        <v>185884</v>
      </c>
      <c r="N5" s="100">
        <f t="shared" si="0"/>
        <v>749013</v>
      </c>
      <c r="O5" s="100">
        <f t="shared" si="0"/>
        <v>0</v>
      </c>
      <c r="P5" s="100">
        <f t="shared" si="0"/>
        <v>759441</v>
      </c>
      <c r="Q5" s="100">
        <f t="shared" si="0"/>
        <v>1941094</v>
      </c>
      <c r="R5" s="100">
        <f t="shared" si="0"/>
        <v>2700535</v>
      </c>
      <c r="S5" s="100">
        <f t="shared" si="0"/>
        <v>1361547</v>
      </c>
      <c r="T5" s="100">
        <f t="shared" si="0"/>
        <v>1361547</v>
      </c>
      <c r="U5" s="100">
        <f t="shared" si="0"/>
        <v>0</v>
      </c>
      <c r="V5" s="100">
        <f t="shared" si="0"/>
        <v>2723094</v>
      </c>
      <c r="W5" s="100">
        <f t="shared" si="0"/>
        <v>7853987</v>
      </c>
      <c r="X5" s="100">
        <f t="shared" si="0"/>
        <v>5199996</v>
      </c>
      <c r="Y5" s="100">
        <f t="shared" si="0"/>
        <v>2653991</v>
      </c>
      <c r="Z5" s="137">
        <f>+IF(X5&lt;&gt;0,+(Y5/X5)*100,0)</f>
        <v>51.03832772179055</v>
      </c>
      <c r="AA5" s="153">
        <f>SUM(AA6:AA8)</f>
        <v>2200000</v>
      </c>
    </row>
    <row r="6" spans="1:27" ht="13.5">
      <c r="A6" s="138" t="s">
        <v>75</v>
      </c>
      <c r="B6" s="136"/>
      <c r="C6" s="155">
        <v>169782832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5445810</v>
      </c>
      <c r="D7" s="157"/>
      <c r="E7" s="158">
        <v>5750000</v>
      </c>
      <c r="F7" s="159">
        <v>2200000</v>
      </c>
      <c r="G7" s="159"/>
      <c r="H7" s="159">
        <v>1548659</v>
      </c>
      <c r="I7" s="159">
        <v>132686</v>
      </c>
      <c r="J7" s="159">
        <v>1681345</v>
      </c>
      <c r="K7" s="159">
        <v>245224</v>
      </c>
      <c r="L7" s="159">
        <v>317905</v>
      </c>
      <c r="M7" s="159">
        <v>185884</v>
      </c>
      <c r="N7" s="159">
        <v>749013</v>
      </c>
      <c r="O7" s="159"/>
      <c r="P7" s="159">
        <v>759441</v>
      </c>
      <c r="Q7" s="159">
        <v>1941094</v>
      </c>
      <c r="R7" s="159">
        <v>2700535</v>
      </c>
      <c r="S7" s="159">
        <v>1361547</v>
      </c>
      <c r="T7" s="159">
        <v>1361547</v>
      </c>
      <c r="U7" s="159"/>
      <c r="V7" s="159">
        <v>2723094</v>
      </c>
      <c r="W7" s="159">
        <v>7853987</v>
      </c>
      <c r="X7" s="159">
        <v>5199996</v>
      </c>
      <c r="Y7" s="159">
        <v>2653991</v>
      </c>
      <c r="Z7" s="141">
        <v>51.04</v>
      </c>
      <c r="AA7" s="225">
        <v>2200000</v>
      </c>
    </row>
    <row r="8" spans="1:27" ht="13.5">
      <c r="A8" s="138" t="s">
        <v>77</v>
      </c>
      <c r="B8" s="136"/>
      <c r="C8" s="155">
        <v>125141801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2000000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2000000</v>
      </c>
    </row>
    <row r="10" spans="1:27" ht="13.5">
      <c r="A10" s="138" t="s">
        <v>79</v>
      </c>
      <c r="B10" s="136"/>
      <c r="C10" s="155"/>
      <c r="D10" s="155"/>
      <c r="E10" s="156"/>
      <c r="F10" s="60">
        <v>2000000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>
        <v>2000000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169782829</v>
      </c>
      <c r="D15" s="153">
        <f>SUM(D16:D18)</f>
        <v>0</v>
      </c>
      <c r="E15" s="154">
        <f t="shared" si="2"/>
        <v>55660000</v>
      </c>
      <c r="F15" s="100">
        <f t="shared" si="2"/>
        <v>27298150</v>
      </c>
      <c r="G15" s="100">
        <f t="shared" si="2"/>
        <v>0</v>
      </c>
      <c r="H15" s="100">
        <f t="shared" si="2"/>
        <v>2060684</v>
      </c>
      <c r="I15" s="100">
        <f t="shared" si="2"/>
        <v>1122219</v>
      </c>
      <c r="J15" s="100">
        <f t="shared" si="2"/>
        <v>3182903</v>
      </c>
      <c r="K15" s="100">
        <f t="shared" si="2"/>
        <v>368818</v>
      </c>
      <c r="L15" s="100">
        <f t="shared" si="2"/>
        <v>7672926</v>
      </c>
      <c r="M15" s="100">
        <f t="shared" si="2"/>
        <v>1462182</v>
      </c>
      <c r="N15" s="100">
        <f t="shared" si="2"/>
        <v>9503926</v>
      </c>
      <c r="O15" s="100">
        <f t="shared" si="2"/>
        <v>0</v>
      </c>
      <c r="P15" s="100">
        <f t="shared" si="2"/>
        <v>13102542</v>
      </c>
      <c r="Q15" s="100">
        <f t="shared" si="2"/>
        <v>5628239</v>
      </c>
      <c r="R15" s="100">
        <f t="shared" si="2"/>
        <v>18730781</v>
      </c>
      <c r="S15" s="100">
        <f t="shared" si="2"/>
        <v>25800810</v>
      </c>
      <c r="T15" s="100">
        <f t="shared" si="2"/>
        <v>25800810</v>
      </c>
      <c r="U15" s="100">
        <f t="shared" si="2"/>
        <v>14016012</v>
      </c>
      <c r="V15" s="100">
        <f t="shared" si="2"/>
        <v>65617632</v>
      </c>
      <c r="W15" s="100">
        <f t="shared" si="2"/>
        <v>97035242</v>
      </c>
      <c r="X15" s="100">
        <f t="shared" si="2"/>
        <v>55659672</v>
      </c>
      <c r="Y15" s="100">
        <f t="shared" si="2"/>
        <v>41375570</v>
      </c>
      <c r="Z15" s="137">
        <f>+IF(X15&lt;&gt;0,+(Y15/X15)*100,0)</f>
        <v>74.33671186563944</v>
      </c>
      <c r="AA15" s="102">
        <f>SUM(AA16:AA18)</f>
        <v>27298150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169782829</v>
      </c>
      <c r="D17" s="155"/>
      <c r="E17" s="156">
        <v>55660000</v>
      </c>
      <c r="F17" s="60">
        <v>27298150</v>
      </c>
      <c r="G17" s="60"/>
      <c r="H17" s="60">
        <v>2060684</v>
      </c>
      <c r="I17" s="60">
        <v>1122219</v>
      </c>
      <c r="J17" s="60">
        <v>3182903</v>
      </c>
      <c r="K17" s="60">
        <v>368818</v>
      </c>
      <c r="L17" s="60">
        <v>7672926</v>
      </c>
      <c r="M17" s="60">
        <v>1462182</v>
      </c>
      <c r="N17" s="60">
        <v>9503926</v>
      </c>
      <c r="O17" s="60"/>
      <c r="P17" s="60">
        <v>13102542</v>
      </c>
      <c r="Q17" s="60">
        <v>5628239</v>
      </c>
      <c r="R17" s="60">
        <v>18730781</v>
      </c>
      <c r="S17" s="60">
        <v>25800810</v>
      </c>
      <c r="T17" s="60">
        <v>25800810</v>
      </c>
      <c r="U17" s="60">
        <v>14016012</v>
      </c>
      <c r="V17" s="60">
        <v>65617632</v>
      </c>
      <c r="W17" s="60">
        <v>97035242</v>
      </c>
      <c r="X17" s="60">
        <v>55659672</v>
      </c>
      <c r="Y17" s="60">
        <v>41375570</v>
      </c>
      <c r="Z17" s="140">
        <v>74.34</v>
      </c>
      <c r="AA17" s="62">
        <v>27298150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30000000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30000000</v>
      </c>
    </row>
    <row r="20" spans="1:27" ht="13.5">
      <c r="A20" s="138" t="s">
        <v>89</v>
      </c>
      <c r="B20" s="136"/>
      <c r="C20" s="155"/>
      <c r="D20" s="155"/>
      <c r="E20" s="156"/>
      <c r="F20" s="60">
        <v>30000000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>
        <v>30000000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470153272</v>
      </c>
      <c r="D25" s="217">
        <f>+D5+D9+D15+D19+D24</f>
        <v>0</v>
      </c>
      <c r="E25" s="230">
        <f t="shared" si="4"/>
        <v>61410000</v>
      </c>
      <c r="F25" s="219">
        <f t="shared" si="4"/>
        <v>61498150</v>
      </c>
      <c r="G25" s="219">
        <f t="shared" si="4"/>
        <v>0</v>
      </c>
      <c r="H25" s="219">
        <f t="shared" si="4"/>
        <v>3609343</v>
      </c>
      <c r="I25" s="219">
        <f t="shared" si="4"/>
        <v>1254905</v>
      </c>
      <c r="J25" s="219">
        <f t="shared" si="4"/>
        <v>4864248</v>
      </c>
      <c r="K25" s="219">
        <f t="shared" si="4"/>
        <v>614042</v>
      </c>
      <c r="L25" s="219">
        <f t="shared" si="4"/>
        <v>7990831</v>
      </c>
      <c r="M25" s="219">
        <f t="shared" si="4"/>
        <v>1648066</v>
      </c>
      <c r="N25" s="219">
        <f t="shared" si="4"/>
        <v>10252939</v>
      </c>
      <c r="O25" s="219">
        <f t="shared" si="4"/>
        <v>0</v>
      </c>
      <c r="P25" s="219">
        <f t="shared" si="4"/>
        <v>13861983</v>
      </c>
      <c r="Q25" s="219">
        <f t="shared" si="4"/>
        <v>7569333</v>
      </c>
      <c r="R25" s="219">
        <f t="shared" si="4"/>
        <v>21431316</v>
      </c>
      <c r="S25" s="219">
        <f t="shared" si="4"/>
        <v>27162357</v>
      </c>
      <c r="T25" s="219">
        <f t="shared" si="4"/>
        <v>27162357</v>
      </c>
      <c r="U25" s="219">
        <f t="shared" si="4"/>
        <v>14016012</v>
      </c>
      <c r="V25" s="219">
        <f t="shared" si="4"/>
        <v>68340726</v>
      </c>
      <c r="W25" s="219">
        <f t="shared" si="4"/>
        <v>104889229</v>
      </c>
      <c r="X25" s="219">
        <f t="shared" si="4"/>
        <v>60859668</v>
      </c>
      <c r="Y25" s="219">
        <f t="shared" si="4"/>
        <v>44029561</v>
      </c>
      <c r="Z25" s="231">
        <f>+IF(X25&lt;&gt;0,+(Y25/X25)*100,0)</f>
        <v>72.3460420454479</v>
      </c>
      <c r="AA25" s="232">
        <f>+AA5+AA9+AA15+AA19+AA24</f>
        <v>61498150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467361195</v>
      </c>
      <c r="D28" s="155"/>
      <c r="E28" s="156">
        <v>55660000</v>
      </c>
      <c r="F28" s="60">
        <v>54298150</v>
      </c>
      <c r="G28" s="60"/>
      <c r="H28" s="60">
        <v>3609343</v>
      </c>
      <c r="I28" s="60">
        <v>1254905</v>
      </c>
      <c r="J28" s="60">
        <v>4864248</v>
      </c>
      <c r="K28" s="60">
        <v>614042</v>
      </c>
      <c r="L28" s="60">
        <v>7990831</v>
      </c>
      <c r="M28" s="60">
        <v>1648066</v>
      </c>
      <c r="N28" s="60">
        <v>10252939</v>
      </c>
      <c r="O28" s="60"/>
      <c r="P28" s="60">
        <v>13102542</v>
      </c>
      <c r="Q28" s="60">
        <v>5628239</v>
      </c>
      <c r="R28" s="60">
        <v>18730781</v>
      </c>
      <c r="S28" s="60">
        <v>1724493</v>
      </c>
      <c r="T28" s="60">
        <v>1724493</v>
      </c>
      <c r="U28" s="60">
        <v>10516798</v>
      </c>
      <c r="V28" s="60">
        <v>13965784</v>
      </c>
      <c r="W28" s="60">
        <v>47813752</v>
      </c>
      <c r="X28" s="60"/>
      <c r="Y28" s="60">
        <v>47813752</v>
      </c>
      <c r="Z28" s="140"/>
      <c r="AA28" s="155">
        <v>54298150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>
        <v>3000000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>
        <v>3000000</v>
      </c>
    </row>
    <row r="32" spans="1:27" ht="13.5">
      <c r="A32" s="236" t="s">
        <v>46</v>
      </c>
      <c r="B32" s="136"/>
      <c r="C32" s="210">
        <f aca="true" t="shared" si="5" ref="C32:Y32">SUM(C28:C31)</f>
        <v>467361195</v>
      </c>
      <c r="D32" s="210">
        <f>SUM(D28:D31)</f>
        <v>0</v>
      </c>
      <c r="E32" s="211">
        <f t="shared" si="5"/>
        <v>55660000</v>
      </c>
      <c r="F32" s="77">
        <f t="shared" si="5"/>
        <v>57298150</v>
      </c>
      <c r="G32" s="77">
        <f t="shared" si="5"/>
        <v>0</v>
      </c>
      <c r="H32" s="77">
        <f t="shared" si="5"/>
        <v>3609343</v>
      </c>
      <c r="I32" s="77">
        <f t="shared" si="5"/>
        <v>1254905</v>
      </c>
      <c r="J32" s="77">
        <f t="shared" si="5"/>
        <v>4864248</v>
      </c>
      <c r="K32" s="77">
        <f t="shared" si="5"/>
        <v>614042</v>
      </c>
      <c r="L32" s="77">
        <f t="shared" si="5"/>
        <v>7990831</v>
      </c>
      <c r="M32" s="77">
        <f t="shared" si="5"/>
        <v>1648066</v>
      </c>
      <c r="N32" s="77">
        <f t="shared" si="5"/>
        <v>10252939</v>
      </c>
      <c r="O32" s="77">
        <f t="shared" si="5"/>
        <v>0</v>
      </c>
      <c r="P32" s="77">
        <f t="shared" si="5"/>
        <v>13102542</v>
      </c>
      <c r="Q32" s="77">
        <f t="shared" si="5"/>
        <v>5628239</v>
      </c>
      <c r="R32" s="77">
        <f t="shared" si="5"/>
        <v>18730781</v>
      </c>
      <c r="S32" s="77">
        <f t="shared" si="5"/>
        <v>1724493</v>
      </c>
      <c r="T32" s="77">
        <f t="shared" si="5"/>
        <v>1724493</v>
      </c>
      <c r="U32" s="77">
        <f t="shared" si="5"/>
        <v>10516798</v>
      </c>
      <c r="V32" s="77">
        <f t="shared" si="5"/>
        <v>13965784</v>
      </c>
      <c r="W32" s="77">
        <f t="shared" si="5"/>
        <v>47813752</v>
      </c>
      <c r="X32" s="77">
        <f t="shared" si="5"/>
        <v>0</v>
      </c>
      <c r="Y32" s="77">
        <f t="shared" si="5"/>
        <v>47813752</v>
      </c>
      <c r="Z32" s="212">
        <f>+IF(X32&lt;&gt;0,+(Y32/X32)*100,0)</f>
        <v>0</v>
      </c>
      <c r="AA32" s="79">
        <f>SUM(AA28:AA31)</f>
        <v>57298150</v>
      </c>
    </row>
    <row r="33" spans="1:27" ht="13.5">
      <c r="A33" s="237" t="s">
        <v>51</v>
      </c>
      <c r="B33" s="136" t="s">
        <v>137</v>
      </c>
      <c r="C33" s="155">
        <v>2792077</v>
      </c>
      <c r="D33" s="155"/>
      <c r="E33" s="156">
        <v>5750000</v>
      </c>
      <c r="F33" s="60">
        <v>4200000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4200000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>
        <v>24122807</v>
      </c>
      <c r="T34" s="60">
        <v>24122807</v>
      </c>
      <c r="U34" s="60">
        <v>2202245</v>
      </c>
      <c r="V34" s="60">
        <v>50447859</v>
      </c>
      <c r="W34" s="60">
        <v>50447859</v>
      </c>
      <c r="X34" s="60"/>
      <c r="Y34" s="60">
        <v>50447859</v>
      </c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>
        <v>759441</v>
      </c>
      <c r="Q35" s="60">
        <v>1941094</v>
      </c>
      <c r="R35" s="60">
        <v>2700535</v>
      </c>
      <c r="S35" s="60">
        <v>1315057</v>
      </c>
      <c r="T35" s="60">
        <v>1315057</v>
      </c>
      <c r="U35" s="60">
        <v>1296969</v>
      </c>
      <c r="V35" s="60">
        <v>3927083</v>
      </c>
      <c r="W35" s="60">
        <v>6627618</v>
      </c>
      <c r="X35" s="60"/>
      <c r="Y35" s="60">
        <v>6627618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470153272</v>
      </c>
      <c r="D36" s="222">
        <f>SUM(D32:D35)</f>
        <v>0</v>
      </c>
      <c r="E36" s="218">
        <f t="shared" si="6"/>
        <v>61410000</v>
      </c>
      <c r="F36" s="220">
        <f t="shared" si="6"/>
        <v>61498150</v>
      </c>
      <c r="G36" s="220">
        <f t="shared" si="6"/>
        <v>0</v>
      </c>
      <c r="H36" s="220">
        <f t="shared" si="6"/>
        <v>3609343</v>
      </c>
      <c r="I36" s="220">
        <f t="shared" si="6"/>
        <v>1254905</v>
      </c>
      <c r="J36" s="220">
        <f t="shared" si="6"/>
        <v>4864248</v>
      </c>
      <c r="K36" s="220">
        <f t="shared" si="6"/>
        <v>614042</v>
      </c>
      <c r="L36" s="220">
        <f t="shared" si="6"/>
        <v>7990831</v>
      </c>
      <c r="M36" s="220">
        <f t="shared" si="6"/>
        <v>1648066</v>
      </c>
      <c r="N36" s="220">
        <f t="shared" si="6"/>
        <v>10252939</v>
      </c>
      <c r="O36" s="220">
        <f t="shared" si="6"/>
        <v>0</v>
      </c>
      <c r="P36" s="220">
        <f t="shared" si="6"/>
        <v>13861983</v>
      </c>
      <c r="Q36" s="220">
        <f t="shared" si="6"/>
        <v>7569333</v>
      </c>
      <c r="R36" s="220">
        <f t="shared" si="6"/>
        <v>21431316</v>
      </c>
      <c r="S36" s="220">
        <f t="shared" si="6"/>
        <v>27162357</v>
      </c>
      <c r="T36" s="220">
        <f t="shared" si="6"/>
        <v>27162357</v>
      </c>
      <c r="U36" s="220">
        <f t="shared" si="6"/>
        <v>14016012</v>
      </c>
      <c r="V36" s="220">
        <f t="shared" si="6"/>
        <v>68340726</v>
      </c>
      <c r="W36" s="220">
        <f t="shared" si="6"/>
        <v>104889229</v>
      </c>
      <c r="X36" s="220">
        <f t="shared" si="6"/>
        <v>0</v>
      </c>
      <c r="Y36" s="220">
        <f t="shared" si="6"/>
        <v>104889229</v>
      </c>
      <c r="Z36" s="221">
        <f>+IF(X36&lt;&gt;0,+(Y36/X36)*100,0)</f>
        <v>0</v>
      </c>
      <c r="AA36" s="239">
        <f>SUM(AA32:AA35)</f>
        <v>61498150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9318954</v>
      </c>
      <c r="D6" s="155"/>
      <c r="E6" s="59">
        <v>26522000</v>
      </c>
      <c r="F6" s="60">
        <v>9318954</v>
      </c>
      <c r="G6" s="60">
        <v>5404112</v>
      </c>
      <c r="H6" s="60">
        <v>32006985</v>
      </c>
      <c r="I6" s="60">
        <v>459698</v>
      </c>
      <c r="J6" s="60">
        <v>459698</v>
      </c>
      <c r="K6" s="60">
        <v>2408156</v>
      </c>
      <c r="L6" s="60">
        <v>26643000</v>
      </c>
      <c r="M6" s="60">
        <v>13891105</v>
      </c>
      <c r="N6" s="60">
        <v>13891105</v>
      </c>
      <c r="O6" s="60">
        <v>13891105</v>
      </c>
      <c r="P6" s="60">
        <v>1595861</v>
      </c>
      <c r="Q6" s="60">
        <v>34705433</v>
      </c>
      <c r="R6" s="60">
        <v>34705433</v>
      </c>
      <c r="S6" s="60">
        <v>1225435</v>
      </c>
      <c r="T6" s="60">
        <v>8419196</v>
      </c>
      <c r="U6" s="60">
        <v>9275</v>
      </c>
      <c r="V6" s="60">
        <v>9275</v>
      </c>
      <c r="W6" s="60">
        <v>9275</v>
      </c>
      <c r="X6" s="60">
        <v>9318954</v>
      </c>
      <c r="Y6" s="60">
        <v>-9309679</v>
      </c>
      <c r="Z6" s="140">
        <v>-99.9</v>
      </c>
      <c r="AA6" s="62">
        <v>9318954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879121</v>
      </c>
      <c r="D8" s="155"/>
      <c r="E8" s="59"/>
      <c r="F8" s="60">
        <v>287532</v>
      </c>
      <c r="G8" s="60">
        <v>7841927</v>
      </c>
      <c r="H8" s="60">
        <v>7700784</v>
      </c>
      <c r="I8" s="60">
        <v>8432286</v>
      </c>
      <c r="J8" s="60">
        <v>8432286</v>
      </c>
      <c r="K8" s="60">
        <v>10340175</v>
      </c>
      <c r="L8" s="60">
        <v>8682124</v>
      </c>
      <c r="M8" s="60">
        <v>8807631</v>
      </c>
      <c r="N8" s="60">
        <v>8807631</v>
      </c>
      <c r="O8" s="60">
        <v>7562628</v>
      </c>
      <c r="P8" s="60">
        <v>7774164</v>
      </c>
      <c r="Q8" s="60">
        <v>7668866</v>
      </c>
      <c r="R8" s="60">
        <v>7668866</v>
      </c>
      <c r="S8" s="60">
        <v>10504740</v>
      </c>
      <c r="T8" s="60">
        <v>10743387</v>
      </c>
      <c r="U8" s="60">
        <v>8483360</v>
      </c>
      <c r="V8" s="60">
        <v>8483360</v>
      </c>
      <c r="W8" s="60">
        <v>8483360</v>
      </c>
      <c r="X8" s="60">
        <v>287532</v>
      </c>
      <c r="Y8" s="60">
        <v>8195828</v>
      </c>
      <c r="Z8" s="140">
        <v>2850.41</v>
      </c>
      <c r="AA8" s="62">
        <v>287532</v>
      </c>
    </row>
    <row r="9" spans="1:27" ht="13.5">
      <c r="A9" s="249" t="s">
        <v>146</v>
      </c>
      <c r="B9" s="182"/>
      <c r="C9" s="155">
        <v>591209</v>
      </c>
      <c r="D9" s="155"/>
      <c r="E9" s="59">
        <v>1024139</v>
      </c>
      <c r="F9" s="60">
        <v>1182798</v>
      </c>
      <c r="G9" s="60">
        <v>10397969</v>
      </c>
      <c r="H9" s="60">
        <v>1905402</v>
      </c>
      <c r="I9" s="60">
        <v>2119485</v>
      </c>
      <c r="J9" s="60">
        <v>2119485</v>
      </c>
      <c r="K9" s="60">
        <v>305647</v>
      </c>
      <c r="L9" s="60">
        <v>2185313</v>
      </c>
      <c r="M9" s="60">
        <v>2393923</v>
      </c>
      <c r="N9" s="60">
        <v>2393923</v>
      </c>
      <c r="O9" s="60">
        <v>3180021</v>
      </c>
      <c r="P9" s="60">
        <v>3267381</v>
      </c>
      <c r="Q9" s="60">
        <v>2658351</v>
      </c>
      <c r="R9" s="60">
        <v>2658351</v>
      </c>
      <c r="S9" s="60">
        <v>768663</v>
      </c>
      <c r="T9" s="60">
        <v>860409</v>
      </c>
      <c r="U9" s="60">
        <v>2920710</v>
      </c>
      <c r="V9" s="60">
        <v>2920710</v>
      </c>
      <c r="W9" s="60">
        <v>2920710</v>
      </c>
      <c r="X9" s="60">
        <v>1182798</v>
      </c>
      <c r="Y9" s="60">
        <v>1737912</v>
      </c>
      <c r="Z9" s="140">
        <v>146.93</v>
      </c>
      <c r="AA9" s="62">
        <v>1182798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19416788</v>
      </c>
      <c r="D11" s="155"/>
      <c r="E11" s="59">
        <v>16414150</v>
      </c>
      <c r="F11" s="60">
        <v>19416788</v>
      </c>
      <c r="G11" s="60">
        <v>16414150</v>
      </c>
      <c r="H11" s="60">
        <v>19532497</v>
      </c>
      <c r="I11" s="60">
        <v>19532497</v>
      </c>
      <c r="J11" s="60">
        <v>19532497</v>
      </c>
      <c r="K11" s="60">
        <v>20336713</v>
      </c>
      <c r="L11" s="60">
        <v>20336713</v>
      </c>
      <c r="M11" s="60">
        <v>20336713</v>
      </c>
      <c r="N11" s="60">
        <v>20336713</v>
      </c>
      <c r="O11" s="60">
        <v>20336713</v>
      </c>
      <c r="P11" s="60">
        <v>19416788</v>
      </c>
      <c r="Q11" s="60">
        <v>19416788</v>
      </c>
      <c r="R11" s="60">
        <v>19416788</v>
      </c>
      <c r="S11" s="60">
        <v>19416788</v>
      </c>
      <c r="T11" s="60">
        <v>19416788</v>
      </c>
      <c r="U11" s="60">
        <v>19416788</v>
      </c>
      <c r="V11" s="60">
        <v>19416788</v>
      </c>
      <c r="W11" s="60">
        <v>19416788</v>
      </c>
      <c r="X11" s="60">
        <v>19416788</v>
      </c>
      <c r="Y11" s="60"/>
      <c r="Z11" s="140"/>
      <c r="AA11" s="62">
        <v>19416788</v>
      </c>
    </row>
    <row r="12" spans="1:27" ht="13.5">
      <c r="A12" s="250" t="s">
        <v>56</v>
      </c>
      <c r="B12" s="251"/>
      <c r="C12" s="168">
        <f aca="true" t="shared" si="0" ref="C12:Y12">SUM(C6:C11)</f>
        <v>30206072</v>
      </c>
      <c r="D12" s="168">
        <f>SUM(D6:D11)</f>
        <v>0</v>
      </c>
      <c r="E12" s="72">
        <f t="shared" si="0"/>
        <v>43960289</v>
      </c>
      <c r="F12" s="73">
        <f t="shared" si="0"/>
        <v>30206072</v>
      </c>
      <c r="G12" s="73">
        <f t="shared" si="0"/>
        <v>40058158</v>
      </c>
      <c r="H12" s="73">
        <f t="shared" si="0"/>
        <v>61145668</v>
      </c>
      <c r="I12" s="73">
        <f t="shared" si="0"/>
        <v>30543966</v>
      </c>
      <c r="J12" s="73">
        <f t="shared" si="0"/>
        <v>30543966</v>
      </c>
      <c r="K12" s="73">
        <f t="shared" si="0"/>
        <v>33390691</v>
      </c>
      <c r="L12" s="73">
        <f t="shared" si="0"/>
        <v>57847150</v>
      </c>
      <c r="M12" s="73">
        <f t="shared" si="0"/>
        <v>45429372</v>
      </c>
      <c r="N12" s="73">
        <f t="shared" si="0"/>
        <v>45429372</v>
      </c>
      <c r="O12" s="73">
        <f t="shared" si="0"/>
        <v>44970467</v>
      </c>
      <c r="P12" s="73">
        <f t="shared" si="0"/>
        <v>32054194</v>
      </c>
      <c r="Q12" s="73">
        <f t="shared" si="0"/>
        <v>64449438</v>
      </c>
      <c r="R12" s="73">
        <f t="shared" si="0"/>
        <v>64449438</v>
      </c>
      <c r="S12" s="73">
        <f t="shared" si="0"/>
        <v>31915626</v>
      </c>
      <c r="T12" s="73">
        <f t="shared" si="0"/>
        <v>39439780</v>
      </c>
      <c r="U12" s="73">
        <f t="shared" si="0"/>
        <v>30830133</v>
      </c>
      <c r="V12" s="73">
        <f t="shared" si="0"/>
        <v>30830133</v>
      </c>
      <c r="W12" s="73">
        <f t="shared" si="0"/>
        <v>30830133</v>
      </c>
      <c r="X12" s="73">
        <f t="shared" si="0"/>
        <v>30206072</v>
      </c>
      <c r="Y12" s="73">
        <f t="shared" si="0"/>
        <v>624061</v>
      </c>
      <c r="Z12" s="170">
        <f>+IF(X12&lt;&gt;0,+(Y12/X12)*100,0)</f>
        <v>2.0660117608141833</v>
      </c>
      <c r="AA12" s="74">
        <f>SUM(AA6:AA11)</f>
        <v>30206072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11657787</v>
      </c>
      <c r="D17" s="155"/>
      <c r="E17" s="59">
        <v>8120000</v>
      </c>
      <c r="F17" s="60">
        <v>11657787</v>
      </c>
      <c r="G17" s="60">
        <v>8119786</v>
      </c>
      <c r="H17" s="60">
        <v>11657787</v>
      </c>
      <c r="I17" s="60">
        <v>11657787</v>
      </c>
      <c r="J17" s="60">
        <v>11657787</v>
      </c>
      <c r="K17" s="60">
        <v>11657787</v>
      </c>
      <c r="L17" s="60">
        <v>11657787</v>
      </c>
      <c r="M17" s="60">
        <v>11657787</v>
      </c>
      <c r="N17" s="60">
        <v>11657787</v>
      </c>
      <c r="O17" s="60">
        <v>11657787</v>
      </c>
      <c r="P17" s="60">
        <v>11657787</v>
      </c>
      <c r="Q17" s="60">
        <v>11657787</v>
      </c>
      <c r="R17" s="60">
        <v>11657787</v>
      </c>
      <c r="S17" s="60">
        <v>11657787</v>
      </c>
      <c r="T17" s="60">
        <v>11657787</v>
      </c>
      <c r="U17" s="60">
        <v>1234336</v>
      </c>
      <c r="V17" s="60">
        <v>1234336</v>
      </c>
      <c r="W17" s="60">
        <v>1234336</v>
      </c>
      <c r="X17" s="60">
        <v>11657787</v>
      </c>
      <c r="Y17" s="60">
        <v>-10423451</v>
      </c>
      <c r="Z17" s="140">
        <v>-89.41</v>
      </c>
      <c r="AA17" s="62">
        <v>11657787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144674388</v>
      </c>
      <c r="D19" s="155"/>
      <c r="E19" s="59">
        <v>245451000</v>
      </c>
      <c r="F19" s="60">
        <v>144674388</v>
      </c>
      <c r="G19" s="60">
        <v>110682540</v>
      </c>
      <c r="H19" s="60">
        <v>144674388</v>
      </c>
      <c r="I19" s="60">
        <v>144674388</v>
      </c>
      <c r="J19" s="60">
        <v>144674388</v>
      </c>
      <c r="K19" s="60">
        <v>144674388</v>
      </c>
      <c r="L19" s="60">
        <v>126968789</v>
      </c>
      <c r="M19" s="60">
        <v>156094750</v>
      </c>
      <c r="N19" s="60">
        <v>156094750</v>
      </c>
      <c r="O19" s="60">
        <v>162786163</v>
      </c>
      <c r="P19" s="60">
        <v>144647388</v>
      </c>
      <c r="Q19" s="60">
        <v>144647388</v>
      </c>
      <c r="R19" s="60">
        <v>144647388</v>
      </c>
      <c r="S19" s="60">
        <v>144647388</v>
      </c>
      <c r="T19" s="60">
        <v>155881726</v>
      </c>
      <c r="U19" s="60">
        <v>168065473</v>
      </c>
      <c r="V19" s="60">
        <v>168065473</v>
      </c>
      <c r="W19" s="60">
        <v>168065473</v>
      </c>
      <c r="X19" s="60">
        <v>144674388</v>
      </c>
      <c r="Y19" s="60">
        <v>23391085</v>
      </c>
      <c r="Z19" s="140">
        <v>16.17</v>
      </c>
      <c r="AA19" s="62">
        <v>144674388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93424</v>
      </c>
      <c r="D22" s="155"/>
      <c r="E22" s="59"/>
      <c r="F22" s="60">
        <v>93424</v>
      </c>
      <c r="G22" s="60">
        <v>295162</v>
      </c>
      <c r="H22" s="60">
        <v>295162</v>
      </c>
      <c r="I22" s="60">
        <v>295162</v>
      </c>
      <c r="J22" s="60">
        <v>295162</v>
      </c>
      <c r="K22" s="60">
        <v>295162</v>
      </c>
      <c r="L22" s="60">
        <v>295162</v>
      </c>
      <c r="M22" s="60">
        <v>295162</v>
      </c>
      <c r="N22" s="60">
        <v>295162</v>
      </c>
      <c r="O22" s="60">
        <v>295162</v>
      </c>
      <c r="P22" s="60">
        <v>95424</v>
      </c>
      <c r="Q22" s="60">
        <v>95424</v>
      </c>
      <c r="R22" s="60">
        <v>95424</v>
      </c>
      <c r="S22" s="60">
        <v>95424</v>
      </c>
      <c r="T22" s="60">
        <v>95424</v>
      </c>
      <c r="U22" s="60">
        <v>95424</v>
      </c>
      <c r="V22" s="60">
        <v>95424</v>
      </c>
      <c r="W22" s="60">
        <v>95424</v>
      </c>
      <c r="X22" s="60">
        <v>93424</v>
      </c>
      <c r="Y22" s="60">
        <v>2000</v>
      </c>
      <c r="Z22" s="140">
        <v>2.14</v>
      </c>
      <c r="AA22" s="62">
        <v>93424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156425599</v>
      </c>
      <c r="D24" s="168">
        <f>SUM(D15:D23)</f>
        <v>0</v>
      </c>
      <c r="E24" s="76">
        <f t="shared" si="1"/>
        <v>253571000</v>
      </c>
      <c r="F24" s="77">
        <f t="shared" si="1"/>
        <v>156425599</v>
      </c>
      <c r="G24" s="77">
        <f t="shared" si="1"/>
        <v>119097488</v>
      </c>
      <c r="H24" s="77">
        <f t="shared" si="1"/>
        <v>156627337</v>
      </c>
      <c r="I24" s="77">
        <f t="shared" si="1"/>
        <v>156627337</v>
      </c>
      <c r="J24" s="77">
        <f t="shared" si="1"/>
        <v>156627337</v>
      </c>
      <c r="K24" s="77">
        <f t="shared" si="1"/>
        <v>156627337</v>
      </c>
      <c r="L24" s="77">
        <f t="shared" si="1"/>
        <v>138921738</v>
      </c>
      <c r="M24" s="77">
        <f t="shared" si="1"/>
        <v>168047699</v>
      </c>
      <c r="N24" s="77">
        <f t="shared" si="1"/>
        <v>168047699</v>
      </c>
      <c r="O24" s="77">
        <f t="shared" si="1"/>
        <v>174739112</v>
      </c>
      <c r="P24" s="77">
        <f t="shared" si="1"/>
        <v>156400599</v>
      </c>
      <c r="Q24" s="77">
        <f t="shared" si="1"/>
        <v>156400599</v>
      </c>
      <c r="R24" s="77">
        <f t="shared" si="1"/>
        <v>156400599</v>
      </c>
      <c r="S24" s="77">
        <f t="shared" si="1"/>
        <v>156400599</v>
      </c>
      <c r="T24" s="77">
        <f t="shared" si="1"/>
        <v>167634937</v>
      </c>
      <c r="U24" s="77">
        <f t="shared" si="1"/>
        <v>169395233</v>
      </c>
      <c r="V24" s="77">
        <f t="shared" si="1"/>
        <v>169395233</v>
      </c>
      <c r="W24" s="77">
        <f t="shared" si="1"/>
        <v>169395233</v>
      </c>
      <c r="X24" s="77">
        <f t="shared" si="1"/>
        <v>156425599</v>
      </c>
      <c r="Y24" s="77">
        <f t="shared" si="1"/>
        <v>12969634</v>
      </c>
      <c r="Z24" s="212">
        <f>+IF(X24&lt;&gt;0,+(Y24/X24)*100,0)</f>
        <v>8.2912477771621</v>
      </c>
      <c r="AA24" s="79">
        <f>SUM(AA15:AA23)</f>
        <v>156425599</v>
      </c>
    </row>
    <row r="25" spans="1:27" ht="13.5">
      <c r="A25" s="250" t="s">
        <v>159</v>
      </c>
      <c r="B25" s="251"/>
      <c r="C25" s="168">
        <f aca="true" t="shared" si="2" ref="C25:Y25">+C12+C24</f>
        <v>186631671</v>
      </c>
      <c r="D25" s="168">
        <f>+D12+D24</f>
        <v>0</v>
      </c>
      <c r="E25" s="72">
        <f t="shared" si="2"/>
        <v>297531289</v>
      </c>
      <c r="F25" s="73">
        <f t="shared" si="2"/>
        <v>186631671</v>
      </c>
      <c r="G25" s="73">
        <f t="shared" si="2"/>
        <v>159155646</v>
      </c>
      <c r="H25" s="73">
        <f t="shared" si="2"/>
        <v>217773005</v>
      </c>
      <c r="I25" s="73">
        <f t="shared" si="2"/>
        <v>187171303</v>
      </c>
      <c r="J25" s="73">
        <f t="shared" si="2"/>
        <v>187171303</v>
      </c>
      <c r="K25" s="73">
        <f t="shared" si="2"/>
        <v>190018028</v>
      </c>
      <c r="L25" s="73">
        <f t="shared" si="2"/>
        <v>196768888</v>
      </c>
      <c r="M25" s="73">
        <f t="shared" si="2"/>
        <v>213477071</v>
      </c>
      <c r="N25" s="73">
        <f t="shared" si="2"/>
        <v>213477071</v>
      </c>
      <c r="O25" s="73">
        <f t="shared" si="2"/>
        <v>219709579</v>
      </c>
      <c r="P25" s="73">
        <f t="shared" si="2"/>
        <v>188454793</v>
      </c>
      <c r="Q25" s="73">
        <f t="shared" si="2"/>
        <v>220850037</v>
      </c>
      <c r="R25" s="73">
        <f t="shared" si="2"/>
        <v>220850037</v>
      </c>
      <c r="S25" s="73">
        <f t="shared" si="2"/>
        <v>188316225</v>
      </c>
      <c r="T25" s="73">
        <f t="shared" si="2"/>
        <v>207074717</v>
      </c>
      <c r="U25" s="73">
        <f t="shared" si="2"/>
        <v>200225366</v>
      </c>
      <c r="V25" s="73">
        <f t="shared" si="2"/>
        <v>200225366</v>
      </c>
      <c r="W25" s="73">
        <f t="shared" si="2"/>
        <v>200225366</v>
      </c>
      <c r="X25" s="73">
        <f t="shared" si="2"/>
        <v>186631671</v>
      </c>
      <c r="Y25" s="73">
        <f t="shared" si="2"/>
        <v>13593695</v>
      </c>
      <c r="Z25" s="170">
        <f>+IF(X25&lt;&gt;0,+(Y25/X25)*100,0)</f>
        <v>7.283702132206704</v>
      </c>
      <c r="AA25" s="74">
        <f>+AA12+AA24</f>
        <v>186631671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7760247</v>
      </c>
      <c r="D32" s="155"/>
      <c r="E32" s="59"/>
      <c r="F32" s="60">
        <v>7760247</v>
      </c>
      <c r="G32" s="60">
        <v>37845036</v>
      </c>
      <c r="H32" s="60">
        <v>31176828</v>
      </c>
      <c r="I32" s="60">
        <v>23230369</v>
      </c>
      <c r="J32" s="60">
        <v>23230369</v>
      </c>
      <c r="K32" s="60">
        <v>20673562</v>
      </c>
      <c r="L32" s="60">
        <v>27424422</v>
      </c>
      <c r="M32" s="60">
        <v>44132605</v>
      </c>
      <c r="N32" s="60">
        <v>44132605</v>
      </c>
      <c r="O32" s="60">
        <v>50365113</v>
      </c>
      <c r="P32" s="60">
        <v>30071478</v>
      </c>
      <c r="Q32" s="60">
        <v>40794329</v>
      </c>
      <c r="R32" s="60">
        <v>40794329</v>
      </c>
      <c r="S32" s="60">
        <v>8260517</v>
      </c>
      <c r="T32" s="60">
        <v>27019009</v>
      </c>
      <c r="U32" s="60">
        <v>20169658</v>
      </c>
      <c r="V32" s="60">
        <v>20169658</v>
      </c>
      <c r="W32" s="60">
        <v>20169658</v>
      </c>
      <c r="X32" s="60">
        <v>7760247</v>
      </c>
      <c r="Y32" s="60">
        <v>12409411</v>
      </c>
      <c r="Z32" s="140">
        <v>159.91</v>
      </c>
      <c r="AA32" s="62">
        <v>7760247</v>
      </c>
    </row>
    <row r="33" spans="1:27" ht="13.5">
      <c r="A33" s="249" t="s">
        <v>165</v>
      </c>
      <c r="B33" s="182"/>
      <c r="C33" s="155">
        <v>179489</v>
      </c>
      <c r="D33" s="155"/>
      <c r="E33" s="59">
        <v>3450000</v>
      </c>
      <c r="F33" s="60">
        <v>179489</v>
      </c>
      <c r="G33" s="60">
        <v>7509697</v>
      </c>
      <c r="H33" s="60">
        <v>67414393</v>
      </c>
      <c r="I33" s="60">
        <v>44759150</v>
      </c>
      <c r="J33" s="60">
        <v>44759150</v>
      </c>
      <c r="K33" s="60">
        <v>50162682</v>
      </c>
      <c r="L33" s="60">
        <v>50162682</v>
      </c>
      <c r="M33" s="60">
        <v>50162682</v>
      </c>
      <c r="N33" s="60">
        <v>50162682</v>
      </c>
      <c r="O33" s="60">
        <v>50162682</v>
      </c>
      <c r="P33" s="60">
        <v>39201531</v>
      </c>
      <c r="Q33" s="60">
        <v>60873924</v>
      </c>
      <c r="R33" s="60">
        <v>60873924</v>
      </c>
      <c r="S33" s="60">
        <v>60873924</v>
      </c>
      <c r="T33" s="60">
        <v>60873924</v>
      </c>
      <c r="U33" s="60">
        <v>60873924</v>
      </c>
      <c r="V33" s="60">
        <v>60873924</v>
      </c>
      <c r="W33" s="60">
        <v>60873924</v>
      </c>
      <c r="X33" s="60">
        <v>179489</v>
      </c>
      <c r="Y33" s="60">
        <v>60694435</v>
      </c>
      <c r="Z33" s="140">
        <v>33815.13</v>
      </c>
      <c r="AA33" s="62">
        <v>179489</v>
      </c>
    </row>
    <row r="34" spans="1:27" ht="13.5">
      <c r="A34" s="250" t="s">
        <v>58</v>
      </c>
      <c r="B34" s="251"/>
      <c r="C34" s="168">
        <f aca="true" t="shared" si="3" ref="C34:Y34">SUM(C29:C33)</f>
        <v>7939736</v>
      </c>
      <c r="D34" s="168">
        <f>SUM(D29:D33)</f>
        <v>0</v>
      </c>
      <c r="E34" s="72">
        <f t="shared" si="3"/>
        <v>3450000</v>
      </c>
      <c r="F34" s="73">
        <f t="shared" si="3"/>
        <v>7939736</v>
      </c>
      <c r="G34" s="73">
        <f t="shared" si="3"/>
        <v>45354733</v>
      </c>
      <c r="H34" s="73">
        <f t="shared" si="3"/>
        <v>98591221</v>
      </c>
      <c r="I34" s="73">
        <f t="shared" si="3"/>
        <v>67989519</v>
      </c>
      <c r="J34" s="73">
        <f t="shared" si="3"/>
        <v>67989519</v>
      </c>
      <c r="K34" s="73">
        <f t="shared" si="3"/>
        <v>70836244</v>
      </c>
      <c r="L34" s="73">
        <f t="shared" si="3"/>
        <v>77587104</v>
      </c>
      <c r="M34" s="73">
        <f t="shared" si="3"/>
        <v>94295287</v>
      </c>
      <c r="N34" s="73">
        <f t="shared" si="3"/>
        <v>94295287</v>
      </c>
      <c r="O34" s="73">
        <f t="shared" si="3"/>
        <v>100527795</v>
      </c>
      <c r="P34" s="73">
        <f t="shared" si="3"/>
        <v>69273009</v>
      </c>
      <c r="Q34" s="73">
        <f t="shared" si="3"/>
        <v>101668253</v>
      </c>
      <c r="R34" s="73">
        <f t="shared" si="3"/>
        <v>101668253</v>
      </c>
      <c r="S34" s="73">
        <f t="shared" si="3"/>
        <v>69134441</v>
      </c>
      <c r="T34" s="73">
        <f t="shared" si="3"/>
        <v>87892933</v>
      </c>
      <c r="U34" s="73">
        <f t="shared" si="3"/>
        <v>81043582</v>
      </c>
      <c r="V34" s="73">
        <f t="shared" si="3"/>
        <v>81043582</v>
      </c>
      <c r="W34" s="73">
        <f t="shared" si="3"/>
        <v>81043582</v>
      </c>
      <c r="X34" s="73">
        <f t="shared" si="3"/>
        <v>7939736</v>
      </c>
      <c r="Y34" s="73">
        <f t="shared" si="3"/>
        <v>73103846</v>
      </c>
      <c r="Z34" s="170">
        <f>+IF(X34&lt;&gt;0,+(Y34/X34)*100,0)</f>
        <v>920.7339639504387</v>
      </c>
      <c r="AA34" s="74">
        <f>SUM(AA29:AA33)</f>
        <v>7939736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5873147</v>
      </c>
      <c r="D38" s="155"/>
      <c r="E38" s="59"/>
      <c r="F38" s="60">
        <v>5873147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5873147</v>
      </c>
      <c r="Y38" s="60">
        <v>-5873147</v>
      </c>
      <c r="Z38" s="140">
        <v>-100</v>
      </c>
      <c r="AA38" s="62">
        <v>5873147</v>
      </c>
    </row>
    <row r="39" spans="1:27" ht="13.5">
      <c r="A39" s="250" t="s">
        <v>59</v>
      </c>
      <c r="B39" s="253"/>
      <c r="C39" s="168">
        <f aca="true" t="shared" si="4" ref="C39:Y39">SUM(C37:C38)</f>
        <v>5873147</v>
      </c>
      <c r="D39" s="168">
        <f>SUM(D37:D38)</f>
        <v>0</v>
      </c>
      <c r="E39" s="76">
        <f t="shared" si="4"/>
        <v>0</v>
      </c>
      <c r="F39" s="77">
        <f t="shared" si="4"/>
        <v>5873147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5873147</v>
      </c>
      <c r="Y39" s="77">
        <f t="shared" si="4"/>
        <v>-5873147</v>
      </c>
      <c r="Z39" s="212">
        <f>+IF(X39&lt;&gt;0,+(Y39/X39)*100,0)</f>
        <v>-100</v>
      </c>
      <c r="AA39" s="79">
        <f>SUM(AA37:AA38)</f>
        <v>5873147</v>
      </c>
    </row>
    <row r="40" spans="1:27" ht="13.5">
      <c r="A40" s="250" t="s">
        <v>167</v>
      </c>
      <c r="B40" s="251"/>
      <c r="C40" s="168">
        <f aca="true" t="shared" si="5" ref="C40:Y40">+C34+C39</f>
        <v>13812883</v>
      </c>
      <c r="D40" s="168">
        <f>+D34+D39</f>
        <v>0</v>
      </c>
      <c r="E40" s="72">
        <f t="shared" si="5"/>
        <v>3450000</v>
      </c>
      <c r="F40" s="73">
        <f t="shared" si="5"/>
        <v>13812883</v>
      </c>
      <c r="G40" s="73">
        <f t="shared" si="5"/>
        <v>45354733</v>
      </c>
      <c r="H40" s="73">
        <f t="shared" si="5"/>
        <v>98591221</v>
      </c>
      <c r="I40" s="73">
        <f t="shared" si="5"/>
        <v>67989519</v>
      </c>
      <c r="J40" s="73">
        <f t="shared" si="5"/>
        <v>67989519</v>
      </c>
      <c r="K40" s="73">
        <f t="shared" si="5"/>
        <v>70836244</v>
      </c>
      <c r="L40" s="73">
        <f t="shared" si="5"/>
        <v>77587104</v>
      </c>
      <c r="M40" s="73">
        <f t="shared" si="5"/>
        <v>94295287</v>
      </c>
      <c r="N40" s="73">
        <f t="shared" si="5"/>
        <v>94295287</v>
      </c>
      <c r="O40" s="73">
        <f t="shared" si="5"/>
        <v>100527795</v>
      </c>
      <c r="P40" s="73">
        <f t="shared" si="5"/>
        <v>69273009</v>
      </c>
      <c r="Q40" s="73">
        <f t="shared" si="5"/>
        <v>101668253</v>
      </c>
      <c r="R40" s="73">
        <f t="shared" si="5"/>
        <v>101668253</v>
      </c>
      <c r="S40" s="73">
        <f t="shared" si="5"/>
        <v>69134441</v>
      </c>
      <c r="T40" s="73">
        <f t="shared" si="5"/>
        <v>87892933</v>
      </c>
      <c r="U40" s="73">
        <f t="shared" si="5"/>
        <v>81043582</v>
      </c>
      <c r="V40" s="73">
        <f t="shared" si="5"/>
        <v>81043582</v>
      </c>
      <c r="W40" s="73">
        <f t="shared" si="5"/>
        <v>81043582</v>
      </c>
      <c r="X40" s="73">
        <f t="shared" si="5"/>
        <v>13812883</v>
      </c>
      <c r="Y40" s="73">
        <f t="shared" si="5"/>
        <v>67230699</v>
      </c>
      <c r="Z40" s="170">
        <f>+IF(X40&lt;&gt;0,+(Y40/X40)*100,0)</f>
        <v>486.72459616142413</v>
      </c>
      <c r="AA40" s="74">
        <f>+AA34+AA39</f>
        <v>13812883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172818788</v>
      </c>
      <c r="D42" s="257">
        <f>+D25-D40</f>
        <v>0</v>
      </c>
      <c r="E42" s="258">
        <f t="shared" si="6"/>
        <v>294081289</v>
      </c>
      <c r="F42" s="259">
        <f t="shared" si="6"/>
        <v>172818788</v>
      </c>
      <c r="G42" s="259">
        <f t="shared" si="6"/>
        <v>113800913</v>
      </c>
      <c r="H42" s="259">
        <f t="shared" si="6"/>
        <v>119181784</v>
      </c>
      <c r="I42" s="259">
        <f t="shared" si="6"/>
        <v>119181784</v>
      </c>
      <c r="J42" s="259">
        <f t="shared" si="6"/>
        <v>119181784</v>
      </c>
      <c r="K42" s="259">
        <f t="shared" si="6"/>
        <v>119181784</v>
      </c>
      <c r="L42" s="259">
        <f t="shared" si="6"/>
        <v>119181784</v>
      </c>
      <c r="M42" s="259">
        <f t="shared" si="6"/>
        <v>119181784</v>
      </c>
      <c r="N42" s="259">
        <f t="shared" si="6"/>
        <v>119181784</v>
      </c>
      <c r="O42" s="259">
        <f t="shared" si="6"/>
        <v>119181784</v>
      </c>
      <c r="P42" s="259">
        <f t="shared" si="6"/>
        <v>119181784</v>
      </c>
      <c r="Q42" s="259">
        <f t="shared" si="6"/>
        <v>119181784</v>
      </c>
      <c r="R42" s="259">
        <f t="shared" si="6"/>
        <v>119181784</v>
      </c>
      <c r="S42" s="259">
        <f t="shared" si="6"/>
        <v>119181784</v>
      </c>
      <c r="T42" s="259">
        <f t="shared" si="6"/>
        <v>119181784</v>
      </c>
      <c r="U42" s="259">
        <f t="shared" si="6"/>
        <v>119181784</v>
      </c>
      <c r="V42" s="259">
        <f t="shared" si="6"/>
        <v>119181784</v>
      </c>
      <c r="W42" s="259">
        <f t="shared" si="6"/>
        <v>119181784</v>
      </c>
      <c r="X42" s="259">
        <f t="shared" si="6"/>
        <v>172818788</v>
      </c>
      <c r="Y42" s="259">
        <f t="shared" si="6"/>
        <v>-53637004</v>
      </c>
      <c r="Z42" s="260">
        <f>+IF(X42&lt;&gt;0,+(Y42/X42)*100,0)</f>
        <v>-31.036558363087234</v>
      </c>
      <c r="AA42" s="261">
        <f>+AA25-AA40</f>
        <v>172818788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172818788</v>
      </c>
      <c r="D45" s="155"/>
      <c r="E45" s="59">
        <v>168728000</v>
      </c>
      <c r="F45" s="60">
        <v>172818788</v>
      </c>
      <c r="G45" s="60">
        <v>113800913</v>
      </c>
      <c r="H45" s="60">
        <v>119181784</v>
      </c>
      <c r="I45" s="60">
        <v>119181784</v>
      </c>
      <c r="J45" s="60">
        <v>119181784</v>
      </c>
      <c r="K45" s="60">
        <v>119181784</v>
      </c>
      <c r="L45" s="60">
        <v>119181784</v>
      </c>
      <c r="M45" s="60">
        <v>119181784</v>
      </c>
      <c r="N45" s="60">
        <v>119181784</v>
      </c>
      <c r="O45" s="60">
        <v>119181784</v>
      </c>
      <c r="P45" s="60">
        <v>119181784</v>
      </c>
      <c r="Q45" s="60">
        <v>119181784</v>
      </c>
      <c r="R45" s="60">
        <v>119181784</v>
      </c>
      <c r="S45" s="60">
        <v>119181784</v>
      </c>
      <c r="T45" s="60">
        <v>119181784</v>
      </c>
      <c r="U45" s="60">
        <v>119181784</v>
      </c>
      <c r="V45" s="60">
        <v>119181784</v>
      </c>
      <c r="W45" s="60">
        <v>119181784</v>
      </c>
      <c r="X45" s="60">
        <v>172818788</v>
      </c>
      <c r="Y45" s="60">
        <v>-53637004</v>
      </c>
      <c r="Z45" s="139">
        <v>-31.04</v>
      </c>
      <c r="AA45" s="62">
        <v>172818788</v>
      </c>
    </row>
    <row r="46" spans="1:27" ht="13.5">
      <c r="A46" s="249" t="s">
        <v>171</v>
      </c>
      <c r="B46" s="182"/>
      <c r="C46" s="155"/>
      <c r="D46" s="155"/>
      <c r="E46" s="59">
        <v>125353289</v>
      </c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172818788</v>
      </c>
      <c r="D48" s="217">
        <f>SUM(D45:D47)</f>
        <v>0</v>
      </c>
      <c r="E48" s="264">
        <f t="shared" si="7"/>
        <v>294081289</v>
      </c>
      <c r="F48" s="219">
        <f t="shared" si="7"/>
        <v>172818788</v>
      </c>
      <c r="G48" s="219">
        <f t="shared" si="7"/>
        <v>113800913</v>
      </c>
      <c r="H48" s="219">
        <f t="shared" si="7"/>
        <v>119181784</v>
      </c>
      <c r="I48" s="219">
        <f t="shared" si="7"/>
        <v>119181784</v>
      </c>
      <c r="J48" s="219">
        <f t="shared" si="7"/>
        <v>119181784</v>
      </c>
      <c r="K48" s="219">
        <f t="shared" si="7"/>
        <v>119181784</v>
      </c>
      <c r="L48" s="219">
        <f t="shared" si="7"/>
        <v>119181784</v>
      </c>
      <c r="M48" s="219">
        <f t="shared" si="7"/>
        <v>119181784</v>
      </c>
      <c r="N48" s="219">
        <f t="shared" si="7"/>
        <v>119181784</v>
      </c>
      <c r="O48" s="219">
        <f t="shared" si="7"/>
        <v>119181784</v>
      </c>
      <c r="P48" s="219">
        <f t="shared" si="7"/>
        <v>119181784</v>
      </c>
      <c r="Q48" s="219">
        <f t="shared" si="7"/>
        <v>119181784</v>
      </c>
      <c r="R48" s="219">
        <f t="shared" si="7"/>
        <v>119181784</v>
      </c>
      <c r="S48" s="219">
        <f t="shared" si="7"/>
        <v>119181784</v>
      </c>
      <c r="T48" s="219">
        <f t="shared" si="7"/>
        <v>119181784</v>
      </c>
      <c r="U48" s="219">
        <f t="shared" si="7"/>
        <v>119181784</v>
      </c>
      <c r="V48" s="219">
        <f t="shared" si="7"/>
        <v>119181784</v>
      </c>
      <c r="W48" s="219">
        <f t="shared" si="7"/>
        <v>119181784</v>
      </c>
      <c r="X48" s="219">
        <f t="shared" si="7"/>
        <v>172818788</v>
      </c>
      <c r="Y48" s="219">
        <f t="shared" si="7"/>
        <v>-53637004</v>
      </c>
      <c r="Z48" s="265">
        <f>+IF(X48&lt;&gt;0,+(Y48/X48)*100,0)</f>
        <v>-31.036558363087234</v>
      </c>
      <c r="AA48" s="232">
        <f>SUM(AA45:AA47)</f>
        <v>172818788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6824469</v>
      </c>
      <c r="D6" s="155"/>
      <c r="E6" s="59">
        <v>1000000</v>
      </c>
      <c r="F6" s="60">
        <v>2688431</v>
      </c>
      <c r="G6" s="60">
        <v>49476</v>
      </c>
      <c r="H6" s="60">
        <v>45286</v>
      </c>
      <c r="I6" s="60">
        <v>31525</v>
      </c>
      <c r="J6" s="60">
        <v>126287</v>
      </c>
      <c r="K6" s="60">
        <v>216582</v>
      </c>
      <c r="L6" s="60">
        <v>90426</v>
      </c>
      <c r="M6" s="60">
        <v>902385</v>
      </c>
      <c r="N6" s="60">
        <v>1209393</v>
      </c>
      <c r="O6" s="60">
        <v>23378</v>
      </c>
      <c r="P6" s="60">
        <v>29782</v>
      </c>
      <c r="Q6" s="60">
        <v>491569</v>
      </c>
      <c r="R6" s="60">
        <v>544729</v>
      </c>
      <c r="S6" s="60">
        <v>18895</v>
      </c>
      <c r="T6" s="60">
        <v>39036</v>
      </c>
      <c r="U6" s="60">
        <v>70954</v>
      </c>
      <c r="V6" s="60">
        <v>128885</v>
      </c>
      <c r="W6" s="60">
        <v>2009294</v>
      </c>
      <c r="X6" s="60">
        <v>2688431</v>
      </c>
      <c r="Y6" s="60">
        <v>-679137</v>
      </c>
      <c r="Z6" s="140">
        <v>-25.26</v>
      </c>
      <c r="AA6" s="62">
        <v>2688431</v>
      </c>
    </row>
    <row r="7" spans="1:27" ht="13.5">
      <c r="A7" s="249" t="s">
        <v>32</v>
      </c>
      <c r="B7" s="182"/>
      <c r="C7" s="155"/>
      <c r="D7" s="155"/>
      <c r="E7" s="59">
        <v>50000</v>
      </c>
      <c r="F7" s="60">
        <v>99996</v>
      </c>
      <c r="G7" s="60">
        <v>4511</v>
      </c>
      <c r="H7" s="60">
        <v>3784</v>
      </c>
      <c r="I7" s="60">
        <v>2640</v>
      </c>
      <c r="J7" s="60">
        <v>10935</v>
      </c>
      <c r="K7" s="60">
        <v>12009</v>
      </c>
      <c r="L7" s="60">
        <v>2760</v>
      </c>
      <c r="M7" s="60">
        <v>4210</v>
      </c>
      <c r="N7" s="60">
        <v>18979</v>
      </c>
      <c r="O7" s="60">
        <v>6645</v>
      </c>
      <c r="P7" s="60">
        <v>5961</v>
      </c>
      <c r="Q7" s="60">
        <v>10567</v>
      </c>
      <c r="R7" s="60">
        <v>23173</v>
      </c>
      <c r="S7" s="60">
        <v>2550</v>
      </c>
      <c r="T7" s="60">
        <v>4680</v>
      </c>
      <c r="U7" s="60">
        <v>5661</v>
      </c>
      <c r="V7" s="60">
        <v>12891</v>
      </c>
      <c r="W7" s="60">
        <v>65978</v>
      </c>
      <c r="X7" s="60">
        <v>99996</v>
      </c>
      <c r="Y7" s="60">
        <v>-34018</v>
      </c>
      <c r="Z7" s="140">
        <v>-34.02</v>
      </c>
      <c r="AA7" s="62">
        <v>99996</v>
      </c>
    </row>
    <row r="8" spans="1:27" ht="13.5">
      <c r="A8" s="249" t="s">
        <v>178</v>
      </c>
      <c r="B8" s="182"/>
      <c r="C8" s="155">
        <v>1566894</v>
      </c>
      <c r="D8" s="155"/>
      <c r="E8" s="59">
        <v>2242139</v>
      </c>
      <c r="F8" s="60">
        <v>2220764</v>
      </c>
      <c r="G8" s="60">
        <v>128825</v>
      </c>
      <c r="H8" s="60">
        <v>142829</v>
      </c>
      <c r="I8" s="60">
        <v>324216</v>
      </c>
      <c r="J8" s="60">
        <v>595870</v>
      </c>
      <c r="K8" s="60">
        <v>129122</v>
      </c>
      <c r="L8" s="60">
        <v>616242</v>
      </c>
      <c r="M8" s="60">
        <v>1528984</v>
      </c>
      <c r="N8" s="60">
        <v>2274348</v>
      </c>
      <c r="O8" s="60">
        <v>168394</v>
      </c>
      <c r="P8" s="60">
        <v>143523</v>
      </c>
      <c r="Q8" s="60">
        <v>722876</v>
      </c>
      <c r="R8" s="60">
        <v>1034793</v>
      </c>
      <c r="S8" s="60">
        <v>178664</v>
      </c>
      <c r="T8" s="60">
        <v>441645</v>
      </c>
      <c r="U8" s="60">
        <v>3200071</v>
      </c>
      <c r="V8" s="60">
        <v>3820380</v>
      </c>
      <c r="W8" s="60">
        <v>7725391</v>
      </c>
      <c r="X8" s="60">
        <v>2220764</v>
      </c>
      <c r="Y8" s="60">
        <v>5504627</v>
      </c>
      <c r="Z8" s="140">
        <v>247.87</v>
      </c>
      <c r="AA8" s="62">
        <v>2220764</v>
      </c>
    </row>
    <row r="9" spans="1:27" ht="13.5">
      <c r="A9" s="249" t="s">
        <v>179</v>
      </c>
      <c r="B9" s="182"/>
      <c r="C9" s="155">
        <v>74367030</v>
      </c>
      <c r="D9" s="155"/>
      <c r="E9" s="59">
        <v>85992000</v>
      </c>
      <c r="F9" s="60">
        <v>87528</v>
      </c>
      <c r="G9" s="60">
        <v>31639000</v>
      </c>
      <c r="H9" s="60">
        <v>1490800</v>
      </c>
      <c r="I9" s="60"/>
      <c r="J9" s="60">
        <v>33129800</v>
      </c>
      <c r="K9" s="60">
        <v>10000000</v>
      </c>
      <c r="L9" s="60">
        <v>26643000</v>
      </c>
      <c r="M9" s="60">
        <v>390000</v>
      </c>
      <c r="N9" s="60">
        <v>37033000</v>
      </c>
      <c r="O9" s="60"/>
      <c r="P9" s="60">
        <v>389000</v>
      </c>
      <c r="Q9" s="60">
        <v>22250181</v>
      </c>
      <c r="R9" s="60">
        <v>22639181</v>
      </c>
      <c r="S9" s="60">
        <v>123838</v>
      </c>
      <c r="T9" s="60">
        <v>128512</v>
      </c>
      <c r="U9" s="60">
        <v>31539</v>
      </c>
      <c r="V9" s="60">
        <v>283889</v>
      </c>
      <c r="W9" s="60">
        <v>93085870</v>
      </c>
      <c r="X9" s="60">
        <v>87528</v>
      </c>
      <c r="Y9" s="60">
        <v>92998342</v>
      </c>
      <c r="Z9" s="140">
        <v>106249.82</v>
      </c>
      <c r="AA9" s="62">
        <v>87528</v>
      </c>
    </row>
    <row r="10" spans="1:27" ht="13.5">
      <c r="A10" s="249" t="s">
        <v>180</v>
      </c>
      <c r="B10" s="182"/>
      <c r="C10" s="155">
        <v>44271000</v>
      </c>
      <c r="D10" s="155"/>
      <c r="E10" s="59">
        <v>55577000</v>
      </c>
      <c r="F10" s="60">
        <v>100176996</v>
      </c>
      <c r="G10" s="60">
        <v>5952000</v>
      </c>
      <c r="H10" s="60"/>
      <c r="I10" s="60"/>
      <c r="J10" s="60">
        <v>5952000</v>
      </c>
      <c r="K10" s="60"/>
      <c r="L10" s="60">
        <v>20700000</v>
      </c>
      <c r="M10" s="60">
        <v>10000000</v>
      </c>
      <c r="N10" s="60">
        <v>30700000</v>
      </c>
      <c r="O10" s="60"/>
      <c r="P10" s="60">
        <v>4500000</v>
      </c>
      <c r="Q10" s="60">
        <v>36735799</v>
      </c>
      <c r="R10" s="60">
        <v>41235799</v>
      </c>
      <c r="S10" s="60"/>
      <c r="T10" s="60"/>
      <c r="U10" s="60"/>
      <c r="V10" s="60"/>
      <c r="W10" s="60">
        <v>77887799</v>
      </c>
      <c r="X10" s="60">
        <v>100176996</v>
      </c>
      <c r="Y10" s="60">
        <v>-22289197</v>
      </c>
      <c r="Z10" s="140">
        <v>-22.25</v>
      </c>
      <c r="AA10" s="62">
        <v>100176996</v>
      </c>
    </row>
    <row r="11" spans="1:27" ht="13.5">
      <c r="A11" s="249" t="s">
        <v>181</v>
      </c>
      <c r="B11" s="182"/>
      <c r="C11" s="155">
        <v>1754380</v>
      </c>
      <c r="D11" s="155"/>
      <c r="E11" s="59">
        <v>1310000</v>
      </c>
      <c r="F11" s="60">
        <v>3180000</v>
      </c>
      <c r="G11" s="60">
        <v>400</v>
      </c>
      <c r="H11" s="60"/>
      <c r="I11" s="60"/>
      <c r="J11" s="60">
        <v>400</v>
      </c>
      <c r="K11" s="60">
        <v>120573</v>
      </c>
      <c r="L11" s="60">
        <v>106297</v>
      </c>
      <c r="M11" s="60">
        <v>127881</v>
      </c>
      <c r="N11" s="60">
        <v>354751</v>
      </c>
      <c r="O11" s="60">
        <v>198754</v>
      </c>
      <c r="P11" s="60">
        <v>297</v>
      </c>
      <c r="Q11" s="60">
        <v>10719</v>
      </c>
      <c r="R11" s="60">
        <v>209770</v>
      </c>
      <c r="S11" s="60">
        <v>2</v>
      </c>
      <c r="T11" s="60">
        <v>752</v>
      </c>
      <c r="U11" s="60">
        <v>1407</v>
      </c>
      <c r="V11" s="60">
        <v>2161</v>
      </c>
      <c r="W11" s="60">
        <v>567082</v>
      </c>
      <c r="X11" s="60">
        <v>3180000</v>
      </c>
      <c r="Y11" s="60">
        <v>-2612918</v>
      </c>
      <c r="Z11" s="140">
        <v>-82.17</v>
      </c>
      <c r="AA11" s="62">
        <v>3180000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-102353437</v>
      </c>
      <c r="D14" s="155"/>
      <c r="E14" s="59">
        <v>-82726682</v>
      </c>
      <c r="F14" s="60">
        <v>-102427678</v>
      </c>
      <c r="G14" s="60">
        <v>-5500959</v>
      </c>
      <c r="H14" s="60">
        <v>-7118511</v>
      </c>
      <c r="I14" s="60">
        <v>-8690181</v>
      </c>
      <c r="J14" s="60">
        <v>-21309651</v>
      </c>
      <c r="K14" s="60">
        <v>-8418792</v>
      </c>
      <c r="L14" s="60">
        <v>-6958967</v>
      </c>
      <c r="M14" s="60">
        <v>-9358585</v>
      </c>
      <c r="N14" s="60">
        <v>-24736344</v>
      </c>
      <c r="O14" s="60">
        <v>-7206117</v>
      </c>
      <c r="P14" s="60">
        <v>-7212789</v>
      </c>
      <c r="Q14" s="60">
        <v>-6418265</v>
      </c>
      <c r="R14" s="60">
        <v>-20837171</v>
      </c>
      <c r="S14" s="60">
        <v>-8272851</v>
      </c>
      <c r="T14" s="60">
        <v>-7735462</v>
      </c>
      <c r="U14" s="60">
        <v>-8838838</v>
      </c>
      <c r="V14" s="60">
        <v>-24847151</v>
      </c>
      <c r="W14" s="60">
        <v>-91730317</v>
      </c>
      <c r="X14" s="60">
        <v>-102427678</v>
      </c>
      <c r="Y14" s="60">
        <v>10697361</v>
      </c>
      <c r="Z14" s="140">
        <v>-10.44</v>
      </c>
      <c r="AA14" s="62">
        <v>-102427678</v>
      </c>
    </row>
    <row r="15" spans="1:27" ht="13.5">
      <c r="A15" s="249" t="s">
        <v>40</v>
      </c>
      <c r="B15" s="182"/>
      <c r="C15" s="155">
        <v>-11689</v>
      </c>
      <c r="D15" s="155"/>
      <c r="E15" s="59">
        <v>-50000</v>
      </c>
      <c r="F15" s="60">
        <v>-25896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-25896</v>
      </c>
      <c r="Y15" s="60">
        <v>25896</v>
      </c>
      <c r="Z15" s="140">
        <v>-100</v>
      </c>
      <c r="AA15" s="62">
        <v>-25896</v>
      </c>
    </row>
    <row r="16" spans="1:27" ht="13.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26418647</v>
      </c>
      <c r="D17" s="168">
        <f t="shared" si="0"/>
        <v>0</v>
      </c>
      <c r="E17" s="72">
        <f t="shared" si="0"/>
        <v>63394457</v>
      </c>
      <c r="F17" s="73">
        <f t="shared" si="0"/>
        <v>6000141</v>
      </c>
      <c r="G17" s="73">
        <f t="shared" si="0"/>
        <v>32273253</v>
      </c>
      <c r="H17" s="73">
        <f t="shared" si="0"/>
        <v>-5435812</v>
      </c>
      <c r="I17" s="73">
        <f t="shared" si="0"/>
        <v>-8331800</v>
      </c>
      <c r="J17" s="73">
        <f t="shared" si="0"/>
        <v>18505641</v>
      </c>
      <c r="K17" s="73">
        <f t="shared" si="0"/>
        <v>2059494</v>
      </c>
      <c r="L17" s="73">
        <f t="shared" si="0"/>
        <v>41199758</v>
      </c>
      <c r="M17" s="73">
        <f t="shared" si="0"/>
        <v>3594875</v>
      </c>
      <c r="N17" s="73">
        <f t="shared" si="0"/>
        <v>46854127</v>
      </c>
      <c r="O17" s="73">
        <f t="shared" si="0"/>
        <v>-6808946</v>
      </c>
      <c r="P17" s="73">
        <f t="shared" si="0"/>
        <v>-2144226</v>
      </c>
      <c r="Q17" s="73">
        <f t="shared" si="0"/>
        <v>53803446</v>
      </c>
      <c r="R17" s="73">
        <f t="shared" si="0"/>
        <v>44850274</v>
      </c>
      <c r="S17" s="73">
        <f t="shared" si="0"/>
        <v>-7948902</v>
      </c>
      <c r="T17" s="73">
        <f t="shared" si="0"/>
        <v>-7120837</v>
      </c>
      <c r="U17" s="73">
        <f t="shared" si="0"/>
        <v>-5529206</v>
      </c>
      <c r="V17" s="73">
        <f t="shared" si="0"/>
        <v>-20598945</v>
      </c>
      <c r="W17" s="73">
        <f t="shared" si="0"/>
        <v>89611097</v>
      </c>
      <c r="X17" s="73">
        <f t="shared" si="0"/>
        <v>6000141</v>
      </c>
      <c r="Y17" s="73">
        <f t="shared" si="0"/>
        <v>83610956</v>
      </c>
      <c r="Z17" s="170">
        <f>+IF(X17&lt;&gt;0,+(Y17/X17)*100,0)</f>
        <v>1393.4831864784512</v>
      </c>
      <c r="AA17" s="74">
        <f>SUM(AA6:AA16)</f>
        <v>6000141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1228786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-26304359</v>
      </c>
      <c r="D26" s="155"/>
      <c r="E26" s="59">
        <v>-60859668</v>
      </c>
      <c r="F26" s="60">
        <v>-109642608</v>
      </c>
      <c r="G26" s="60"/>
      <c r="H26" s="60">
        <v>-3609343</v>
      </c>
      <c r="I26" s="60">
        <v>-1254905</v>
      </c>
      <c r="J26" s="60">
        <v>-4864248</v>
      </c>
      <c r="K26" s="60">
        <v>-614042</v>
      </c>
      <c r="L26" s="60">
        <v>-7990831</v>
      </c>
      <c r="M26" s="60">
        <v>-1648066</v>
      </c>
      <c r="N26" s="60">
        <v>-10252939</v>
      </c>
      <c r="O26" s="60"/>
      <c r="P26" s="60">
        <v>-13861938</v>
      </c>
      <c r="Q26" s="60">
        <v>-7569333</v>
      </c>
      <c r="R26" s="60">
        <v>-21431271</v>
      </c>
      <c r="S26" s="60">
        <v>-27162357</v>
      </c>
      <c r="T26" s="60">
        <v>-8838854</v>
      </c>
      <c r="U26" s="60">
        <v>-14016012</v>
      </c>
      <c r="V26" s="60">
        <v>-50017223</v>
      </c>
      <c r="W26" s="60">
        <v>-86565681</v>
      </c>
      <c r="X26" s="60">
        <v>-109642608</v>
      </c>
      <c r="Y26" s="60">
        <v>23076927</v>
      </c>
      <c r="Z26" s="140">
        <v>-21.05</v>
      </c>
      <c r="AA26" s="62">
        <v>-109642608</v>
      </c>
    </row>
    <row r="27" spans="1:27" ht="13.5">
      <c r="A27" s="250" t="s">
        <v>192</v>
      </c>
      <c r="B27" s="251"/>
      <c r="C27" s="168">
        <f aca="true" t="shared" si="1" ref="C27:Y27">SUM(C21:C26)</f>
        <v>-25075573</v>
      </c>
      <c r="D27" s="168">
        <f>SUM(D21:D26)</f>
        <v>0</v>
      </c>
      <c r="E27" s="72">
        <f t="shared" si="1"/>
        <v>-60859668</v>
      </c>
      <c r="F27" s="73">
        <f t="shared" si="1"/>
        <v>-109642608</v>
      </c>
      <c r="G27" s="73">
        <f t="shared" si="1"/>
        <v>0</v>
      </c>
      <c r="H27" s="73">
        <f t="shared" si="1"/>
        <v>-3609343</v>
      </c>
      <c r="I27" s="73">
        <f t="shared" si="1"/>
        <v>-1254905</v>
      </c>
      <c r="J27" s="73">
        <f t="shared" si="1"/>
        <v>-4864248</v>
      </c>
      <c r="K27" s="73">
        <f t="shared" si="1"/>
        <v>-614042</v>
      </c>
      <c r="L27" s="73">
        <f t="shared" si="1"/>
        <v>-7990831</v>
      </c>
      <c r="M27" s="73">
        <f t="shared" si="1"/>
        <v>-1648066</v>
      </c>
      <c r="N27" s="73">
        <f t="shared" si="1"/>
        <v>-10252939</v>
      </c>
      <c r="O27" s="73">
        <f t="shared" si="1"/>
        <v>0</v>
      </c>
      <c r="P27" s="73">
        <f t="shared" si="1"/>
        <v>-13861938</v>
      </c>
      <c r="Q27" s="73">
        <f t="shared" si="1"/>
        <v>-7569333</v>
      </c>
      <c r="R27" s="73">
        <f t="shared" si="1"/>
        <v>-21431271</v>
      </c>
      <c r="S27" s="73">
        <f t="shared" si="1"/>
        <v>-27162357</v>
      </c>
      <c r="T27" s="73">
        <f t="shared" si="1"/>
        <v>-8838854</v>
      </c>
      <c r="U27" s="73">
        <f t="shared" si="1"/>
        <v>-14016012</v>
      </c>
      <c r="V27" s="73">
        <f t="shared" si="1"/>
        <v>-50017223</v>
      </c>
      <c r="W27" s="73">
        <f t="shared" si="1"/>
        <v>-86565681</v>
      </c>
      <c r="X27" s="73">
        <f t="shared" si="1"/>
        <v>-109642608</v>
      </c>
      <c r="Y27" s="73">
        <f t="shared" si="1"/>
        <v>23076927</v>
      </c>
      <c r="Z27" s="170">
        <f>+IF(X27&lt;&gt;0,+(Y27/X27)*100,0)</f>
        <v>-21.047407956585637</v>
      </c>
      <c r="AA27" s="74">
        <f>SUM(AA21:AA26)</f>
        <v>-109642608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1343074</v>
      </c>
      <c r="D38" s="153">
        <f>+D17+D27+D36</f>
        <v>0</v>
      </c>
      <c r="E38" s="99">
        <f t="shared" si="3"/>
        <v>2534789</v>
      </c>
      <c r="F38" s="100">
        <f t="shared" si="3"/>
        <v>-103642467</v>
      </c>
      <c r="G38" s="100">
        <f t="shared" si="3"/>
        <v>32273253</v>
      </c>
      <c r="H38" s="100">
        <f t="shared" si="3"/>
        <v>-9045155</v>
      </c>
      <c r="I38" s="100">
        <f t="shared" si="3"/>
        <v>-9586705</v>
      </c>
      <c r="J38" s="100">
        <f t="shared" si="3"/>
        <v>13641393</v>
      </c>
      <c r="K38" s="100">
        <f t="shared" si="3"/>
        <v>1445452</v>
      </c>
      <c r="L38" s="100">
        <f t="shared" si="3"/>
        <v>33208927</v>
      </c>
      <c r="M38" s="100">
        <f t="shared" si="3"/>
        <v>1946809</v>
      </c>
      <c r="N38" s="100">
        <f t="shared" si="3"/>
        <v>36601188</v>
      </c>
      <c r="O38" s="100">
        <f t="shared" si="3"/>
        <v>-6808946</v>
      </c>
      <c r="P38" s="100">
        <f t="shared" si="3"/>
        <v>-16006164</v>
      </c>
      <c r="Q38" s="100">
        <f t="shared" si="3"/>
        <v>46234113</v>
      </c>
      <c r="R38" s="100">
        <f t="shared" si="3"/>
        <v>23419003</v>
      </c>
      <c r="S38" s="100">
        <f t="shared" si="3"/>
        <v>-35111259</v>
      </c>
      <c r="T38" s="100">
        <f t="shared" si="3"/>
        <v>-15959691</v>
      </c>
      <c r="U38" s="100">
        <f t="shared" si="3"/>
        <v>-19545218</v>
      </c>
      <c r="V38" s="100">
        <f t="shared" si="3"/>
        <v>-70616168</v>
      </c>
      <c r="W38" s="100">
        <f t="shared" si="3"/>
        <v>3045416</v>
      </c>
      <c r="X38" s="100">
        <f t="shared" si="3"/>
        <v>-103642467</v>
      </c>
      <c r="Y38" s="100">
        <f t="shared" si="3"/>
        <v>106687883</v>
      </c>
      <c r="Z38" s="137">
        <f>+IF(X38&lt;&gt;0,+(Y38/X38)*100,0)</f>
        <v>-102.93838625049325</v>
      </c>
      <c r="AA38" s="102">
        <f>+AA17+AA27+AA36</f>
        <v>-103642467</v>
      </c>
    </row>
    <row r="39" spans="1:27" ht="13.5">
      <c r="A39" s="249" t="s">
        <v>200</v>
      </c>
      <c r="B39" s="182"/>
      <c r="C39" s="153">
        <v>7975880</v>
      </c>
      <c r="D39" s="153"/>
      <c r="E39" s="99">
        <v>23987000</v>
      </c>
      <c r="F39" s="100">
        <v>9854677</v>
      </c>
      <c r="G39" s="100"/>
      <c r="H39" s="100">
        <v>32273253</v>
      </c>
      <c r="I39" s="100">
        <v>23228098</v>
      </c>
      <c r="J39" s="100"/>
      <c r="K39" s="100">
        <v>13641393</v>
      </c>
      <c r="L39" s="100">
        <v>15086845</v>
      </c>
      <c r="M39" s="100">
        <v>48295772</v>
      </c>
      <c r="N39" s="100">
        <v>13641393</v>
      </c>
      <c r="O39" s="100">
        <v>50242581</v>
      </c>
      <c r="P39" s="100">
        <v>43433635</v>
      </c>
      <c r="Q39" s="100">
        <v>27427471</v>
      </c>
      <c r="R39" s="100">
        <v>50242581</v>
      </c>
      <c r="S39" s="100">
        <v>73661584</v>
      </c>
      <c r="T39" s="100">
        <v>38550325</v>
      </c>
      <c r="U39" s="100">
        <v>22590634</v>
      </c>
      <c r="V39" s="100">
        <v>73661584</v>
      </c>
      <c r="W39" s="100"/>
      <c r="X39" s="100">
        <v>9854677</v>
      </c>
      <c r="Y39" s="100">
        <v>-9854677</v>
      </c>
      <c r="Z39" s="137">
        <v>-100</v>
      </c>
      <c r="AA39" s="102">
        <v>9854677</v>
      </c>
    </row>
    <row r="40" spans="1:27" ht="13.5">
      <c r="A40" s="269" t="s">
        <v>201</v>
      </c>
      <c r="B40" s="256"/>
      <c r="C40" s="257">
        <v>9318954</v>
      </c>
      <c r="D40" s="257"/>
      <c r="E40" s="258">
        <v>26521789</v>
      </c>
      <c r="F40" s="259">
        <v>-93787790</v>
      </c>
      <c r="G40" s="259">
        <v>32273253</v>
      </c>
      <c r="H40" s="259">
        <v>23228098</v>
      </c>
      <c r="I40" s="259">
        <v>13641393</v>
      </c>
      <c r="J40" s="259">
        <v>13641393</v>
      </c>
      <c r="K40" s="259">
        <v>15086845</v>
      </c>
      <c r="L40" s="259">
        <v>48295772</v>
      </c>
      <c r="M40" s="259">
        <v>50242581</v>
      </c>
      <c r="N40" s="259">
        <v>50242581</v>
      </c>
      <c r="O40" s="259">
        <v>43433635</v>
      </c>
      <c r="P40" s="259">
        <v>27427471</v>
      </c>
      <c r="Q40" s="259">
        <v>73661584</v>
      </c>
      <c r="R40" s="259">
        <v>43433635</v>
      </c>
      <c r="S40" s="259">
        <v>38550325</v>
      </c>
      <c r="T40" s="259">
        <v>22590634</v>
      </c>
      <c r="U40" s="259">
        <v>3045416</v>
      </c>
      <c r="V40" s="259">
        <v>3045416</v>
      </c>
      <c r="W40" s="259">
        <v>3045416</v>
      </c>
      <c r="X40" s="259">
        <v>-93787790</v>
      </c>
      <c r="Y40" s="259">
        <v>96833206</v>
      </c>
      <c r="Z40" s="260">
        <v>-103.25</v>
      </c>
      <c r="AA40" s="261">
        <v>-93787790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470153272</v>
      </c>
      <c r="D5" s="200">
        <f t="shared" si="0"/>
        <v>0</v>
      </c>
      <c r="E5" s="106">
        <f t="shared" si="0"/>
        <v>60860000</v>
      </c>
      <c r="F5" s="106">
        <f t="shared" si="0"/>
        <v>61498150</v>
      </c>
      <c r="G5" s="106">
        <f t="shared" si="0"/>
        <v>0</v>
      </c>
      <c r="H5" s="106">
        <f t="shared" si="0"/>
        <v>3609343</v>
      </c>
      <c r="I5" s="106">
        <f t="shared" si="0"/>
        <v>1254905</v>
      </c>
      <c r="J5" s="106">
        <f t="shared" si="0"/>
        <v>4864248</v>
      </c>
      <c r="K5" s="106">
        <f t="shared" si="0"/>
        <v>614042</v>
      </c>
      <c r="L5" s="106">
        <f t="shared" si="0"/>
        <v>7990831</v>
      </c>
      <c r="M5" s="106">
        <f t="shared" si="0"/>
        <v>1648066</v>
      </c>
      <c r="N5" s="106">
        <f t="shared" si="0"/>
        <v>10252939</v>
      </c>
      <c r="O5" s="106">
        <f t="shared" si="0"/>
        <v>0</v>
      </c>
      <c r="P5" s="106">
        <f t="shared" si="0"/>
        <v>13861983</v>
      </c>
      <c r="Q5" s="106">
        <f t="shared" si="0"/>
        <v>7569333</v>
      </c>
      <c r="R5" s="106">
        <f t="shared" si="0"/>
        <v>21431316</v>
      </c>
      <c r="S5" s="106">
        <f t="shared" si="0"/>
        <v>27162357</v>
      </c>
      <c r="T5" s="106">
        <f t="shared" si="0"/>
        <v>27162357</v>
      </c>
      <c r="U5" s="106">
        <f t="shared" si="0"/>
        <v>14016012</v>
      </c>
      <c r="V5" s="106">
        <f t="shared" si="0"/>
        <v>68340726</v>
      </c>
      <c r="W5" s="106">
        <f t="shared" si="0"/>
        <v>104889229</v>
      </c>
      <c r="X5" s="106">
        <f t="shared" si="0"/>
        <v>61498150</v>
      </c>
      <c r="Y5" s="106">
        <f t="shared" si="0"/>
        <v>43391079</v>
      </c>
      <c r="Z5" s="201">
        <f>+IF(X5&lt;&gt;0,+(Y5/X5)*100,0)</f>
        <v>70.55672243799204</v>
      </c>
      <c r="AA5" s="199">
        <f>SUM(AA11:AA18)</f>
        <v>61498150</v>
      </c>
    </row>
    <row r="6" spans="1:27" ht="13.5">
      <c r="A6" s="291" t="s">
        <v>205</v>
      </c>
      <c r="B6" s="142"/>
      <c r="C6" s="62">
        <v>330069427</v>
      </c>
      <c r="D6" s="156"/>
      <c r="E6" s="60">
        <v>55660000</v>
      </c>
      <c r="F6" s="60">
        <v>27298150</v>
      </c>
      <c r="G6" s="60"/>
      <c r="H6" s="60">
        <v>2060684</v>
      </c>
      <c r="I6" s="60">
        <v>1122219</v>
      </c>
      <c r="J6" s="60">
        <v>3182903</v>
      </c>
      <c r="K6" s="60">
        <v>368818</v>
      </c>
      <c r="L6" s="60">
        <v>225558</v>
      </c>
      <c r="M6" s="60">
        <v>1462182</v>
      </c>
      <c r="N6" s="60">
        <v>2056558</v>
      </c>
      <c r="O6" s="60"/>
      <c r="P6" s="60">
        <v>2019878</v>
      </c>
      <c r="Q6" s="60">
        <v>5367088</v>
      </c>
      <c r="R6" s="60">
        <v>7386966</v>
      </c>
      <c r="S6" s="60">
        <v>2993060</v>
      </c>
      <c r="T6" s="60">
        <v>2993060</v>
      </c>
      <c r="U6" s="60">
        <v>6826878</v>
      </c>
      <c r="V6" s="60">
        <v>12812998</v>
      </c>
      <c r="W6" s="60">
        <v>25439425</v>
      </c>
      <c r="X6" s="60">
        <v>27298150</v>
      </c>
      <c r="Y6" s="60">
        <v>-1858725</v>
      </c>
      <c r="Z6" s="140">
        <v>-6.81</v>
      </c>
      <c r="AA6" s="155">
        <v>27298150</v>
      </c>
    </row>
    <row r="7" spans="1:27" ht="13.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>
        <v>7447368</v>
      </c>
      <c r="M7" s="60"/>
      <c r="N7" s="60">
        <v>7447368</v>
      </c>
      <c r="O7" s="60"/>
      <c r="P7" s="60">
        <v>11842105</v>
      </c>
      <c r="Q7" s="60">
        <v>2202245</v>
      </c>
      <c r="R7" s="60">
        <v>14044350</v>
      </c>
      <c r="S7" s="60">
        <v>24122807</v>
      </c>
      <c r="T7" s="60">
        <v>24122807</v>
      </c>
      <c r="U7" s="60">
        <v>7189134</v>
      </c>
      <c r="V7" s="60">
        <v>55434748</v>
      </c>
      <c r="W7" s="60">
        <v>76926466</v>
      </c>
      <c r="X7" s="60"/>
      <c r="Y7" s="60">
        <v>76926466</v>
      </c>
      <c r="Z7" s="140"/>
      <c r="AA7" s="155"/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>
        <v>9496234</v>
      </c>
      <c r="D10" s="156"/>
      <c r="E10" s="60">
        <v>5200000</v>
      </c>
      <c r="F10" s="60">
        <v>32000000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32000000</v>
      </c>
      <c r="Y10" s="60">
        <v>-32000000</v>
      </c>
      <c r="Z10" s="140">
        <v>-100</v>
      </c>
      <c r="AA10" s="155">
        <v>32000000</v>
      </c>
    </row>
    <row r="11" spans="1:27" ht="13.5">
      <c r="A11" s="292" t="s">
        <v>210</v>
      </c>
      <c r="B11" s="142"/>
      <c r="C11" s="293">
        <f aca="true" t="shared" si="1" ref="C11:Y11">SUM(C6:C10)</f>
        <v>339565661</v>
      </c>
      <c r="D11" s="294">
        <f t="shared" si="1"/>
        <v>0</v>
      </c>
      <c r="E11" s="295">
        <f t="shared" si="1"/>
        <v>60860000</v>
      </c>
      <c r="F11" s="295">
        <f t="shared" si="1"/>
        <v>59298150</v>
      </c>
      <c r="G11" s="295">
        <f t="shared" si="1"/>
        <v>0</v>
      </c>
      <c r="H11" s="295">
        <f t="shared" si="1"/>
        <v>2060684</v>
      </c>
      <c r="I11" s="295">
        <f t="shared" si="1"/>
        <v>1122219</v>
      </c>
      <c r="J11" s="295">
        <f t="shared" si="1"/>
        <v>3182903</v>
      </c>
      <c r="K11" s="295">
        <f t="shared" si="1"/>
        <v>368818</v>
      </c>
      <c r="L11" s="295">
        <f t="shared" si="1"/>
        <v>7672926</v>
      </c>
      <c r="M11" s="295">
        <f t="shared" si="1"/>
        <v>1462182</v>
      </c>
      <c r="N11" s="295">
        <f t="shared" si="1"/>
        <v>9503926</v>
      </c>
      <c r="O11" s="295">
        <f t="shared" si="1"/>
        <v>0</v>
      </c>
      <c r="P11" s="295">
        <f t="shared" si="1"/>
        <v>13861983</v>
      </c>
      <c r="Q11" s="295">
        <f t="shared" si="1"/>
        <v>7569333</v>
      </c>
      <c r="R11" s="295">
        <f t="shared" si="1"/>
        <v>21431316</v>
      </c>
      <c r="S11" s="295">
        <f t="shared" si="1"/>
        <v>27115867</v>
      </c>
      <c r="T11" s="295">
        <f t="shared" si="1"/>
        <v>27115867</v>
      </c>
      <c r="U11" s="295">
        <f t="shared" si="1"/>
        <v>14016012</v>
      </c>
      <c r="V11" s="295">
        <f t="shared" si="1"/>
        <v>68247746</v>
      </c>
      <c r="W11" s="295">
        <f t="shared" si="1"/>
        <v>102365891</v>
      </c>
      <c r="X11" s="295">
        <f t="shared" si="1"/>
        <v>59298150</v>
      </c>
      <c r="Y11" s="295">
        <f t="shared" si="1"/>
        <v>43067741</v>
      </c>
      <c r="Z11" s="296">
        <f>+IF(X11&lt;&gt;0,+(Y11/X11)*100,0)</f>
        <v>72.6291477896022</v>
      </c>
      <c r="AA11" s="297">
        <f>SUM(AA6:AA10)</f>
        <v>59298150</v>
      </c>
    </row>
    <row r="12" spans="1:27" ht="13.5">
      <c r="A12" s="298" t="s">
        <v>211</v>
      </c>
      <c r="B12" s="136"/>
      <c r="C12" s="62"/>
      <c r="D12" s="156"/>
      <c r="E12" s="60"/>
      <c r="F12" s="60"/>
      <c r="G12" s="60"/>
      <c r="H12" s="60"/>
      <c r="I12" s="60">
        <v>62220</v>
      </c>
      <c r="J12" s="60">
        <v>62220</v>
      </c>
      <c r="K12" s="60">
        <v>90994</v>
      </c>
      <c r="L12" s="60">
        <v>225347</v>
      </c>
      <c r="M12" s="60">
        <v>161703</v>
      </c>
      <c r="N12" s="60">
        <v>478044</v>
      </c>
      <c r="O12" s="60"/>
      <c r="P12" s="60"/>
      <c r="Q12" s="60"/>
      <c r="R12" s="60"/>
      <c r="S12" s="60"/>
      <c r="T12" s="60"/>
      <c r="U12" s="60"/>
      <c r="V12" s="60"/>
      <c r="W12" s="60">
        <v>540264</v>
      </c>
      <c r="X12" s="60"/>
      <c r="Y12" s="60">
        <v>540264</v>
      </c>
      <c r="Z12" s="140"/>
      <c r="AA12" s="155"/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130587611</v>
      </c>
      <c r="D15" s="156"/>
      <c r="E15" s="60"/>
      <c r="F15" s="60">
        <v>2200000</v>
      </c>
      <c r="G15" s="60"/>
      <c r="H15" s="60">
        <v>1548659</v>
      </c>
      <c r="I15" s="60">
        <v>70466</v>
      </c>
      <c r="J15" s="60">
        <v>1619125</v>
      </c>
      <c r="K15" s="60">
        <v>154230</v>
      </c>
      <c r="L15" s="60">
        <v>92558</v>
      </c>
      <c r="M15" s="60">
        <v>24181</v>
      </c>
      <c r="N15" s="60">
        <v>270969</v>
      </c>
      <c r="O15" s="60"/>
      <c r="P15" s="60"/>
      <c r="Q15" s="60"/>
      <c r="R15" s="60"/>
      <c r="S15" s="60">
        <v>46490</v>
      </c>
      <c r="T15" s="60">
        <v>46490</v>
      </c>
      <c r="U15" s="60"/>
      <c r="V15" s="60">
        <v>92980</v>
      </c>
      <c r="W15" s="60">
        <v>1983074</v>
      </c>
      <c r="X15" s="60">
        <v>2200000</v>
      </c>
      <c r="Y15" s="60">
        <v>-216926</v>
      </c>
      <c r="Z15" s="140">
        <v>-9.86</v>
      </c>
      <c r="AA15" s="155">
        <v>2200000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550000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>
        <v>550000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550000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330069427</v>
      </c>
      <c r="D36" s="156">
        <f t="shared" si="4"/>
        <v>0</v>
      </c>
      <c r="E36" s="60">
        <f t="shared" si="4"/>
        <v>55660000</v>
      </c>
      <c r="F36" s="60">
        <f t="shared" si="4"/>
        <v>27298150</v>
      </c>
      <c r="G36" s="60">
        <f t="shared" si="4"/>
        <v>0</v>
      </c>
      <c r="H36" s="60">
        <f t="shared" si="4"/>
        <v>2060684</v>
      </c>
      <c r="I36" s="60">
        <f t="shared" si="4"/>
        <v>1122219</v>
      </c>
      <c r="J36" s="60">
        <f t="shared" si="4"/>
        <v>3182903</v>
      </c>
      <c r="K36" s="60">
        <f t="shared" si="4"/>
        <v>368818</v>
      </c>
      <c r="L36" s="60">
        <f t="shared" si="4"/>
        <v>225558</v>
      </c>
      <c r="M36" s="60">
        <f t="shared" si="4"/>
        <v>1462182</v>
      </c>
      <c r="N36" s="60">
        <f t="shared" si="4"/>
        <v>2056558</v>
      </c>
      <c r="O36" s="60">
        <f t="shared" si="4"/>
        <v>0</v>
      </c>
      <c r="P36" s="60">
        <f t="shared" si="4"/>
        <v>2019878</v>
      </c>
      <c r="Q36" s="60">
        <f t="shared" si="4"/>
        <v>5367088</v>
      </c>
      <c r="R36" s="60">
        <f t="shared" si="4"/>
        <v>7386966</v>
      </c>
      <c r="S36" s="60">
        <f t="shared" si="4"/>
        <v>2993060</v>
      </c>
      <c r="T36" s="60">
        <f t="shared" si="4"/>
        <v>2993060</v>
      </c>
      <c r="U36" s="60">
        <f t="shared" si="4"/>
        <v>6826878</v>
      </c>
      <c r="V36" s="60">
        <f t="shared" si="4"/>
        <v>12812998</v>
      </c>
      <c r="W36" s="60">
        <f t="shared" si="4"/>
        <v>25439425</v>
      </c>
      <c r="X36" s="60">
        <f t="shared" si="4"/>
        <v>27298150</v>
      </c>
      <c r="Y36" s="60">
        <f t="shared" si="4"/>
        <v>-1858725</v>
      </c>
      <c r="Z36" s="140">
        <f aca="true" t="shared" si="5" ref="Z36:Z49">+IF(X36&lt;&gt;0,+(Y36/X36)*100,0)</f>
        <v>-6.808977897769629</v>
      </c>
      <c r="AA36" s="155">
        <f>AA6+AA21</f>
        <v>27298150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7447368</v>
      </c>
      <c r="M37" s="60">
        <f t="shared" si="4"/>
        <v>0</v>
      </c>
      <c r="N37" s="60">
        <f t="shared" si="4"/>
        <v>7447368</v>
      </c>
      <c r="O37" s="60">
        <f t="shared" si="4"/>
        <v>0</v>
      </c>
      <c r="P37" s="60">
        <f t="shared" si="4"/>
        <v>11842105</v>
      </c>
      <c r="Q37" s="60">
        <f t="shared" si="4"/>
        <v>2202245</v>
      </c>
      <c r="R37" s="60">
        <f t="shared" si="4"/>
        <v>14044350</v>
      </c>
      <c r="S37" s="60">
        <f t="shared" si="4"/>
        <v>24122807</v>
      </c>
      <c r="T37" s="60">
        <f t="shared" si="4"/>
        <v>24122807</v>
      </c>
      <c r="U37" s="60">
        <f t="shared" si="4"/>
        <v>7189134</v>
      </c>
      <c r="V37" s="60">
        <f t="shared" si="4"/>
        <v>55434748</v>
      </c>
      <c r="W37" s="60">
        <f t="shared" si="4"/>
        <v>76926466</v>
      </c>
      <c r="X37" s="60">
        <f t="shared" si="4"/>
        <v>0</v>
      </c>
      <c r="Y37" s="60">
        <f t="shared" si="4"/>
        <v>76926466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9496234</v>
      </c>
      <c r="D40" s="156">
        <f t="shared" si="4"/>
        <v>0</v>
      </c>
      <c r="E40" s="60">
        <f t="shared" si="4"/>
        <v>5750000</v>
      </c>
      <c r="F40" s="60">
        <f t="shared" si="4"/>
        <v>32000000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32000000</v>
      </c>
      <c r="Y40" s="60">
        <f t="shared" si="4"/>
        <v>-32000000</v>
      </c>
      <c r="Z40" s="140">
        <f t="shared" si="5"/>
        <v>-100</v>
      </c>
      <c r="AA40" s="155">
        <f>AA10+AA25</f>
        <v>32000000</v>
      </c>
    </row>
    <row r="41" spans="1:27" ht="13.5">
      <c r="A41" s="292" t="s">
        <v>210</v>
      </c>
      <c r="B41" s="142"/>
      <c r="C41" s="293">
        <f aca="true" t="shared" si="6" ref="C41:Y41">SUM(C36:C40)</f>
        <v>339565661</v>
      </c>
      <c r="D41" s="294">
        <f t="shared" si="6"/>
        <v>0</v>
      </c>
      <c r="E41" s="295">
        <f t="shared" si="6"/>
        <v>61410000</v>
      </c>
      <c r="F41" s="295">
        <f t="shared" si="6"/>
        <v>59298150</v>
      </c>
      <c r="G41" s="295">
        <f t="shared" si="6"/>
        <v>0</v>
      </c>
      <c r="H41" s="295">
        <f t="shared" si="6"/>
        <v>2060684</v>
      </c>
      <c r="I41" s="295">
        <f t="shared" si="6"/>
        <v>1122219</v>
      </c>
      <c r="J41" s="295">
        <f t="shared" si="6"/>
        <v>3182903</v>
      </c>
      <c r="K41" s="295">
        <f t="shared" si="6"/>
        <v>368818</v>
      </c>
      <c r="L41" s="295">
        <f t="shared" si="6"/>
        <v>7672926</v>
      </c>
      <c r="M41" s="295">
        <f t="shared" si="6"/>
        <v>1462182</v>
      </c>
      <c r="N41" s="295">
        <f t="shared" si="6"/>
        <v>9503926</v>
      </c>
      <c r="O41" s="295">
        <f t="shared" si="6"/>
        <v>0</v>
      </c>
      <c r="P41" s="295">
        <f t="shared" si="6"/>
        <v>13861983</v>
      </c>
      <c r="Q41" s="295">
        <f t="shared" si="6"/>
        <v>7569333</v>
      </c>
      <c r="R41" s="295">
        <f t="shared" si="6"/>
        <v>21431316</v>
      </c>
      <c r="S41" s="295">
        <f t="shared" si="6"/>
        <v>27115867</v>
      </c>
      <c r="T41" s="295">
        <f t="shared" si="6"/>
        <v>27115867</v>
      </c>
      <c r="U41" s="295">
        <f t="shared" si="6"/>
        <v>14016012</v>
      </c>
      <c r="V41" s="295">
        <f t="shared" si="6"/>
        <v>68247746</v>
      </c>
      <c r="W41" s="295">
        <f t="shared" si="6"/>
        <v>102365891</v>
      </c>
      <c r="X41" s="295">
        <f t="shared" si="6"/>
        <v>59298150</v>
      </c>
      <c r="Y41" s="295">
        <f t="shared" si="6"/>
        <v>43067741</v>
      </c>
      <c r="Z41" s="296">
        <f t="shared" si="5"/>
        <v>72.6291477896022</v>
      </c>
      <c r="AA41" s="297">
        <f>SUM(AA36:AA40)</f>
        <v>59298150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62220</v>
      </c>
      <c r="J42" s="54">
        <f t="shared" si="7"/>
        <v>62220</v>
      </c>
      <c r="K42" s="54">
        <f t="shared" si="7"/>
        <v>90994</v>
      </c>
      <c r="L42" s="54">
        <f t="shared" si="7"/>
        <v>225347</v>
      </c>
      <c r="M42" s="54">
        <f t="shared" si="7"/>
        <v>161703</v>
      </c>
      <c r="N42" s="54">
        <f t="shared" si="7"/>
        <v>478044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540264</v>
      </c>
      <c r="X42" s="54">
        <f t="shared" si="7"/>
        <v>0</v>
      </c>
      <c r="Y42" s="54">
        <f t="shared" si="7"/>
        <v>540264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130587611</v>
      </c>
      <c r="D45" s="129">
        <f t="shared" si="7"/>
        <v>0</v>
      </c>
      <c r="E45" s="54">
        <f t="shared" si="7"/>
        <v>0</v>
      </c>
      <c r="F45" s="54">
        <f t="shared" si="7"/>
        <v>2200000</v>
      </c>
      <c r="G45" s="54">
        <f t="shared" si="7"/>
        <v>0</v>
      </c>
      <c r="H45" s="54">
        <f t="shared" si="7"/>
        <v>1548659</v>
      </c>
      <c r="I45" s="54">
        <f t="shared" si="7"/>
        <v>70466</v>
      </c>
      <c r="J45" s="54">
        <f t="shared" si="7"/>
        <v>1619125</v>
      </c>
      <c r="K45" s="54">
        <f t="shared" si="7"/>
        <v>154230</v>
      </c>
      <c r="L45" s="54">
        <f t="shared" si="7"/>
        <v>92558</v>
      </c>
      <c r="M45" s="54">
        <f t="shared" si="7"/>
        <v>24181</v>
      </c>
      <c r="N45" s="54">
        <f t="shared" si="7"/>
        <v>270969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46490</v>
      </c>
      <c r="T45" s="54">
        <f t="shared" si="7"/>
        <v>46490</v>
      </c>
      <c r="U45" s="54">
        <f t="shared" si="7"/>
        <v>0</v>
      </c>
      <c r="V45" s="54">
        <f t="shared" si="7"/>
        <v>92980</v>
      </c>
      <c r="W45" s="54">
        <f t="shared" si="7"/>
        <v>1983074</v>
      </c>
      <c r="X45" s="54">
        <f t="shared" si="7"/>
        <v>2200000</v>
      </c>
      <c r="Y45" s="54">
        <f t="shared" si="7"/>
        <v>-216926</v>
      </c>
      <c r="Z45" s="184">
        <f t="shared" si="5"/>
        <v>-9.860272727272728</v>
      </c>
      <c r="AA45" s="130">
        <f t="shared" si="8"/>
        <v>2200000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470153272</v>
      </c>
      <c r="D49" s="218">
        <f t="shared" si="9"/>
        <v>0</v>
      </c>
      <c r="E49" s="220">
        <f t="shared" si="9"/>
        <v>61410000</v>
      </c>
      <c r="F49" s="220">
        <f t="shared" si="9"/>
        <v>61498150</v>
      </c>
      <c r="G49" s="220">
        <f t="shared" si="9"/>
        <v>0</v>
      </c>
      <c r="H49" s="220">
        <f t="shared" si="9"/>
        <v>3609343</v>
      </c>
      <c r="I49" s="220">
        <f t="shared" si="9"/>
        <v>1254905</v>
      </c>
      <c r="J49" s="220">
        <f t="shared" si="9"/>
        <v>4864248</v>
      </c>
      <c r="K49" s="220">
        <f t="shared" si="9"/>
        <v>614042</v>
      </c>
      <c r="L49" s="220">
        <f t="shared" si="9"/>
        <v>7990831</v>
      </c>
      <c r="M49" s="220">
        <f t="shared" si="9"/>
        <v>1648066</v>
      </c>
      <c r="N49" s="220">
        <f t="shared" si="9"/>
        <v>10252939</v>
      </c>
      <c r="O49" s="220">
        <f t="shared" si="9"/>
        <v>0</v>
      </c>
      <c r="P49" s="220">
        <f t="shared" si="9"/>
        <v>13861983</v>
      </c>
      <c r="Q49" s="220">
        <f t="shared" si="9"/>
        <v>7569333</v>
      </c>
      <c r="R49" s="220">
        <f t="shared" si="9"/>
        <v>21431316</v>
      </c>
      <c r="S49" s="220">
        <f t="shared" si="9"/>
        <v>27162357</v>
      </c>
      <c r="T49" s="220">
        <f t="shared" si="9"/>
        <v>27162357</v>
      </c>
      <c r="U49" s="220">
        <f t="shared" si="9"/>
        <v>14016012</v>
      </c>
      <c r="V49" s="220">
        <f t="shared" si="9"/>
        <v>68340726</v>
      </c>
      <c r="W49" s="220">
        <f t="shared" si="9"/>
        <v>104889229</v>
      </c>
      <c r="X49" s="220">
        <f t="shared" si="9"/>
        <v>61498150</v>
      </c>
      <c r="Y49" s="220">
        <f t="shared" si="9"/>
        <v>43391079</v>
      </c>
      <c r="Z49" s="221">
        <f t="shared" si="5"/>
        <v>70.55672243799204</v>
      </c>
      <c r="AA49" s="222">
        <f>SUM(AA41:AA48)</f>
        <v>61498150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3450000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>
        <v>3450000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3450000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3857554</v>
      </c>
      <c r="H65" s="60"/>
      <c r="I65" s="60"/>
      <c r="J65" s="60">
        <v>3857554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3857554</v>
      </c>
      <c r="X65" s="60"/>
      <c r="Y65" s="60">
        <v>3857554</v>
      </c>
      <c r="Z65" s="140"/>
      <c r="AA65" s="155"/>
    </row>
    <row r="66" spans="1:27" ht="13.5">
      <c r="A66" s="311" t="s">
        <v>224</v>
      </c>
      <c r="B66" s="316"/>
      <c r="C66" s="273">
        <v>4000000</v>
      </c>
      <c r="D66" s="274">
        <v>2077879</v>
      </c>
      <c r="E66" s="275">
        <v>3450000</v>
      </c>
      <c r="F66" s="275">
        <v>2077879</v>
      </c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>
        <v>2077879</v>
      </c>
      <c r="Y66" s="275">
        <v>-2077879</v>
      </c>
      <c r="Z66" s="140">
        <v>-100</v>
      </c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1643405</v>
      </c>
      <c r="H68" s="60">
        <v>83333</v>
      </c>
      <c r="I68" s="60">
        <v>135443</v>
      </c>
      <c r="J68" s="60">
        <v>1862181</v>
      </c>
      <c r="K68" s="60">
        <v>475347</v>
      </c>
      <c r="L68" s="60">
        <v>133586</v>
      </c>
      <c r="M68" s="60">
        <v>1028698</v>
      </c>
      <c r="N68" s="60">
        <v>1637631</v>
      </c>
      <c r="O68" s="60">
        <v>34741</v>
      </c>
      <c r="P68" s="60">
        <v>86630</v>
      </c>
      <c r="Q68" s="60">
        <v>-835867</v>
      </c>
      <c r="R68" s="60">
        <v>-714496</v>
      </c>
      <c r="S68" s="60">
        <v>5475</v>
      </c>
      <c r="T68" s="60">
        <v>5475</v>
      </c>
      <c r="U68" s="60">
        <v>190921</v>
      </c>
      <c r="V68" s="60">
        <v>201871</v>
      </c>
      <c r="W68" s="60">
        <v>2987187</v>
      </c>
      <c r="X68" s="60"/>
      <c r="Y68" s="60">
        <v>2987187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4000000</v>
      </c>
      <c r="D69" s="218">
        <f t="shared" si="12"/>
        <v>2077879</v>
      </c>
      <c r="E69" s="220">
        <f t="shared" si="12"/>
        <v>3450000</v>
      </c>
      <c r="F69" s="220">
        <f t="shared" si="12"/>
        <v>2077879</v>
      </c>
      <c r="G69" s="220">
        <f t="shared" si="12"/>
        <v>5500959</v>
      </c>
      <c r="H69" s="220">
        <f t="shared" si="12"/>
        <v>83333</v>
      </c>
      <c r="I69" s="220">
        <f t="shared" si="12"/>
        <v>135443</v>
      </c>
      <c r="J69" s="220">
        <f t="shared" si="12"/>
        <v>5719735</v>
      </c>
      <c r="K69" s="220">
        <f t="shared" si="12"/>
        <v>475347</v>
      </c>
      <c r="L69" s="220">
        <f t="shared" si="12"/>
        <v>133586</v>
      </c>
      <c r="M69" s="220">
        <f t="shared" si="12"/>
        <v>1028698</v>
      </c>
      <c r="N69" s="220">
        <f t="shared" si="12"/>
        <v>1637631</v>
      </c>
      <c r="O69" s="220">
        <f t="shared" si="12"/>
        <v>34741</v>
      </c>
      <c r="P69" s="220">
        <f t="shared" si="12"/>
        <v>86630</v>
      </c>
      <c r="Q69" s="220">
        <f t="shared" si="12"/>
        <v>-835867</v>
      </c>
      <c r="R69" s="220">
        <f t="shared" si="12"/>
        <v>-714496</v>
      </c>
      <c r="S69" s="220">
        <f t="shared" si="12"/>
        <v>5475</v>
      </c>
      <c r="T69" s="220">
        <f t="shared" si="12"/>
        <v>5475</v>
      </c>
      <c r="U69" s="220">
        <f t="shared" si="12"/>
        <v>190921</v>
      </c>
      <c r="V69" s="220">
        <f t="shared" si="12"/>
        <v>201871</v>
      </c>
      <c r="W69" s="220">
        <f t="shared" si="12"/>
        <v>6844741</v>
      </c>
      <c r="X69" s="220">
        <f t="shared" si="12"/>
        <v>2077879</v>
      </c>
      <c r="Y69" s="220">
        <f t="shared" si="12"/>
        <v>4766862</v>
      </c>
      <c r="Z69" s="221">
        <f>+IF(X69&lt;&gt;0,+(Y69/X69)*100,0)</f>
        <v>229.40998970584906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339565661</v>
      </c>
      <c r="D5" s="344">
        <f t="shared" si="0"/>
        <v>0</v>
      </c>
      <c r="E5" s="343">
        <f t="shared" si="0"/>
        <v>60860000</v>
      </c>
      <c r="F5" s="345">
        <f t="shared" si="0"/>
        <v>59298150</v>
      </c>
      <c r="G5" s="345">
        <f t="shared" si="0"/>
        <v>0</v>
      </c>
      <c r="H5" s="343">
        <f t="shared" si="0"/>
        <v>2060684</v>
      </c>
      <c r="I5" s="343">
        <f t="shared" si="0"/>
        <v>1122219</v>
      </c>
      <c r="J5" s="345">
        <f t="shared" si="0"/>
        <v>3182903</v>
      </c>
      <c r="K5" s="345">
        <f t="shared" si="0"/>
        <v>368818</v>
      </c>
      <c r="L5" s="343">
        <f t="shared" si="0"/>
        <v>7672926</v>
      </c>
      <c r="M5" s="343">
        <f t="shared" si="0"/>
        <v>1462182</v>
      </c>
      <c r="N5" s="345">
        <f t="shared" si="0"/>
        <v>9503926</v>
      </c>
      <c r="O5" s="345">
        <f t="shared" si="0"/>
        <v>0</v>
      </c>
      <c r="P5" s="343">
        <f t="shared" si="0"/>
        <v>13861983</v>
      </c>
      <c r="Q5" s="343">
        <f t="shared" si="0"/>
        <v>7569333</v>
      </c>
      <c r="R5" s="345">
        <f t="shared" si="0"/>
        <v>21431316</v>
      </c>
      <c r="S5" s="345">
        <f t="shared" si="0"/>
        <v>27115867</v>
      </c>
      <c r="T5" s="343">
        <f t="shared" si="0"/>
        <v>27115867</v>
      </c>
      <c r="U5" s="343">
        <f t="shared" si="0"/>
        <v>14016012</v>
      </c>
      <c r="V5" s="345">
        <f t="shared" si="0"/>
        <v>68247746</v>
      </c>
      <c r="W5" s="345">
        <f t="shared" si="0"/>
        <v>102365891</v>
      </c>
      <c r="X5" s="343">
        <f t="shared" si="0"/>
        <v>59298150</v>
      </c>
      <c r="Y5" s="345">
        <f t="shared" si="0"/>
        <v>43067741</v>
      </c>
      <c r="Z5" s="346">
        <f>+IF(X5&lt;&gt;0,+(Y5/X5)*100,0)</f>
        <v>72.6291477896022</v>
      </c>
      <c r="AA5" s="347">
        <f>+AA6+AA8+AA11+AA13+AA15</f>
        <v>59298150</v>
      </c>
    </row>
    <row r="6" spans="1:27" ht="13.5">
      <c r="A6" s="348" t="s">
        <v>205</v>
      </c>
      <c r="B6" s="142"/>
      <c r="C6" s="60">
        <f>+C7</f>
        <v>330069427</v>
      </c>
      <c r="D6" s="327">
        <f aca="true" t="shared" si="1" ref="D6:AA6">+D7</f>
        <v>0</v>
      </c>
      <c r="E6" s="60">
        <f t="shared" si="1"/>
        <v>55660000</v>
      </c>
      <c r="F6" s="59">
        <f t="shared" si="1"/>
        <v>27298150</v>
      </c>
      <c r="G6" s="59">
        <f t="shared" si="1"/>
        <v>0</v>
      </c>
      <c r="H6" s="60">
        <f t="shared" si="1"/>
        <v>2060684</v>
      </c>
      <c r="I6" s="60">
        <f t="shared" si="1"/>
        <v>1122219</v>
      </c>
      <c r="J6" s="59">
        <f t="shared" si="1"/>
        <v>3182903</v>
      </c>
      <c r="K6" s="59">
        <f t="shared" si="1"/>
        <v>368818</v>
      </c>
      <c r="L6" s="60">
        <f t="shared" si="1"/>
        <v>225558</v>
      </c>
      <c r="M6" s="60">
        <f t="shared" si="1"/>
        <v>1462182</v>
      </c>
      <c r="N6" s="59">
        <f t="shared" si="1"/>
        <v>2056558</v>
      </c>
      <c r="O6" s="59">
        <f t="shared" si="1"/>
        <v>0</v>
      </c>
      <c r="P6" s="60">
        <f t="shared" si="1"/>
        <v>2019878</v>
      </c>
      <c r="Q6" s="60">
        <f t="shared" si="1"/>
        <v>5367088</v>
      </c>
      <c r="R6" s="59">
        <f t="shared" si="1"/>
        <v>7386966</v>
      </c>
      <c r="S6" s="59">
        <f t="shared" si="1"/>
        <v>2993060</v>
      </c>
      <c r="T6" s="60">
        <f t="shared" si="1"/>
        <v>2993060</v>
      </c>
      <c r="U6" s="60">
        <f t="shared" si="1"/>
        <v>6826878</v>
      </c>
      <c r="V6" s="59">
        <f t="shared" si="1"/>
        <v>12812998</v>
      </c>
      <c r="W6" s="59">
        <f t="shared" si="1"/>
        <v>25439425</v>
      </c>
      <c r="X6" s="60">
        <f t="shared" si="1"/>
        <v>27298150</v>
      </c>
      <c r="Y6" s="59">
        <f t="shared" si="1"/>
        <v>-1858725</v>
      </c>
      <c r="Z6" s="61">
        <f>+IF(X6&lt;&gt;0,+(Y6/X6)*100,0)</f>
        <v>-6.808977897769629</v>
      </c>
      <c r="AA6" s="62">
        <f t="shared" si="1"/>
        <v>27298150</v>
      </c>
    </row>
    <row r="7" spans="1:27" ht="13.5">
      <c r="A7" s="291" t="s">
        <v>229</v>
      </c>
      <c r="B7" s="142"/>
      <c r="C7" s="60">
        <v>330069427</v>
      </c>
      <c r="D7" s="327"/>
      <c r="E7" s="60">
        <v>55660000</v>
      </c>
      <c r="F7" s="59">
        <v>27298150</v>
      </c>
      <c r="G7" s="59"/>
      <c r="H7" s="60">
        <v>2060684</v>
      </c>
      <c r="I7" s="60">
        <v>1122219</v>
      </c>
      <c r="J7" s="59">
        <v>3182903</v>
      </c>
      <c r="K7" s="59">
        <v>368818</v>
      </c>
      <c r="L7" s="60">
        <v>225558</v>
      </c>
      <c r="M7" s="60">
        <v>1462182</v>
      </c>
      <c r="N7" s="59">
        <v>2056558</v>
      </c>
      <c r="O7" s="59"/>
      <c r="P7" s="60">
        <v>2019878</v>
      </c>
      <c r="Q7" s="60">
        <v>5367088</v>
      </c>
      <c r="R7" s="59">
        <v>7386966</v>
      </c>
      <c r="S7" s="59">
        <v>2993060</v>
      </c>
      <c r="T7" s="60">
        <v>2993060</v>
      </c>
      <c r="U7" s="60">
        <v>6826878</v>
      </c>
      <c r="V7" s="59">
        <v>12812998</v>
      </c>
      <c r="W7" s="59">
        <v>25439425</v>
      </c>
      <c r="X7" s="60">
        <v>27298150</v>
      </c>
      <c r="Y7" s="59">
        <v>-1858725</v>
      </c>
      <c r="Z7" s="61">
        <v>-6.81</v>
      </c>
      <c r="AA7" s="62">
        <v>27298150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7447368</v>
      </c>
      <c r="M8" s="60">
        <f t="shared" si="2"/>
        <v>0</v>
      </c>
      <c r="N8" s="59">
        <f t="shared" si="2"/>
        <v>7447368</v>
      </c>
      <c r="O8" s="59">
        <f t="shared" si="2"/>
        <v>0</v>
      </c>
      <c r="P8" s="60">
        <f t="shared" si="2"/>
        <v>11842105</v>
      </c>
      <c r="Q8" s="60">
        <f t="shared" si="2"/>
        <v>2202245</v>
      </c>
      <c r="R8" s="59">
        <f t="shared" si="2"/>
        <v>14044350</v>
      </c>
      <c r="S8" s="59">
        <f t="shared" si="2"/>
        <v>24122807</v>
      </c>
      <c r="T8" s="60">
        <f t="shared" si="2"/>
        <v>24122807</v>
      </c>
      <c r="U8" s="60">
        <f t="shared" si="2"/>
        <v>7189134</v>
      </c>
      <c r="V8" s="59">
        <f t="shared" si="2"/>
        <v>55434748</v>
      </c>
      <c r="W8" s="59">
        <f t="shared" si="2"/>
        <v>76926466</v>
      </c>
      <c r="X8" s="60">
        <f t="shared" si="2"/>
        <v>0</v>
      </c>
      <c r="Y8" s="59">
        <f t="shared" si="2"/>
        <v>76926466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>
        <v>7447368</v>
      </c>
      <c r="M9" s="60"/>
      <c r="N9" s="59">
        <v>7447368</v>
      </c>
      <c r="O9" s="59"/>
      <c r="P9" s="60">
        <v>11842105</v>
      </c>
      <c r="Q9" s="60">
        <v>2202245</v>
      </c>
      <c r="R9" s="59">
        <v>14044350</v>
      </c>
      <c r="S9" s="59">
        <v>24122807</v>
      </c>
      <c r="T9" s="60">
        <v>24122807</v>
      </c>
      <c r="U9" s="60">
        <v>7189134</v>
      </c>
      <c r="V9" s="59">
        <v>55434748</v>
      </c>
      <c r="W9" s="59">
        <v>76926466</v>
      </c>
      <c r="X9" s="60"/>
      <c r="Y9" s="59">
        <v>76926466</v>
      </c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9496234</v>
      </c>
      <c r="D15" s="327">
        <f t="shared" si="5"/>
        <v>0</v>
      </c>
      <c r="E15" s="60">
        <f t="shared" si="5"/>
        <v>5200000</v>
      </c>
      <c r="F15" s="59">
        <f t="shared" si="5"/>
        <v>32000000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32000000</v>
      </c>
      <c r="Y15" s="59">
        <f t="shared" si="5"/>
        <v>-32000000</v>
      </c>
      <c r="Z15" s="61">
        <f>+IF(X15&lt;&gt;0,+(Y15/X15)*100,0)</f>
        <v>-100</v>
      </c>
      <c r="AA15" s="62">
        <f>SUM(AA16:AA20)</f>
        <v>32000000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9496234</v>
      </c>
      <c r="D20" s="327"/>
      <c r="E20" s="60">
        <v>5200000</v>
      </c>
      <c r="F20" s="59">
        <v>32000000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32000000</v>
      </c>
      <c r="Y20" s="59">
        <v>-32000000</v>
      </c>
      <c r="Z20" s="61">
        <v>-100</v>
      </c>
      <c r="AA20" s="62">
        <v>32000000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62220</v>
      </c>
      <c r="J22" s="332">
        <f t="shared" si="6"/>
        <v>62220</v>
      </c>
      <c r="K22" s="332">
        <f t="shared" si="6"/>
        <v>90994</v>
      </c>
      <c r="L22" s="330">
        <f t="shared" si="6"/>
        <v>225347</v>
      </c>
      <c r="M22" s="330">
        <f t="shared" si="6"/>
        <v>161703</v>
      </c>
      <c r="N22" s="332">
        <f t="shared" si="6"/>
        <v>478044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540264</v>
      </c>
      <c r="X22" s="330">
        <f t="shared" si="6"/>
        <v>0</v>
      </c>
      <c r="Y22" s="332">
        <f t="shared" si="6"/>
        <v>540264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>
        <v>62220</v>
      </c>
      <c r="J32" s="59">
        <v>62220</v>
      </c>
      <c r="K32" s="59">
        <v>90994</v>
      </c>
      <c r="L32" s="60">
        <v>225347</v>
      </c>
      <c r="M32" s="60">
        <v>161703</v>
      </c>
      <c r="N32" s="59">
        <v>478044</v>
      </c>
      <c r="O32" s="59"/>
      <c r="P32" s="60"/>
      <c r="Q32" s="60"/>
      <c r="R32" s="59"/>
      <c r="S32" s="59"/>
      <c r="T32" s="60"/>
      <c r="U32" s="60"/>
      <c r="V32" s="59"/>
      <c r="W32" s="59">
        <v>540264</v>
      </c>
      <c r="X32" s="60"/>
      <c r="Y32" s="59">
        <v>540264</v>
      </c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130587611</v>
      </c>
      <c r="D40" s="331">
        <f t="shared" si="9"/>
        <v>0</v>
      </c>
      <c r="E40" s="330">
        <f t="shared" si="9"/>
        <v>0</v>
      </c>
      <c r="F40" s="332">
        <f t="shared" si="9"/>
        <v>2200000</v>
      </c>
      <c r="G40" s="332">
        <f t="shared" si="9"/>
        <v>0</v>
      </c>
      <c r="H40" s="330">
        <f t="shared" si="9"/>
        <v>1548659</v>
      </c>
      <c r="I40" s="330">
        <f t="shared" si="9"/>
        <v>70466</v>
      </c>
      <c r="J40" s="332">
        <f t="shared" si="9"/>
        <v>1619125</v>
      </c>
      <c r="K40" s="332">
        <f t="shared" si="9"/>
        <v>154230</v>
      </c>
      <c r="L40" s="330">
        <f t="shared" si="9"/>
        <v>92558</v>
      </c>
      <c r="M40" s="330">
        <f t="shared" si="9"/>
        <v>24181</v>
      </c>
      <c r="N40" s="332">
        <f t="shared" si="9"/>
        <v>270969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46490</v>
      </c>
      <c r="T40" s="330">
        <f t="shared" si="9"/>
        <v>46490</v>
      </c>
      <c r="U40" s="330">
        <f t="shared" si="9"/>
        <v>0</v>
      </c>
      <c r="V40" s="332">
        <f t="shared" si="9"/>
        <v>92980</v>
      </c>
      <c r="W40" s="332">
        <f t="shared" si="9"/>
        <v>1983074</v>
      </c>
      <c r="X40" s="330">
        <f t="shared" si="9"/>
        <v>2200000</v>
      </c>
      <c r="Y40" s="332">
        <f t="shared" si="9"/>
        <v>-216926</v>
      </c>
      <c r="Z40" s="323">
        <f>+IF(X40&lt;&gt;0,+(Y40/X40)*100,0)</f>
        <v>-9.860272727272728</v>
      </c>
      <c r="AA40" s="337">
        <f>SUM(AA41:AA49)</f>
        <v>2200000</v>
      </c>
    </row>
    <row r="41" spans="1:27" ht="13.5">
      <c r="A41" s="348" t="s">
        <v>248</v>
      </c>
      <c r="B41" s="142"/>
      <c r="C41" s="349">
        <v>5085682</v>
      </c>
      <c r="D41" s="350"/>
      <c r="E41" s="349"/>
      <c r="F41" s="351">
        <v>1000000</v>
      </c>
      <c r="G41" s="351"/>
      <c r="H41" s="349">
        <v>1544772</v>
      </c>
      <c r="I41" s="349"/>
      <c r="J41" s="351">
        <v>1544772</v>
      </c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>
        <v>1544772</v>
      </c>
      <c r="X41" s="349">
        <v>1000000</v>
      </c>
      <c r="Y41" s="351">
        <v>544772</v>
      </c>
      <c r="Z41" s="352">
        <v>54.48</v>
      </c>
      <c r="AA41" s="353">
        <v>1000000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>
        <v>628842</v>
      </c>
      <c r="D44" s="355"/>
      <c r="E44" s="54"/>
      <c r="F44" s="53">
        <v>500000</v>
      </c>
      <c r="G44" s="53"/>
      <c r="H44" s="54">
        <v>3887</v>
      </c>
      <c r="I44" s="54">
        <v>70466</v>
      </c>
      <c r="J44" s="53">
        <v>74353</v>
      </c>
      <c r="K44" s="53">
        <v>154230</v>
      </c>
      <c r="L44" s="54">
        <v>92558</v>
      </c>
      <c r="M44" s="54">
        <v>24181</v>
      </c>
      <c r="N44" s="53">
        <v>270969</v>
      </c>
      <c r="O44" s="53"/>
      <c r="P44" s="54"/>
      <c r="Q44" s="54"/>
      <c r="R44" s="53"/>
      <c r="S44" s="53">
        <v>46490</v>
      </c>
      <c r="T44" s="54">
        <v>46490</v>
      </c>
      <c r="U44" s="54"/>
      <c r="V44" s="53">
        <v>92980</v>
      </c>
      <c r="W44" s="53">
        <v>438302</v>
      </c>
      <c r="X44" s="54">
        <v>500000</v>
      </c>
      <c r="Y44" s="53">
        <v>-61698</v>
      </c>
      <c r="Z44" s="94">
        <v>-12.34</v>
      </c>
      <c r="AA44" s="95">
        <v>500000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>
        <v>119216066</v>
      </c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5657021</v>
      </c>
      <c r="D49" s="355"/>
      <c r="E49" s="54"/>
      <c r="F49" s="53">
        <v>700000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700000</v>
      </c>
      <c r="Y49" s="53">
        <v>-700000</v>
      </c>
      <c r="Z49" s="94">
        <v>-100</v>
      </c>
      <c r="AA49" s="95">
        <v>700000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470153272</v>
      </c>
      <c r="D60" s="333">
        <f t="shared" si="14"/>
        <v>0</v>
      </c>
      <c r="E60" s="219">
        <f t="shared" si="14"/>
        <v>60860000</v>
      </c>
      <c r="F60" s="264">
        <f t="shared" si="14"/>
        <v>61498150</v>
      </c>
      <c r="G60" s="264">
        <f t="shared" si="14"/>
        <v>0</v>
      </c>
      <c r="H60" s="219">
        <f t="shared" si="14"/>
        <v>3609343</v>
      </c>
      <c r="I60" s="219">
        <f t="shared" si="14"/>
        <v>1254905</v>
      </c>
      <c r="J60" s="264">
        <f t="shared" si="14"/>
        <v>4864248</v>
      </c>
      <c r="K60" s="264">
        <f t="shared" si="14"/>
        <v>614042</v>
      </c>
      <c r="L60" s="219">
        <f t="shared" si="14"/>
        <v>7990831</v>
      </c>
      <c r="M60" s="219">
        <f t="shared" si="14"/>
        <v>1648066</v>
      </c>
      <c r="N60" s="264">
        <f t="shared" si="14"/>
        <v>10252939</v>
      </c>
      <c r="O60" s="264">
        <f t="shared" si="14"/>
        <v>0</v>
      </c>
      <c r="P60" s="219">
        <f t="shared" si="14"/>
        <v>13861983</v>
      </c>
      <c r="Q60" s="219">
        <f t="shared" si="14"/>
        <v>7569333</v>
      </c>
      <c r="R60" s="264">
        <f t="shared" si="14"/>
        <v>21431316</v>
      </c>
      <c r="S60" s="264">
        <f t="shared" si="14"/>
        <v>27162357</v>
      </c>
      <c r="T60" s="219">
        <f t="shared" si="14"/>
        <v>27162357</v>
      </c>
      <c r="U60" s="219">
        <f t="shared" si="14"/>
        <v>14016012</v>
      </c>
      <c r="V60" s="264">
        <f t="shared" si="14"/>
        <v>68340726</v>
      </c>
      <c r="W60" s="264">
        <f t="shared" si="14"/>
        <v>104889229</v>
      </c>
      <c r="X60" s="219">
        <f t="shared" si="14"/>
        <v>61498150</v>
      </c>
      <c r="Y60" s="264">
        <f t="shared" si="14"/>
        <v>43391079</v>
      </c>
      <c r="Z60" s="324">
        <f>+IF(X60&lt;&gt;0,+(Y60/X60)*100,0)</f>
        <v>70.55672243799204</v>
      </c>
      <c r="AA60" s="232">
        <f>+AA57+AA54+AA51+AA40+AA37+AA34+AA22+AA5</f>
        <v>61498150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550000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550000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550000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550000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2015-08-05T09:40:35Z</dcterms:created>
  <dcterms:modified xsi:type="dcterms:W3CDTF">2015-08-05T09:44:07Z</dcterms:modified>
  <cp:category/>
  <cp:version/>
  <cp:contentType/>
  <cp:contentStatus/>
</cp:coreProperties>
</file>