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<sst xmlns="http://schemas.openxmlformats.org/spreadsheetml/2006/main" count="857" uniqueCount="303">
  <si>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Kopanong(FS162)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</si>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</sst>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15539000</v>
      </c>
      <c r="E5" s="60">
        <v>15539000</v>
      </c>
      <c r="F5" s="60">
        <v>0</v>
      </c>
      <c r="G5" s="60">
        <v>1237505</v>
      </c>
      <c r="H5" s="60">
        <v>1516069</v>
      </c>
      <c r="I5" s="60">
        <v>2753574</v>
      </c>
      <c r="J5" s="60">
        <v>1489352</v>
      </c>
      <c r="K5" s="60">
        <v>1508548</v>
      </c>
      <c r="L5" s="60">
        <v>1396885</v>
      </c>
      <c r="M5" s="60">
        <v>4394785</v>
      </c>
      <c r="N5" s="60">
        <v>1777905</v>
      </c>
      <c r="O5" s="60">
        <v>1425904</v>
      </c>
      <c r="P5" s="60">
        <v>1252970</v>
      </c>
      <c r="Q5" s="60">
        <v>4456779</v>
      </c>
      <c r="R5" s="60">
        <v>1758322</v>
      </c>
      <c r="S5" s="60">
        <v>1758322</v>
      </c>
      <c r="T5" s="60">
        <v>1758322</v>
      </c>
      <c r="U5" s="60">
        <v>5274966</v>
      </c>
      <c r="V5" s="60">
        <v>16880104</v>
      </c>
      <c r="W5" s="60">
        <v>13539480</v>
      </c>
      <c r="X5" s="60">
        <v>3340624</v>
      </c>
      <c r="Y5" s="61">
        <v>24.67</v>
      </c>
      <c r="Z5" s="62">
        <v>15539000</v>
      </c>
    </row>
    <row r="6" spans="1:26" ht="13.5">
      <c r="A6" s="58" t="s">
        <v>32</v>
      </c>
      <c r="B6" s="19">
        <v>0</v>
      </c>
      <c r="C6" s="19">
        <v>0</v>
      </c>
      <c r="D6" s="59">
        <v>92972792</v>
      </c>
      <c r="E6" s="60">
        <v>92973000</v>
      </c>
      <c r="F6" s="60">
        <v>3497092</v>
      </c>
      <c r="G6" s="60">
        <v>3309162</v>
      </c>
      <c r="H6" s="60">
        <v>2552743</v>
      </c>
      <c r="I6" s="60">
        <v>9358997</v>
      </c>
      <c r="J6" s="60">
        <v>4069519</v>
      </c>
      <c r="K6" s="60">
        <v>3771681</v>
      </c>
      <c r="L6" s="60">
        <v>3431243</v>
      </c>
      <c r="M6" s="60">
        <v>11272443</v>
      </c>
      <c r="N6" s="60">
        <v>4288132</v>
      </c>
      <c r="O6" s="60">
        <v>4484210</v>
      </c>
      <c r="P6" s="60">
        <v>3710033</v>
      </c>
      <c r="Q6" s="60">
        <v>12482375</v>
      </c>
      <c r="R6" s="60">
        <v>3815352</v>
      </c>
      <c r="S6" s="60">
        <v>3735352</v>
      </c>
      <c r="T6" s="60">
        <v>3735352</v>
      </c>
      <c r="U6" s="60">
        <v>11286056</v>
      </c>
      <c r="V6" s="60">
        <v>44399871</v>
      </c>
      <c r="W6" s="60">
        <v>86220216</v>
      </c>
      <c r="X6" s="60">
        <v>-41820345</v>
      </c>
      <c r="Y6" s="61">
        <v>-48.5</v>
      </c>
      <c r="Z6" s="62">
        <v>92973000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86261000</v>
      </c>
      <c r="E8" s="60">
        <v>38163000</v>
      </c>
      <c r="F8" s="60">
        <v>34257000</v>
      </c>
      <c r="G8" s="60">
        <v>1548456</v>
      </c>
      <c r="H8" s="60">
        <v>49462</v>
      </c>
      <c r="I8" s="60">
        <v>35854918</v>
      </c>
      <c r="J8" s="60">
        <v>0</v>
      </c>
      <c r="K8" s="60">
        <v>367000</v>
      </c>
      <c r="L8" s="60">
        <v>27501000</v>
      </c>
      <c r="M8" s="60">
        <v>27868000</v>
      </c>
      <c r="N8" s="60">
        <v>0</v>
      </c>
      <c r="O8" s="60">
        <v>368000</v>
      </c>
      <c r="P8" s="60">
        <v>22344000</v>
      </c>
      <c r="Q8" s="60">
        <v>22712000</v>
      </c>
      <c r="R8" s="60">
        <v>0</v>
      </c>
      <c r="S8" s="60">
        <v>0</v>
      </c>
      <c r="T8" s="60">
        <v>0</v>
      </c>
      <c r="U8" s="60">
        <v>0</v>
      </c>
      <c r="V8" s="60">
        <v>86434918</v>
      </c>
      <c r="W8" s="60">
        <v>86261004</v>
      </c>
      <c r="X8" s="60">
        <v>173914</v>
      </c>
      <c r="Y8" s="61">
        <v>0.2</v>
      </c>
      <c r="Z8" s="62">
        <v>38163000</v>
      </c>
    </row>
    <row r="9" spans="1:26" ht="13.5">
      <c r="A9" s="58" t="s">
        <v>35</v>
      </c>
      <c r="B9" s="19">
        <v>0</v>
      </c>
      <c r="C9" s="19">
        <v>0</v>
      </c>
      <c r="D9" s="59">
        <v>23188816</v>
      </c>
      <c r="E9" s="60">
        <v>62775000</v>
      </c>
      <c r="F9" s="60">
        <v>427045</v>
      </c>
      <c r="G9" s="60">
        <v>404926</v>
      </c>
      <c r="H9" s="60">
        <v>431227</v>
      </c>
      <c r="I9" s="60">
        <v>1263198</v>
      </c>
      <c r="J9" s="60">
        <v>441749</v>
      </c>
      <c r="K9" s="60">
        <v>462667</v>
      </c>
      <c r="L9" s="60">
        <v>486637</v>
      </c>
      <c r="M9" s="60">
        <v>1391053</v>
      </c>
      <c r="N9" s="60">
        <v>507555</v>
      </c>
      <c r="O9" s="60">
        <v>535894</v>
      </c>
      <c r="P9" s="60">
        <v>557310</v>
      </c>
      <c r="Q9" s="60">
        <v>1600759</v>
      </c>
      <c r="R9" s="60">
        <v>572038</v>
      </c>
      <c r="S9" s="60">
        <v>572038</v>
      </c>
      <c r="T9" s="60">
        <v>572038</v>
      </c>
      <c r="U9" s="60">
        <v>1716114</v>
      </c>
      <c r="V9" s="60">
        <v>5971124</v>
      </c>
      <c r="W9" s="60">
        <v>23130000</v>
      </c>
      <c r="X9" s="60">
        <v>-17158876</v>
      </c>
      <c r="Y9" s="61">
        <v>-74.18</v>
      </c>
      <c r="Z9" s="62">
        <v>62775000</v>
      </c>
    </row>
    <row r="10" spans="1:26" ht="25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217961608</v>
      </c>
      <c r="E10" s="66">
        <f t="shared" si="0"/>
        <v>209450000</v>
      </c>
      <c r="F10" s="66">
        <f t="shared" si="0"/>
        <v>38181137</v>
      </c>
      <c r="G10" s="66">
        <f t="shared" si="0"/>
        <v>6500049</v>
      </c>
      <c r="H10" s="66">
        <f t="shared" si="0"/>
        <v>4549501</v>
      </c>
      <c r="I10" s="66">
        <f t="shared" si="0"/>
        <v>49230687</v>
      </c>
      <c r="J10" s="66">
        <f t="shared" si="0"/>
        <v>6000620</v>
      </c>
      <c r="K10" s="66">
        <f t="shared" si="0"/>
        <v>6109896</v>
      </c>
      <c r="L10" s="66">
        <f t="shared" si="0"/>
        <v>32815765</v>
      </c>
      <c r="M10" s="66">
        <f t="shared" si="0"/>
        <v>44926281</v>
      </c>
      <c r="N10" s="66">
        <f t="shared" si="0"/>
        <v>6573592</v>
      </c>
      <c r="O10" s="66">
        <f t="shared" si="0"/>
        <v>6814008</v>
      </c>
      <c r="P10" s="66">
        <f t="shared" si="0"/>
        <v>27864313</v>
      </c>
      <c r="Q10" s="66">
        <f t="shared" si="0"/>
        <v>41251913</v>
      </c>
      <c r="R10" s="66">
        <f t="shared" si="0"/>
        <v>6145712</v>
      </c>
      <c r="S10" s="66">
        <f t="shared" si="0"/>
        <v>6065712</v>
      </c>
      <c r="T10" s="66">
        <f t="shared" si="0"/>
        <v>6065712</v>
      </c>
      <c r="U10" s="66">
        <f t="shared" si="0"/>
        <v>18277136</v>
      </c>
      <c r="V10" s="66">
        <f t="shared" si="0"/>
        <v>153686017</v>
      </c>
      <c r="W10" s="66">
        <f t="shared" si="0"/>
        <v>209150700</v>
      </c>
      <c r="X10" s="66">
        <f t="shared" si="0"/>
        <v>-55464683</v>
      </c>
      <c r="Y10" s="67">
        <f>+IF(W10&lt;&gt;0,(X10/W10)*100,0)</f>
        <v>-26.51900423952681</v>
      </c>
      <c r="Z10" s="68">
        <f t="shared" si="0"/>
        <v>209450000</v>
      </c>
    </row>
    <row r="11" spans="1:26" ht="13.5">
      <c r="A11" s="58" t="s">
        <v>37</v>
      </c>
      <c r="B11" s="19">
        <v>0</v>
      </c>
      <c r="C11" s="19">
        <v>0</v>
      </c>
      <c r="D11" s="59">
        <v>78873618</v>
      </c>
      <c r="E11" s="60">
        <v>79179000</v>
      </c>
      <c r="F11" s="60">
        <v>7342098</v>
      </c>
      <c r="G11" s="60">
        <v>7579627</v>
      </c>
      <c r="H11" s="60">
        <v>7503494</v>
      </c>
      <c r="I11" s="60">
        <v>22425219</v>
      </c>
      <c r="J11" s="60">
        <v>7428142</v>
      </c>
      <c r="K11" s="60">
        <v>7441234</v>
      </c>
      <c r="L11" s="60">
        <v>7582043</v>
      </c>
      <c r="M11" s="60">
        <v>22451419</v>
      </c>
      <c r="N11" s="60">
        <v>7724865</v>
      </c>
      <c r="O11" s="60">
        <v>7715110</v>
      </c>
      <c r="P11" s="60">
        <v>7429812</v>
      </c>
      <c r="Q11" s="60">
        <v>22869787</v>
      </c>
      <c r="R11" s="60">
        <v>7858487</v>
      </c>
      <c r="S11" s="60">
        <v>7758487</v>
      </c>
      <c r="T11" s="60">
        <v>7758487</v>
      </c>
      <c r="U11" s="60">
        <v>23375461</v>
      </c>
      <c r="V11" s="60">
        <v>91121886</v>
      </c>
      <c r="W11" s="60">
        <v>80794908</v>
      </c>
      <c r="X11" s="60">
        <v>10326978</v>
      </c>
      <c r="Y11" s="61">
        <v>12.78</v>
      </c>
      <c r="Z11" s="62">
        <v>79179000</v>
      </c>
    </row>
    <row r="12" spans="1:26" ht="13.5">
      <c r="A12" s="58" t="s">
        <v>38</v>
      </c>
      <c r="B12" s="19">
        <v>0</v>
      </c>
      <c r="C12" s="19">
        <v>0</v>
      </c>
      <c r="D12" s="59">
        <v>4500000</v>
      </c>
      <c r="E12" s="60">
        <v>0</v>
      </c>
      <c r="F12" s="60">
        <v>375000</v>
      </c>
      <c r="G12" s="60">
        <v>375000</v>
      </c>
      <c r="H12" s="60">
        <v>375000</v>
      </c>
      <c r="I12" s="60">
        <v>1125000</v>
      </c>
      <c r="J12" s="60">
        <v>375000</v>
      </c>
      <c r="K12" s="60">
        <v>375000</v>
      </c>
      <c r="L12" s="60">
        <v>375000</v>
      </c>
      <c r="M12" s="60">
        <v>1125000</v>
      </c>
      <c r="N12" s="60">
        <v>375000</v>
      </c>
      <c r="O12" s="60">
        <v>375000</v>
      </c>
      <c r="P12" s="60">
        <v>375000</v>
      </c>
      <c r="Q12" s="60">
        <v>1125000</v>
      </c>
      <c r="R12" s="60">
        <v>375000</v>
      </c>
      <c r="S12" s="60">
        <v>375000</v>
      </c>
      <c r="T12" s="60">
        <v>375000</v>
      </c>
      <c r="U12" s="60">
        <v>1125000</v>
      </c>
      <c r="V12" s="60">
        <v>4500000</v>
      </c>
      <c r="W12" s="60">
        <v>4500000</v>
      </c>
      <c r="X12" s="60">
        <v>0</v>
      </c>
      <c r="Y12" s="61">
        <v>0</v>
      </c>
      <c r="Z12" s="62">
        <v>0</v>
      </c>
    </row>
    <row r="13" spans="1:26" ht="13.5">
      <c r="A13" s="58" t="s">
        <v>279</v>
      </c>
      <c r="B13" s="19">
        <v>0</v>
      </c>
      <c r="C13" s="19">
        <v>0</v>
      </c>
      <c r="D13" s="59">
        <v>78009937</v>
      </c>
      <c r="E13" s="60">
        <v>69287000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77731284</v>
      </c>
      <c r="X13" s="60">
        <v>-77731284</v>
      </c>
      <c r="Y13" s="61">
        <v>-100</v>
      </c>
      <c r="Z13" s="62">
        <v>69287000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59546158</v>
      </c>
      <c r="E15" s="60">
        <v>59546000</v>
      </c>
      <c r="F15" s="60">
        <v>2226793</v>
      </c>
      <c r="G15" s="60">
        <v>3306531</v>
      </c>
      <c r="H15" s="60">
        <v>3118622</v>
      </c>
      <c r="I15" s="60">
        <v>8651946</v>
      </c>
      <c r="J15" s="60">
        <v>3300446</v>
      </c>
      <c r="K15" s="60">
        <v>3562997</v>
      </c>
      <c r="L15" s="60">
        <v>3344125</v>
      </c>
      <c r="M15" s="60">
        <v>10207568</v>
      </c>
      <c r="N15" s="60">
        <v>3993125</v>
      </c>
      <c r="O15" s="60">
        <v>3865585</v>
      </c>
      <c r="P15" s="60">
        <v>3328741</v>
      </c>
      <c r="Q15" s="60">
        <v>11187451</v>
      </c>
      <c r="R15" s="60">
        <v>3328741</v>
      </c>
      <c r="S15" s="60">
        <v>3328741</v>
      </c>
      <c r="T15" s="60">
        <v>3328741</v>
      </c>
      <c r="U15" s="60">
        <v>9986223</v>
      </c>
      <c r="V15" s="60">
        <v>40033188</v>
      </c>
      <c r="W15" s="60">
        <v>59882556</v>
      </c>
      <c r="X15" s="60">
        <v>-19849368</v>
      </c>
      <c r="Y15" s="61">
        <v>-33.15</v>
      </c>
      <c r="Z15" s="62">
        <v>59546000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75042095</v>
      </c>
      <c r="E17" s="60">
        <v>79237000</v>
      </c>
      <c r="F17" s="60">
        <v>860071</v>
      </c>
      <c r="G17" s="60">
        <v>2785595</v>
      </c>
      <c r="H17" s="60">
        <v>1528246</v>
      </c>
      <c r="I17" s="60">
        <v>5173912</v>
      </c>
      <c r="J17" s="60">
        <v>2427898</v>
      </c>
      <c r="K17" s="60">
        <v>2110812</v>
      </c>
      <c r="L17" s="60">
        <v>6475231</v>
      </c>
      <c r="M17" s="60">
        <v>11013941</v>
      </c>
      <c r="N17" s="60">
        <v>1626212</v>
      </c>
      <c r="O17" s="60">
        <v>520475</v>
      </c>
      <c r="P17" s="60">
        <v>2622820</v>
      </c>
      <c r="Q17" s="60">
        <v>4769507</v>
      </c>
      <c r="R17" s="60">
        <v>856093</v>
      </c>
      <c r="S17" s="60">
        <v>856093</v>
      </c>
      <c r="T17" s="60">
        <v>856093</v>
      </c>
      <c r="U17" s="60">
        <v>2568279</v>
      </c>
      <c r="V17" s="60">
        <v>23525639</v>
      </c>
      <c r="W17" s="60">
        <v>63968484</v>
      </c>
      <c r="X17" s="60">
        <v>-40442845</v>
      </c>
      <c r="Y17" s="61">
        <v>-63.22</v>
      </c>
      <c r="Z17" s="62">
        <v>79237000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295971808</v>
      </c>
      <c r="E18" s="73">
        <f t="shared" si="1"/>
        <v>287249000</v>
      </c>
      <c r="F18" s="73">
        <f t="shared" si="1"/>
        <v>10803962</v>
      </c>
      <c r="G18" s="73">
        <f t="shared" si="1"/>
        <v>14046753</v>
      </c>
      <c r="H18" s="73">
        <f t="shared" si="1"/>
        <v>12525362</v>
      </c>
      <c r="I18" s="73">
        <f t="shared" si="1"/>
        <v>37376077</v>
      </c>
      <c r="J18" s="73">
        <f t="shared" si="1"/>
        <v>13531486</v>
      </c>
      <c r="K18" s="73">
        <f t="shared" si="1"/>
        <v>13490043</v>
      </c>
      <c r="L18" s="73">
        <f t="shared" si="1"/>
        <v>17776399</v>
      </c>
      <c r="M18" s="73">
        <f t="shared" si="1"/>
        <v>44797928</v>
      </c>
      <c r="N18" s="73">
        <f t="shared" si="1"/>
        <v>13719202</v>
      </c>
      <c r="O18" s="73">
        <f t="shared" si="1"/>
        <v>12476170</v>
      </c>
      <c r="P18" s="73">
        <f t="shared" si="1"/>
        <v>13756373</v>
      </c>
      <c r="Q18" s="73">
        <f t="shared" si="1"/>
        <v>39951745</v>
      </c>
      <c r="R18" s="73">
        <f t="shared" si="1"/>
        <v>12418321</v>
      </c>
      <c r="S18" s="73">
        <f t="shared" si="1"/>
        <v>12318321</v>
      </c>
      <c r="T18" s="73">
        <f t="shared" si="1"/>
        <v>12318321</v>
      </c>
      <c r="U18" s="73">
        <f t="shared" si="1"/>
        <v>37054963</v>
      </c>
      <c r="V18" s="73">
        <f t="shared" si="1"/>
        <v>159180713</v>
      </c>
      <c r="W18" s="73">
        <f t="shared" si="1"/>
        <v>286877232</v>
      </c>
      <c r="X18" s="73">
        <f t="shared" si="1"/>
        <v>-127696519</v>
      </c>
      <c r="Y18" s="67">
        <f>+IF(W18&lt;&gt;0,(X18/W18)*100,0)</f>
        <v>-44.51260147406888</v>
      </c>
      <c r="Z18" s="74">
        <f t="shared" si="1"/>
        <v>287249000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-78010200</v>
      </c>
      <c r="E19" s="77">
        <f t="shared" si="2"/>
        <v>-77799000</v>
      </c>
      <c r="F19" s="77">
        <f t="shared" si="2"/>
        <v>27377175</v>
      </c>
      <c r="G19" s="77">
        <f t="shared" si="2"/>
        <v>-7546704</v>
      </c>
      <c r="H19" s="77">
        <f t="shared" si="2"/>
        <v>-7975861</v>
      </c>
      <c r="I19" s="77">
        <f t="shared" si="2"/>
        <v>11854610</v>
      </c>
      <c r="J19" s="77">
        <f t="shared" si="2"/>
        <v>-7530866</v>
      </c>
      <c r="K19" s="77">
        <f t="shared" si="2"/>
        <v>-7380147</v>
      </c>
      <c r="L19" s="77">
        <f t="shared" si="2"/>
        <v>15039366</v>
      </c>
      <c r="M19" s="77">
        <f t="shared" si="2"/>
        <v>128353</v>
      </c>
      <c r="N19" s="77">
        <f t="shared" si="2"/>
        <v>-7145610</v>
      </c>
      <c r="O19" s="77">
        <f t="shared" si="2"/>
        <v>-5662162</v>
      </c>
      <c r="P19" s="77">
        <f t="shared" si="2"/>
        <v>14107940</v>
      </c>
      <c r="Q19" s="77">
        <f t="shared" si="2"/>
        <v>1300168</v>
      </c>
      <c r="R19" s="77">
        <f t="shared" si="2"/>
        <v>-6272609</v>
      </c>
      <c r="S19" s="77">
        <f t="shared" si="2"/>
        <v>-6252609</v>
      </c>
      <c r="T19" s="77">
        <f t="shared" si="2"/>
        <v>-6252609</v>
      </c>
      <c r="U19" s="77">
        <f t="shared" si="2"/>
        <v>-18777827</v>
      </c>
      <c r="V19" s="77">
        <f t="shared" si="2"/>
        <v>-5494696</v>
      </c>
      <c r="W19" s="77">
        <f>IF(E10=E18,0,W10-W18)</f>
        <v>-77726532</v>
      </c>
      <c r="X19" s="77">
        <f t="shared" si="2"/>
        <v>72231836</v>
      </c>
      <c r="Y19" s="78">
        <f>+IF(W19&lt;&gt;0,(X19/W19)*100,0)</f>
        <v>-92.93073309896292</v>
      </c>
      <c r="Z19" s="79">
        <f t="shared" si="2"/>
        <v>-77799000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8512000</v>
      </c>
      <c r="F20" s="60">
        <v>6025000</v>
      </c>
      <c r="G20" s="60">
        <v>558561</v>
      </c>
      <c r="H20" s="60">
        <v>0</v>
      </c>
      <c r="I20" s="60">
        <v>6583561</v>
      </c>
      <c r="J20" s="60">
        <v>0</v>
      </c>
      <c r="K20" s="60">
        <v>2229432</v>
      </c>
      <c r="L20" s="60">
        <v>9269000</v>
      </c>
      <c r="M20" s="60">
        <v>11498432</v>
      </c>
      <c r="N20" s="60">
        <v>1800887</v>
      </c>
      <c r="O20" s="60">
        <v>0</v>
      </c>
      <c r="P20" s="60">
        <v>8286000</v>
      </c>
      <c r="Q20" s="60">
        <v>10086887</v>
      </c>
      <c r="R20" s="60">
        <v>0</v>
      </c>
      <c r="S20" s="60">
        <v>0</v>
      </c>
      <c r="T20" s="60">
        <v>0</v>
      </c>
      <c r="U20" s="60">
        <v>0</v>
      </c>
      <c r="V20" s="60">
        <v>28168880</v>
      </c>
      <c r="W20" s="60"/>
      <c r="X20" s="60">
        <v>28168880</v>
      </c>
      <c r="Y20" s="61">
        <v>0</v>
      </c>
      <c r="Z20" s="62">
        <v>8512000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-78010200</v>
      </c>
      <c r="E22" s="88">
        <f t="shared" si="3"/>
        <v>-69287000</v>
      </c>
      <c r="F22" s="88">
        <f t="shared" si="3"/>
        <v>33402175</v>
      </c>
      <c r="G22" s="88">
        <f t="shared" si="3"/>
        <v>-6988143</v>
      </c>
      <c r="H22" s="88">
        <f t="shared" si="3"/>
        <v>-7975861</v>
      </c>
      <c r="I22" s="88">
        <f t="shared" si="3"/>
        <v>18438171</v>
      </c>
      <c r="J22" s="88">
        <f t="shared" si="3"/>
        <v>-7530866</v>
      </c>
      <c r="K22" s="88">
        <f t="shared" si="3"/>
        <v>-5150715</v>
      </c>
      <c r="L22" s="88">
        <f t="shared" si="3"/>
        <v>24308366</v>
      </c>
      <c r="M22" s="88">
        <f t="shared" si="3"/>
        <v>11626785</v>
      </c>
      <c r="N22" s="88">
        <f t="shared" si="3"/>
        <v>-5344723</v>
      </c>
      <c r="O22" s="88">
        <f t="shared" si="3"/>
        <v>-5662162</v>
      </c>
      <c r="P22" s="88">
        <f t="shared" si="3"/>
        <v>22393940</v>
      </c>
      <c r="Q22" s="88">
        <f t="shared" si="3"/>
        <v>11387055</v>
      </c>
      <c r="R22" s="88">
        <f t="shared" si="3"/>
        <v>-6272609</v>
      </c>
      <c r="S22" s="88">
        <f t="shared" si="3"/>
        <v>-6252609</v>
      </c>
      <c r="T22" s="88">
        <f t="shared" si="3"/>
        <v>-6252609</v>
      </c>
      <c r="U22" s="88">
        <f t="shared" si="3"/>
        <v>-18777827</v>
      </c>
      <c r="V22" s="88">
        <f t="shared" si="3"/>
        <v>22674184</v>
      </c>
      <c r="W22" s="88">
        <f t="shared" si="3"/>
        <v>-77726532</v>
      </c>
      <c r="X22" s="88">
        <f t="shared" si="3"/>
        <v>100400716</v>
      </c>
      <c r="Y22" s="89">
        <f>+IF(W22&lt;&gt;0,(X22/W22)*100,0)</f>
        <v>-129.17174279691264</v>
      </c>
      <c r="Z22" s="90">
        <f t="shared" si="3"/>
        <v>-69287000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-78010200</v>
      </c>
      <c r="E24" s="77">
        <f t="shared" si="4"/>
        <v>-69287000</v>
      </c>
      <c r="F24" s="77">
        <f t="shared" si="4"/>
        <v>33402175</v>
      </c>
      <c r="G24" s="77">
        <f t="shared" si="4"/>
        <v>-6988143</v>
      </c>
      <c r="H24" s="77">
        <f t="shared" si="4"/>
        <v>-7975861</v>
      </c>
      <c r="I24" s="77">
        <f t="shared" si="4"/>
        <v>18438171</v>
      </c>
      <c r="J24" s="77">
        <f t="shared" si="4"/>
        <v>-7530866</v>
      </c>
      <c r="K24" s="77">
        <f t="shared" si="4"/>
        <v>-5150715</v>
      </c>
      <c r="L24" s="77">
        <f t="shared" si="4"/>
        <v>24308366</v>
      </c>
      <c r="M24" s="77">
        <f t="shared" si="4"/>
        <v>11626785</v>
      </c>
      <c r="N24" s="77">
        <f t="shared" si="4"/>
        <v>-5344723</v>
      </c>
      <c r="O24" s="77">
        <f t="shared" si="4"/>
        <v>-5662162</v>
      </c>
      <c r="P24" s="77">
        <f t="shared" si="4"/>
        <v>22393940</v>
      </c>
      <c r="Q24" s="77">
        <f t="shared" si="4"/>
        <v>11387055</v>
      </c>
      <c r="R24" s="77">
        <f t="shared" si="4"/>
        <v>-6272609</v>
      </c>
      <c r="S24" s="77">
        <f t="shared" si="4"/>
        <v>-6252609</v>
      </c>
      <c r="T24" s="77">
        <f t="shared" si="4"/>
        <v>-6252609</v>
      </c>
      <c r="U24" s="77">
        <f t="shared" si="4"/>
        <v>-18777827</v>
      </c>
      <c r="V24" s="77">
        <f t="shared" si="4"/>
        <v>22674184</v>
      </c>
      <c r="W24" s="77">
        <f t="shared" si="4"/>
        <v>-77726532</v>
      </c>
      <c r="X24" s="77">
        <f t="shared" si="4"/>
        <v>100400716</v>
      </c>
      <c r="Y24" s="78">
        <f>+IF(W24&lt;&gt;0,(X24/W24)*100,0)</f>
        <v>-129.17174279691264</v>
      </c>
      <c r="Z24" s="79">
        <f t="shared" si="4"/>
        <v>-69287000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32730000</v>
      </c>
      <c r="E27" s="100">
        <v>31730000</v>
      </c>
      <c r="F27" s="100">
        <v>1139166</v>
      </c>
      <c r="G27" s="100">
        <v>573363</v>
      </c>
      <c r="H27" s="100">
        <v>636770</v>
      </c>
      <c r="I27" s="100">
        <v>2349299</v>
      </c>
      <c r="J27" s="100">
        <v>3219404</v>
      </c>
      <c r="K27" s="100">
        <v>2118571</v>
      </c>
      <c r="L27" s="100">
        <v>4516702</v>
      </c>
      <c r="M27" s="100">
        <v>9854677</v>
      </c>
      <c r="N27" s="100">
        <v>625240</v>
      </c>
      <c r="O27" s="100">
        <v>3699453</v>
      </c>
      <c r="P27" s="100">
        <v>1776296</v>
      </c>
      <c r="Q27" s="100">
        <v>6100989</v>
      </c>
      <c r="R27" s="100">
        <v>1387798</v>
      </c>
      <c r="S27" s="100">
        <v>3790254</v>
      </c>
      <c r="T27" s="100">
        <v>2520324</v>
      </c>
      <c r="U27" s="100">
        <v>7698376</v>
      </c>
      <c r="V27" s="100">
        <v>26003341</v>
      </c>
      <c r="W27" s="100">
        <v>31730000</v>
      </c>
      <c r="X27" s="100">
        <v>-5726659</v>
      </c>
      <c r="Y27" s="101">
        <v>-18.05</v>
      </c>
      <c r="Z27" s="102">
        <v>31730000</v>
      </c>
    </row>
    <row r="28" spans="1:26" ht="13.5">
      <c r="A28" s="103" t="s">
        <v>46</v>
      </c>
      <c r="B28" s="19">
        <v>0</v>
      </c>
      <c r="C28" s="19">
        <v>0</v>
      </c>
      <c r="D28" s="59">
        <v>16156000</v>
      </c>
      <c r="E28" s="60">
        <v>30085000</v>
      </c>
      <c r="F28" s="60">
        <v>1139166</v>
      </c>
      <c r="G28" s="60">
        <v>0</v>
      </c>
      <c r="H28" s="60">
        <v>636770</v>
      </c>
      <c r="I28" s="60">
        <v>1775936</v>
      </c>
      <c r="J28" s="60">
        <v>3219404</v>
      </c>
      <c r="K28" s="60">
        <v>2118571</v>
      </c>
      <c r="L28" s="60">
        <v>4516702</v>
      </c>
      <c r="M28" s="60">
        <v>9854677</v>
      </c>
      <c r="N28" s="60">
        <v>625240</v>
      </c>
      <c r="O28" s="60">
        <v>3699453</v>
      </c>
      <c r="P28" s="60">
        <v>1776296</v>
      </c>
      <c r="Q28" s="60">
        <v>6100989</v>
      </c>
      <c r="R28" s="60">
        <v>1387798</v>
      </c>
      <c r="S28" s="60">
        <v>3790254</v>
      </c>
      <c r="T28" s="60">
        <v>2520324</v>
      </c>
      <c r="U28" s="60">
        <v>7698376</v>
      </c>
      <c r="V28" s="60">
        <v>25429978</v>
      </c>
      <c r="W28" s="60">
        <v>30085000</v>
      </c>
      <c r="X28" s="60">
        <v>-4655022</v>
      </c>
      <c r="Y28" s="61">
        <v>-15.47</v>
      </c>
      <c r="Z28" s="62">
        <v>30085000</v>
      </c>
    </row>
    <row r="29" spans="1:26" ht="13.5">
      <c r="A29" s="58" t="s">
        <v>283</v>
      </c>
      <c r="B29" s="19">
        <v>0</v>
      </c>
      <c r="C29" s="19">
        <v>0</v>
      </c>
      <c r="D29" s="59">
        <v>16574000</v>
      </c>
      <c r="E29" s="60">
        <v>995000</v>
      </c>
      <c r="F29" s="60">
        <v>0</v>
      </c>
      <c r="G29" s="60">
        <v>573363</v>
      </c>
      <c r="H29" s="60">
        <v>0</v>
      </c>
      <c r="I29" s="60">
        <v>573363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573363</v>
      </c>
      <c r="W29" s="60">
        <v>995000</v>
      </c>
      <c r="X29" s="60">
        <v>-421637</v>
      </c>
      <c r="Y29" s="61">
        <v>-42.38</v>
      </c>
      <c r="Z29" s="62">
        <v>995000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650000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650000</v>
      </c>
      <c r="X31" s="60">
        <v>-650000</v>
      </c>
      <c r="Y31" s="61">
        <v>-100</v>
      </c>
      <c r="Z31" s="62">
        <v>650000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32730000</v>
      </c>
      <c r="E32" s="100">
        <f t="shared" si="5"/>
        <v>31730000</v>
      </c>
      <c r="F32" s="100">
        <f t="shared" si="5"/>
        <v>1139166</v>
      </c>
      <c r="G32" s="100">
        <f t="shared" si="5"/>
        <v>573363</v>
      </c>
      <c r="H32" s="100">
        <f t="shared" si="5"/>
        <v>636770</v>
      </c>
      <c r="I32" s="100">
        <f t="shared" si="5"/>
        <v>2349299</v>
      </c>
      <c r="J32" s="100">
        <f t="shared" si="5"/>
        <v>3219404</v>
      </c>
      <c r="K32" s="100">
        <f t="shared" si="5"/>
        <v>2118571</v>
      </c>
      <c r="L32" s="100">
        <f t="shared" si="5"/>
        <v>4516702</v>
      </c>
      <c r="M32" s="100">
        <f t="shared" si="5"/>
        <v>9854677</v>
      </c>
      <c r="N32" s="100">
        <f t="shared" si="5"/>
        <v>625240</v>
      </c>
      <c r="O32" s="100">
        <f t="shared" si="5"/>
        <v>3699453</v>
      </c>
      <c r="P32" s="100">
        <f t="shared" si="5"/>
        <v>1776296</v>
      </c>
      <c r="Q32" s="100">
        <f t="shared" si="5"/>
        <v>6100989</v>
      </c>
      <c r="R32" s="100">
        <f t="shared" si="5"/>
        <v>1387798</v>
      </c>
      <c r="S32" s="100">
        <f t="shared" si="5"/>
        <v>3790254</v>
      </c>
      <c r="T32" s="100">
        <f t="shared" si="5"/>
        <v>2520324</v>
      </c>
      <c r="U32" s="100">
        <f t="shared" si="5"/>
        <v>7698376</v>
      </c>
      <c r="V32" s="100">
        <f t="shared" si="5"/>
        <v>26003341</v>
      </c>
      <c r="W32" s="100">
        <f t="shared" si="5"/>
        <v>31730000</v>
      </c>
      <c r="X32" s="100">
        <f t="shared" si="5"/>
        <v>-5726659</v>
      </c>
      <c r="Y32" s="101">
        <f>+IF(W32&lt;&gt;0,(X32/W32)*100,0)</f>
        <v>-18.04809013551844</v>
      </c>
      <c r="Z32" s="102">
        <f t="shared" si="5"/>
        <v>31730000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9029000</v>
      </c>
      <c r="E35" s="60">
        <v>190437000</v>
      </c>
      <c r="F35" s="60">
        <v>9926382</v>
      </c>
      <c r="G35" s="60">
        <v>95359029</v>
      </c>
      <c r="H35" s="60">
        <v>95359029</v>
      </c>
      <c r="I35" s="60">
        <v>95359029</v>
      </c>
      <c r="J35" s="60">
        <v>76727372</v>
      </c>
      <c r="K35" s="60">
        <v>76727372</v>
      </c>
      <c r="L35" s="60">
        <v>54779382</v>
      </c>
      <c r="M35" s="60">
        <v>54779382</v>
      </c>
      <c r="N35" s="60">
        <v>57754806</v>
      </c>
      <c r="O35" s="60">
        <v>97503835</v>
      </c>
      <c r="P35" s="60">
        <v>90782469</v>
      </c>
      <c r="Q35" s="60">
        <v>90782469</v>
      </c>
      <c r="R35" s="60">
        <v>90782469</v>
      </c>
      <c r="S35" s="60">
        <v>90782469</v>
      </c>
      <c r="T35" s="60">
        <v>90782469</v>
      </c>
      <c r="U35" s="60">
        <v>90782469</v>
      </c>
      <c r="V35" s="60">
        <v>90782469</v>
      </c>
      <c r="W35" s="60">
        <v>190437000</v>
      </c>
      <c r="X35" s="60">
        <v>-99654531</v>
      </c>
      <c r="Y35" s="61">
        <v>-52.33</v>
      </c>
      <c r="Z35" s="62">
        <v>190437000</v>
      </c>
    </row>
    <row r="36" spans="1:26" ht="13.5">
      <c r="A36" s="58" t="s">
        <v>57</v>
      </c>
      <c r="B36" s="19">
        <v>0</v>
      </c>
      <c r="C36" s="19">
        <v>0</v>
      </c>
      <c r="D36" s="59">
        <v>789427000</v>
      </c>
      <c r="E36" s="60">
        <v>601290000</v>
      </c>
      <c r="F36" s="60">
        <v>1222091924</v>
      </c>
      <c r="G36" s="60">
        <v>1222091924</v>
      </c>
      <c r="H36" s="60">
        <v>1222091924</v>
      </c>
      <c r="I36" s="60">
        <v>1222091924</v>
      </c>
      <c r="J36" s="60">
        <v>1222091924</v>
      </c>
      <c r="K36" s="60">
        <v>1222091924</v>
      </c>
      <c r="L36" s="60">
        <v>1082920392</v>
      </c>
      <c r="M36" s="60">
        <v>1082920392</v>
      </c>
      <c r="N36" s="60">
        <v>1082920392</v>
      </c>
      <c r="O36" s="60">
        <v>1082920392</v>
      </c>
      <c r="P36" s="60">
        <v>1082920392</v>
      </c>
      <c r="Q36" s="60">
        <v>1082920392</v>
      </c>
      <c r="R36" s="60">
        <v>1082920392</v>
      </c>
      <c r="S36" s="60">
        <v>1082920392</v>
      </c>
      <c r="T36" s="60">
        <v>1082920392</v>
      </c>
      <c r="U36" s="60">
        <v>1082920392</v>
      </c>
      <c r="V36" s="60">
        <v>1082920392</v>
      </c>
      <c r="W36" s="60">
        <v>601290000</v>
      </c>
      <c r="X36" s="60">
        <v>481630392</v>
      </c>
      <c r="Y36" s="61">
        <v>80.1</v>
      </c>
      <c r="Z36" s="62">
        <v>601290000</v>
      </c>
    </row>
    <row r="37" spans="1:26" ht="13.5">
      <c r="A37" s="58" t="s">
        <v>58</v>
      </c>
      <c r="B37" s="19">
        <v>0</v>
      </c>
      <c r="C37" s="19">
        <v>0</v>
      </c>
      <c r="D37" s="59">
        <v>111451000</v>
      </c>
      <c r="E37" s="60">
        <v>111451000</v>
      </c>
      <c r="F37" s="60">
        <v>217737695</v>
      </c>
      <c r="G37" s="60">
        <v>208558276</v>
      </c>
      <c r="H37" s="60">
        <v>208558276</v>
      </c>
      <c r="I37" s="60">
        <v>208558276</v>
      </c>
      <c r="J37" s="60">
        <v>217451376</v>
      </c>
      <c r="K37" s="60">
        <v>217451376</v>
      </c>
      <c r="L37" s="60">
        <v>211291547</v>
      </c>
      <c r="M37" s="60">
        <v>211291547</v>
      </c>
      <c r="N37" s="60">
        <v>218383359</v>
      </c>
      <c r="O37" s="60">
        <v>195309635</v>
      </c>
      <c r="P37" s="60">
        <v>150642294</v>
      </c>
      <c r="Q37" s="60">
        <v>150642294</v>
      </c>
      <c r="R37" s="60">
        <v>150642294</v>
      </c>
      <c r="S37" s="60">
        <v>150642294</v>
      </c>
      <c r="T37" s="60">
        <v>150642294</v>
      </c>
      <c r="U37" s="60">
        <v>150642294</v>
      </c>
      <c r="V37" s="60">
        <v>150642294</v>
      </c>
      <c r="W37" s="60">
        <v>111451000</v>
      </c>
      <c r="X37" s="60">
        <v>39191294</v>
      </c>
      <c r="Y37" s="61">
        <v>35.16</v>
      </c>
      <c r="Z37" s="62">
        <v>111451000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47355000</v>
      </c>
      <c r="F38" s="60">
        <v>26515269</v>
      </c>
      <c r="G38" s="60">
        <v>26459852</v>
      </c>
      <c r="H38" s="60">
        <v>26459852</v>
      </c>
      <c r="I38" s="60">
        <v>26459852</v>
      </c>
      <c r="J38" s="60">
        <v>26426532</v>
      </c>
      <c r="K38" s="60">
        <v>26426532</v>
      </c>
      <c r="L38" s="60">
        <v>21101476</v>
      </c>
      <c r="M38" s="60">
        <v>21101476</v>
      </c>
      <c r="N38" s="60">
        <v>21101476</v>
      </c>
      <c r="O38" s="60">
        <v>20929101</v>
      </c>
      <c r="P38" s="60">
        <v>20886821</v>
      </c>
      <c r="Q38" s="60">
        <v>20886821</v>
      </c>
      <c r="R38" s="60">
        <v>20886821</v>
      </c>
      <c r="S38" s="60">
        <v>20886821</v>
      </c>
      <c r="T38" s="60">
        <v>20886821</v>
      </c>
      <c r="U38" s="60">
        <v>20886821</v>
      </c>
      <c r="V38" s="60">
        <v>20886821</v>
      </c>
      <c r="W38" s="60">
        <v>47355000</v>
      </c>
      <c r="X38" s="60">
        <v>-26468179</v>
      </c>
      <c r="Y38" s="61">
        <v>-55.89</v>
      </c>
      <c r="Z38" s="62">
        <v>47355000</v>
      </c>
    </row>
    <row r="39" spans="1:26" ht="13.5">
      <c r="A39" s="58" t="s">
        <v>60</v>
      </c>
      <c r="B39" s="19">
        <v>0</v>
      </c>
      <c r="C39" s="19">
        <v>0</v>
      </c>
      <c r="D39" s="59">
        <v>687005000</v>
      </c>
      <c r="E39" s="60">
        <v>632921000</v>
      </c>
      <c r="F39" s="60">
        <v>987765342</v>
      </c>
      <c r="G39" s="60">
        <v>1082432825</v>
      </c>
      <c r="H39" s="60">
        <v>1082432825</v>
      </c>
      <c r="I39" s="60">
        <v>1082432825</v>
      </c>
      <c r="J39" s="60">
        <v>1054941388</v>
      </c>
      <c r="K39" s="60">
        <v>1054941388</v>
      </c>
      <c r="L39" s="60">
        <v>905306751</v>
      </c>
      <c r="M39" s="60">
        <v>905306751</v>
      </c>
      <c r="N39" s="60">
        <v>901190363</v>
      </c>
      <c r="O39" s="60">
        <v>964185491</v>
      </c>
      <c r="P39" s="60">
        <v>1002173746</v>
      </c>
      <c r="Q39" s="60">
        <v>1002173746</v>
      </c>
      <c r="R39" s="60">
        <v>1002173746</v>
      </c>
      <c r="S39" s="60">
        <v>1002173746</v>
      </c>
      <c r="T39" s="60">
        <v>1002173746</v>
      </c>
      <c r="U39" s="60">
        <v>1002173746</v>
      </c>
      <c r="V39" s="60">
        <v>1002173746</v>
      </c>
      <c r="W39" s="60">
        <v>632921000</v>
      </c>
      <c r="X39" s="60">
        <v>369252746</v>
      </c>
      <c r="Y39" s="61">
        <v>58.34</v>
      </c>
      <c r="Z39" s="62">
        <v>632921000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30079842</v>
      </c>
      <c r="E42" s="60">
        <v>-69292000</v>
      </c>
      <c r="F42" s="60">
        <v>35881930</v>
      </c>
      <c r="G42" s="60">
        <v>-6914295</v>
      </c>
      <c r="H42" s="60">
        <v>-7403525</v>
      </c>
      <c r="I42" s="60">
        <v>21564110</v>
      </c>
      <c r="J42" s="60">
        <v>-6736714</v>
      </c>
      <c r="K42" s="60">
        <v>-3850910</v>
      </c>
      <c r="L42" s="60">
        <v>27661121</v>
      </c>
      <c r="M42" s="60">
        <v>17073497</v>
      </c>
      <c r="N42" s="60">
        <v>-5315123</v>
      </c>
      <c r="O42" s="60">
        <v>-5504562</v>
      </c>
      <c r="P42" s="60">
        <v>22238208</v>
      </c>
      <c r="Q42" s="60">
        <v>11418523</v>
      </c>
      <c r="R42" s="60">
        <v>-8427285</v>
      </c>
      <c r="S42" s="60">
        <v>-9410751</v>
      </c>
      <c r="T42" s="60">
        <v>-11710431</v>
      </c>
      <c r="U42" s="60">
        <v>-29548467</v>
      </c>
      <c r="V42" s="60">
        <v>20507663</v>
      </c>
      <c r="W42" s="60">
        <v>-69292000</v>
      </c>
      <c r="X42" s="60">
        <v>89799663</v>
      </c>
      <c r="Y42" s="61">
        <v>-129.6</v>
      </c>
      <c r="Z42" s="62">
        <v>-69292000</v>
      </c>
    </row>
    <row r="43" spans="1:26" ht="13.5">
      <c r="A43" s="58" t="s">
        <v>63</v>
      </c>
      <c r="B43" s="19">
        <v>0</v>
      </c>
      <c r="C43" s="19">
        <v>0</v>
      </c>
      <c r="D43" s="59">
        <v>-30080000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-158</v>
      </c>
      <c r="E45" s="100">
        <v>-69292000</v>
      </c>
      <c r="F45" s="100">
        <v>35881930</v>
      </c>
      <c r="G45" s="100">
        <v>28967635</v>
      </c>
      <c r="H45" s="100">
        <v>21564110</v>
      </c>
      <c r="I45" s="100">
        <v>21564110</v>
      </c>
      <c r="J45" s="100">
        <v>14827396</v>
      </c>
      <c r="K45" s="100">
        <v>10976486</v>
      </c>
      <c r="L45" s="100">
        <v>38637607</v>
      </c>
      <c r="M45" s="100">
        <v>38637607</v>
      </c>
      <c r="N45" s="100">
        <v>33322484</v>
      </c>
      <c r="O45" s="100">
        <v>27817922</v>
      </c>
      <c r="P45" s="100">
        <v>50056130</v>
      </c>
      <c r="Q45" s="100">
        <v>33322484</v>
      </c>
      <c r="R45" s="100">
        <v>41628845</v>
      </c>
      <c r="S45" s="100">
        <v>32218094</v>
      </c>
      <c r="T45" s="100">
        <v>20507663</v>
      </c>
      <c r="U45" s="100">
        <v>20507663</v>
      </c>
      <c r="V45" s="100">
        <v>20507663</v>
      </c>
      <c r="W45" s="100">
        <v>-69292000</v>
      </c>
      <c r="X45" s="100">
        <v>89799663</v>
      </c>
      <c r="Y45" s="101">
        <v>-129.6</v>
      </c>
      <c r="Z45" s="102">
        <v>-69292000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3647789</v>
      </c>
      <c r="C49" s="52">
        <v>0</v>
      </c>
      <c r="D49" s="129">
        <v>3793700</v>
      </c>
      <c r="E49" s="54">
        <v>3120719</v>
      </c>
      <c r="F49" s="54">
        <v>0</v>
      </c>
      <c r="G49" s="54">
        <v>0</v>
      </c>
      <c r="H49" s="54">
        <v>0</v>
      </c>
      <c r="I49" s="54">
        <v>6274322</v>
      </c>
      <c r="J49" s="54">
        <v>0</v>
      </c>
      <c r="K49" s="54">
        <v>0</v>
      </c>
      <c r="L49" s="54">
        <v>0</v>
      </c>
      <c r="M49" s="54">
        <v>2796841</v>
      </c>
      <c r="N49" s="54">
        <v>0</v>
      </c>
      <c r="O49" s="54">
        <v>0</v>
      </c>
      <c r="P49" s="54">
        <v>0</v>
      </c>
      <c r="Q49" s="54">
        <v>2486554</v>
      </c>
      <c r="R49" s="54">
        <v>0</v>
      </c>
      <c r="S49" s="54">
        <v>0</v>
      </c>
      <c r="T49" s="54">
        <v>0</v>
      </c>
      <c r="U49" s="54">
        <v>3546857</v>
      </c>
      <c r="V49" s="54">
        <v>70233309</v>
      </c>
      <c r="W49" s="54">
        <v>95900091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2622152</v>
      </c>
      <c r="C51" s="52">
        <v>0</v>
      </c>
      <c r="D51" s="129">
        <v>5140612</v>
      </c>
      <c r="E51" s="54">
        <v>5140612</v>
      </c>
      <c r="F51" s="54">
        <v>0</v>
      </c>
      <c r="G51" s="54">
        <v>0</v>
      </c>
      <c r="H51" s="54">
        <v>0</v>
      </c>
      <c r="I51" s="54">
        <v>3758050</v>
      </c>
      <c r="J51" s="54">
        <v>0</v>
      </c>
      <c r="K51" s="54">
        <v>0</v>
      </c>
      <c r="L51" s="54">
        <v>0</v>
      </c>
      <c r="M51" s="54">
        <v>4257537</v>
      </c>
      <c r="N51" s="54">
        <v>0</v>
      </c>
      <c r="O51" s="54">
        <v>0</v>
      </c>
      <c r="P51" s="54">
        <v>0</v>
      </c>
      <c r="Q51" s="54">
        <v>3707911</v>
      </c>
      <c r="R51" s="54">
        <v>0</v>
      </c>
      <c r="S51" s="54">
        <v>0</v>
      </c>
      <c r="T51" s="54">
        <v>0</v>
      </c>
      <c r="U51" s="54">
        <v>45272477</v>
      </c>
      <c r="V51" s="54">
        <v>45625016</v>
      </c>
      <c r="W51" s="54">
        <v>115524367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100.00019168423648</v>
      </c>
      <c r="E58" s="7">
        <f t="shared" si="6"/>
        <v>100.00092155706281</v>
      </c>
      <c r="F58" s="7">
        <f t="shared" si="6"/>
        <v>35.58976182458882</v>
      </c>
      <c r="G58" s="7">
        <f t="shared" si="6"/>
        <v>24.335691627714038</v>
      </c>
      <c r="H58" s="7">
        <f t="shared" si="6"/>
        <v>28.233112940029237</v>
      </c>
      <c r="I58" s="7">
        <f t="shared" si="6"/>
        <v>28.92112983592646</v>
      </c>
      <c r="J58" s="7">
        <f t="shared" si="6"/>
        <v>42.60538623737216</v>
      </c>
      <c r="K58" s="7">
        <f t="shared" si="6"/>
        <v>33.09514969037769</v>
      </c>
      <c r="L58" s="7">
        <f t="shared" si="6"/>
        <v>45.443504297689806</v>
      </c>
      <c r="M58" s="7">
        <f t="shared" si="6"/>
        <v>40.285410769658085</v>
      </c>
      <c r="N58" s="7">
        <f t="shared" si="6"/>
        <v>33.831566405575515</v>
      </c>
      <c r="O58" s="7">
        <f t="shared" si="6"/>
        <v>31.074293372415173</v>
      </c>
      <c r="P58" s="7">
        <f t="shared" si="6"/>
        <v>32.771713249569586</v>
      </c>
      <c r="Q58" s="7">
        <f t="shared" si="6"/>
        <v>32.55753840539678</v>
      </c>
      <c r="R58" s="7">
        <f t="shared" si="6"/>
        <v>29.911225228446742</v>
      </c>
      <c r="S58" s="7">
        <f t="shared" si="6"/>
        <v>40.455982033693644</v>
      </c>
      <c r="T58" s="7">
        <f t="shared" si="6"/>
        <v>28.58443134174829</v>
      </c>
      <c r="U58" s="7">
        <f t="shared" si="6"/>
        <v>32.970308055449905</v>
      </c>
      <c r="V58" s="7">
        <f t="shared" si="6"/>
        <v>33.912367548277615</v>
      </c>
      <c r="W58" s="7">
        <f t="shared" si="6"/>
        <v>108.77438920824298</v>
      </c>
      <c r="X58" s="7">
        <f t="shared" si="6"/>
        <v>0</v>
      </c>
      <c r="Y58" s="7">
        <f t="shared" si="6"/>
        <v>0</v>
      </c>
      <c r="Z58" s="8">
        <f t="shared" si="6"/>
        <v>100.00092155706281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19.259720162746817</v>
      </c>
      <c r="H59" s="10">
        <f t="shared" si="7"/>
        <v>28.622509925339813</v>
      </c>
      <c r="I59" s="10">
        <f t="shared" si="7"/>
        <v>41.92282466351004</v>
      </c>
      <c r="J59" s="10">
        <f t="shared" si="7"/>
        <v>93.14325961894838</v>
      </c>
      <c r="K59" s="10">
        <f t="shared" si="7"/>
        <v>56.01300058069084</v>
      </c>
      <c r="L59" s="10">
        <f t="shared" si="7"/>
        <v>81.62926797839478</v>
      </c>
      <c r="M59" s="10">
        <f t="shared" si="7"/>
        <v>76.73824771860285</v>
      </c>
      <c r="N59" s="10">
        <f t="shared" si="7"/>
        <v>75.64476167174287</v>
      </c>
      <c r="O59" s="10">
        <f t="shared" si="7"/>
        <v>71.0978438941191</v>
      </c>
      <c r="P59" s="10">
        <f t="shared" si="7"/>
        <v>66.24005363256902</v>
      </c>
      <c r="Q59" s="10">
        <f t="shared" si="7"/>
        <v>71.54599768128507</v>
      </c>
      <c r="R59" s="10">
        <f t="shared" si="7"/>
        <v>36.34715370677271</v>
      </c>
      <c r="S59" s="10">
        <f t="shared" si="7"/>
        <v>64.9641533234527</v>
      </c>
      <c r="T59" s="10">
        <f t="shared" si="7"/>
        <v>34.69432788761103</v>
      </c>
      <c r="U59" s="10">
        <f t="shared" si="7"/>
        <v>45.33521163927881</v>
      </c>
      <c r="V59" s="10">
        <f t="shared" si="7"/>
        <v>59.874755510985</v>
      </c>
      <c r="W59" s="10">
        <f t="shared" si="7"/>
        <v>114.76807085648784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100.0002237213657</v>
      </c>
      <c r="E60" s="13">
        <f t="shared" si="7"/>
        <v>100.00107558108269</v>
      </c>
      <c r="F60" s="13">
        <f t="shared" si="7"/>
        <v>25.081296116887973</v>
      </c>
      <c r="G60" s="13">
        <f t="shared" si="7"/>
        <v>28.75029992487524</v>
      </c>
      <c r="H60" s="13">
        <f t="shared" si="7"/>
        <v>32.04294361006964</v>
      </c>
      <c r="I60" s="13">
        <f t="shared" si="7"/>
        <v>28.27743186582921</v>
      </c>
      <c r="J60" s="13">
        <f t="shared" si="7"/>
        <v>28.065159543425157</v>
      </c>
      <c r="K60" s="13">
        <f t="shared" si="7"/>
        <v>27.460567317331453</v>
      </c>
      <c r="L60" s="13">
        <f t="shared" si="7"/>
        <v>36.318179738363035</v>
      </c>
      <c r="M60" s="13">
        <f t="shared" si="7"/>
        <v>30.375021634618154</v>
      </c>
      <c r="N60" s="13">
        <f t="shared" si="7"/>
        <v>19.99493019338024</v>
      </c>
      <c r="O60" s="13">
        <f t="shared" si="7"/>
        <v>21.602088216207537</v>
      </c>
      <c r="P60" s="13">
        <f t="shared" si="7"/>
        <v>25.856966770915513</v>
      </c>
      <c r="Q60" s="13">
        <f t="shared" si="7"/>
        <v>22.31461560800729</v>
      </c>
      <c r="R60" s="13">
        <f t="shared" si="7"/>
        <v>30.999367817176505</v>
      </c>
      <c r="S60" s="13">
        <f t="shared" si="7"/>
        <v>34.52022727710802</v>
      </c>
      <c r="T60" s="13">
        <f t="shared" si="7"/>
        <v>29.66566470843979</v>
      </c>
      <c r="U60" s="13">
        <f t="shared" si="7"/>
        <v>31.72325212634068</v>
      </c>
      <c r="V60" s="13">
        <f t="shared" si="7"/>
        <v>28.00951606368406</v>
      </c>
      <c r="W60" s="13">
        <f t="shared" si="7"/>
        <v>107.83317916995243</v>
      </c>
      <c r="X60" s="13">
        <f t="shared" si="7"/>
        <v>0</v>
      </c>
      <c r="Y60" s="13">
        <f t="shared" si="7"/>
        <v>0</v>
      </c>
      <c r="Z60" s="14">
        <f t="shared" si="7"/>
        <v>100.00107558108269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112.16323451439227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100.00081212780758</v>
      </c>
      <c r="E62" s="13">
        <f t="shared" si="7"/>
        <v>100</v>
      </c>
      <c r="F62" s="13">
        <f t="shared" si="7"/>
        <v>23.198768064721857</v>
      </c>
      <c r="G62" s="13">
        <f t="shared" si="7"/>
        <v>24.341147319480346</v>
      </c>
      <c r="H62" s="13">
        <f t="shared" si="7"/>
        <v>42.15754785645074</v>
      </c>
      <c r="I62" s="13">
        <f t="shared" si="7"/>
        <v>27.474306660844356</v>
      </c>
      <c r="J62" s="13">
        <f t="shared" si="7"/>
        <v>18.224625050760366</v>
      </c>
      <c r="K62" s="13">
        <f t="shared" si="7"/>
        <v>26.94162242141408</v>
      </c>
      <c r="L62" s="13">
        <f t="shared" si="7"/>
        <v>31.316676444473924</v>
      </c>
      <c r="M62" s="13">
        <f t="shared" si="7"/>
        <v>24.886786565203987</v>
      </c>
      <c r="N62" s="13">
        <f t="shared" si="7"/>
        <v>13.052126588462388</v>
      </c>
      <c r="O62" s="13">
        <f t="shared" si="7"/>
        <v>16.489518068326024</v>
      </c>
      <c r="P62" s="13">
        <f t="shared" si="7"/>
        <v>25.409511054349686</v>
      </c>
      <c r="Q62" s="13">
        <f t="shared" si="7"/>
        <v>17.75103872335732</v>
      </c>
      <c r="R62" s="13">
        <f t="shared" si="7"/>
        <v>28.100374851938803</v>
      </c>
      <c r="S62" s="13">
        <f t="shared" si="7"/>
        <v>28.98249154189334</v>
      </c>
      <c r="T62" s="13">
        <f t="shared" si="7"/>
        <v>23.885994652065055</v>
      </c>
      <c r="U62" s="13">
        <f t="shared" si="7"/>
        <v>26.9896203486324</v>
      </c>
      <c r="V62" s="13">
        <f t="shared" si="7"/>
        <v>23.739477773622834</v>
      </c>
      <c r="W62" s="13">
        <f t="shared" si="7"/>
        <v>101.85268176259214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100.00245561389865</v>
      </c>
      <c r="E63" s="13">
        <f t="shared" si="7"/>
        <v>100</v>
      </c>
      <c r="F63" s="13">
        <f t="shared" si="7"/>
        <v>26.923464182787754</v>
      </c>
      <c r="G63" s="13">
        <f t="shared" si="7"/>
        <v>39.66147322313366</v>
      </c>
      <c r="H63" s="13">
        <f t="shared" si="7"/>
        <v>26.470606625232907</v>
      </c>
      <c r="I63" s="13">
        <f t="shared" si="7"/>
        <v>30.055359861207894</v>
      </c>
      <c r="J63" s="13">
        <f t="shared" si="7"/>
        <v>41.593770487983384</v>
      </c>
      <c r="K63" s="13">
        <f t="shared" si="7"/>
        <v>28.331789919301492</v>
      </c>
      <c r="L63" s="13">
        <f t="shared" si="7"/>
        <v>41.3440492846994</v>
      </c>
      <c r="M63" s="13">
        <f t="shared" si="7"/>
        <v>37.05407582169579</v>
      </c>
      <c r="N63" s="13">
        <f t="shared" si="7"/>
        <v>31.828303447323954</v>
      </c>
      <c r="O63" s="13">
        <f t="shared" si="7"/>
        <v>30.9953098297015</v>
      </c>
      <c r="P63" s="13">
        <f t="shared" si="7"/>
        <v>26.3765774420331</v>
      </c>
      <c r="Q63" s="13">
        <f t="shared" si="7"/>
        <v>29.741854533039618</v>
      </c>
      <c r="R63" s="13">
        <f t="shared" si="7"/>
        <v>34.699999115498244</v>
      </c>
      <c r="S63" s="13">
        <f t="shared" si="7"/>
        <v>43.516834346994074</v>
      </c>
      <c r="T63" s="13">
        <f t="shared" si="7"/>
        <v>38.48097728263135</v>
      </c>
      <c r="U63" s="13">
        <f t="shared" si="7"/>
        <v>38.80211707292997</v>
      </c>
      <c r="V63" s="13">
        <f t="shared" si="7"/>
        <v>33.8699518600705</v>
      </c>
      <c r="W63" s="13">
        <f t="shared" si="7"/>
        <v>100.89041429180826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99.99755229871985</v>
      </c>
      <c r="E64" s="13">
        <f t="shared" si="7"/>
        <v>100.01194029850747</v>
      </c>
      <c r="F64" s="13">
        <f t="shared" si="7"/>
        <v>26.67861405111755</v>
      </c>
      <c r="G64" s="13">
        <f t="shared" si="7"/>
        <v>29.824919118307562</v>
      </c>
      <c r="H64" s="13">
        <f t="shared" si="7"/>
        <v>26.717718169889654</v>
      </c>
      <c r="I64" s="13">
        <f t="shared" si="7"/>
        <v>27.711052743716863</v>
      </c>
      <c r="J64" s="13">
        <f t="shared" si="7"/>
        <v>44.28943115356462</v>
      </c>
      <c r="K64" s="13">
        <f t="shared" si="7"/>
        <v>27.880445086115124</v>
      </c>
      <c r="L64" s="13">
        <f t="shared" si="7"/>
        <v>43.131001381978166</v>
      </c>
      <c r="M64" s="13">
        <f t="shared" si="7"/>
        <v>38.40968406912359</v>
      </c>
      <c r="N64" s="13">
        <f t="shared" si="7"/>
        <v>31.358094908014262</v>
      </c>
      <c r="O64" s="13">
        <f t="shared" si="7"/>
        <v>30.660934744268076</v>
      </c>
      <c r="P64" s="13">
        <f t="shared" si="7"/>
        <v>26.56420352431449</v>
      </c>
      <c r="Q64" s="13">
        <f t="shared" si="7"/>
        <v>29.537512512067853</v>
      </c>
      <c r="R64" s="13">
        <f t="shared" si="7"/>
        <v>35.872983403148396</v>
      </c>
      <c r="S64" s="13">
        <f t="shared" si="7"/>
        <v>42.227869946965974</v>
      </c>
      <c r="T64" s="13">
        <f t="shared" si="7"/>
        <v>38.47376012496378</v>
      </c>
      <c r="U64" s="13">
        <f t="shared" si="7"/>
        <v>38.82719230081987</v>
      </c>
      <c r="V64" s="13">
        <f t="shared" si="7"/>
        <v>33.468850429270226</v>
      </c>
      <c r="W64" s="13">
        <f t="shared" si="7"/>
        <v>102.45615889218178</v>
      </c>
      <c r="X64" s="13">
        <f t="shared" si="7"/>
        <v>0</v>
      </c>
      <c r="Y64" s="13">
        <f t="shared" si="7"/>
        <v>0</v>
      </c>
      <c r="Z64" s="14">
        <f t="shared" si="7"/>
        <v>100.01194029850747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>
        <v>108511792</v>
      </c>
      <c r="E67" s="26">
        <v>108512000</v>
      </c>
      <c r="F67" s="26">
        <v>3819118</v>
      </c>
      <c r="G67" s="26">
        <v>4888844</v>
      </c>
      <c r="H67" s="26">
        <v>4434194</v>
      </c>
      <c r="I67" s="26">
        <v>13142156</v>
      </c>
      <c r="J67" s="26">
        <v>5936686</v>
      </c>
      <c r="K67" s="26">
        <v>5682730</v>
      </c>
      <c r="L67" s="26">
        <v>5251426</v>
      </c>
      <c r="M67" s="26">
        <v>16870842</v>
      </c>
      <c r="N67" s="26">
        <v>6509604</v>
      </c>
      <c r="O67" s="26">
        <v>6379775</v>
      </c>
      <c r="P67" s="26">
        <v>5459800</v>
      </c>
      <c r="Q67" s="26">
        <v>18349179</v>
      </c>
      <c r="R67" s="26">
        <v>6090807</v>
      </c>
      <c r="S67" s="26">
        <v>6010807</v>
      </c>
      <c r="T67" s="26">
        <v>6010807</v>
      </c>
      <c r="U67" s="26">
        <v>18112421</v>
      </c>
      <c r="V67" s="26">
        <v>66474598</v>
      </c>
      <c r="W67" s="26">
        <v>99759696</v>
      </c>
      <c r="X67" s="26"/>
      <c r="Y67" s="25"/>
      <c r="Z67" s="27">
        <v>108512000</v>
      </c>
    </row>
    <row r="68" spans="1:26" ht="13.5" hidden="1">
      <c r="A68" s="37" t="s">
        <v>31</v>
      </c>
      <c r="B68" s="19"/>
      <c r="C68" s="19"/>
      <c r="D68" s="20">
        <v>15539000</v>
      </c>
      <c r="E68" s="21">
        <v>15539000</v>
      </c>
      <c r="F68" s="21"/>
      <c r="G68" s="21">
        <v>1237505</v>
      </c>
      <c r="H68" s="21">
        <v>1516069</v>
      </c>
      <c r="I68" s="21">
        <v>2753574</v>
      </c>
      <c r="J68" s="21">
        <v>1489352</v>
      </c>
      <c r="K68" s="21">
        <v>1508548</v>
      </c>
      <c r="L68" s="21">
        <v>1396885</v>
      </c>
      <c r="M68" s="21">
        <v>4394785</v>
      </c>
      <c r="N68" s="21">
        <v>1777905</v>
      </c>
      <c r="O68" s="21">
        <v>1425904</v>
      </c>
      <c r="P68" s="21">
        <v>1252970</v>
      </c>
      <c r="Q68" s="21">
        <v>4456779</v>
      </c>
      <c r="R68" s="21">
        <v>1758322</v>
      </c>
      <c r="S68" s="21">
        <v>1758322</v>
      </c>
      <c r="T68" s="21">
        <v>1758322</v>
      </c>
      <c r="U68" s="21">
        <v>5274966</v>
      </c>
      <c r="V68" s="21">
        <v>16880104</v>
      </c>
      <c r="W68" s="21">
        <v>13539480</v>
      </c>
      <c r="X68" s="21"/>
      <c r="Y68" s="20"/>
      <c r="Z68" s="23">
        <v>15539000</v>
      </c>
    </row>
    <row r="69" spans="1:26" ht="13.5" hidden="1">
      <c r="A69" s="38" t="s">
        <v>32</v>
      </c>
      <c r="B69" s="19"/>
      <c r="C69" s="19"/>
      <c r="D69" s="20">
        <v>92972792</v>
      </c>
      <c r="E69" s="21">
        <v>92973000</v>
      </c>
      <c r="F69" s="21">
        <v>3497092</v>
      </c>
      <c r="G69" s="21">
        <v>3309162</v>
      </c>
      <c r="H69" s="21">
        <v>2552743</v>
      </c>
      <c r="I69" s="21">
        <v>9358997</v>
      </c>
      <c r="J69" s="21">
        <v>4069519</v>
      </c>
      <c r="K69" s="21">
        <v>3771681</v>
      </c>
      <c r="L69" s="21">
        <v>3431243</v>
      </c>
      <c r="M69" s="21">
        <v>11272443</v>
      </c>
      <c r="N69" s="21">
        <v>4288132</v>
      </c>
      <c r="O69" s="21">
        <v>4484210</v>
      </c>
      <c r="P69" s="21">
        <v>3710033</v>
      </c>
      <c r="Q69" s="21">
        <v>12482375</v>
      </c>
      <c r="R69" s="21">
        <v>3815352</v>
      </c>
      <c r="S69" s="21">
        <v>3735352</v>
      </c>
      <c r="T69" s="21">
        <v>3735352</v>
      </c>
      <c r="U69" s="21">
        <v>11286056</v>
      </c>
      <c r="V69" s="21">
        <v>44399871</v>
      </c>
      <c r="W69" s="21">
        <v>86220216</v>
      </c>
      <c r="X69" s="21"/>
      <c r="Y69" s="20"/>
      <c r="Z69" s="23">
        <v>92973000</v>
      </c>
    </row>
    <row r="70" spans="1:26" ht="13.5" hidden="1">
      <c r="A70" s="39" t="s">
        <v>103</v>
      </c>
      <c r="B70" s="19"/>
      <c r="C70" s="19"/>
      <c r="D70" s="20">
        <v>56736000</v>
      </c>
      <c r="E70" s="21">
        <v>56736000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50583420</v>
      </c>
      <c r="X70" s="21"/>
      <c r="Y70" s="20"/>
      <c r="Z70" s="23">
        <v>56736000</v>
      </c>
    </row>
    <row r="71" spans="1:26" ht="13.5" hidden="1">
      <c r="A71" s="39" t="s">
        <v>104</v>
      </c>
      <c r="B71" s="19"/>
      <c r="C71" s="19"/>
      <c r="D71" s="20">
        <v>16499866</v>
      </c>
      <c r="E71" s="21">
        <v>16500000</v>
      </c>
      <c r="F71" s="21">
        <v>1679309</v>
      </c>
      <c r="G71" s="21">
        <v>1906496</v>
      </c>
      <c r="H71" s="21">
        <v>895804</v>
      </c>
      <c r="I71" s="21">
        <v>4481609</v>
      </c>
      <c r="J71" s="21">
        <v>2435463</v>
      </c>
      <c r="K71" s="21">
        <v>2141096</v>
      </c>
      <c r="L71" s="21">
        <v>1839199</v>
      </c>
      <c r="M71" s="21">
        <v>6415758</v>
      </c>
      <c r="N71" s="21">
        <v>2685616</v>
      </c>
      <c r="O71" s="21">
        <v>2888065</v>
      </c>
      <c r="P71" s="21">
        <v>2123508</v>
      </c>
      <c r="Q71" s="21">
        <v>7697189</v>
      </c>
      <c r="R71" s="21">
        <v>2255824</v>
      </c>
      <c r="S71" s="21">
        <v>2255824</v>
      </c>
      <c r="T71" s="21">
        <v>2255824</v>
      </c>
      <c r="U71" s="21">
        <v>6767472</v>
      </c>
      <c r="V71" s="21">
        <v>25362028</v>
      </c>
      <c r="W71" s="21">
        <v>16199868</v>
      </c>
      <c r="X71" s="21"/>
      <c r="Y71" s="20"/>
      <c r="Z71" s="23">
        <v>16500000</v>
      </c>
    </row>
    <row r="72" spans="1:26" ht="13.5" hidden="1">
      <c r="A72" s="39" t="s">
        <v>105</v>
      </c>
      <c r="B72" s="19"/>
      <c r="C72" s="19"/>
      <c r="D72" s="20">
        <v>11361721</v>
      </c>
      <c r="E72" s="21">
        <v>11362000</v>
      </c>
      <c r="F72" s="21">
        <v>1052762</v>
      </c>
      <c r="G72" s="21">
        <v>701333</v>
      </c>
      <c r="H72" s="21">
        <v>959604</v>
      </c>
      <c r="I72" s="21">
        <v>2713699</v>
      </c>
      <c r="J72" s="21">
        <v>944151</v>
      </c>
      <c r="K72" s="21">
        <v>944875</v>
      </c>
      <c r="L72" s="21">
        <v>921990</v>
      </c>
      <c r="M72" s="21">
        <v>2811016</v>
      </c>
      <c r="N72" s="21">
        <v>927357</v>
      </c>
      <c r="O72" s="21">
        <v>915745</v>
      </c>
      <c r="P72" s="21">
        <v>916040</v>
      </c>
      <c r="Q72" s="21">
        <v>2759142</v>
      </c>
      <c r="R72" s="21">
        <v>904464</v>
      </c>
      <c r="S72" s="21">
        <v>844464</v>
      </c>
      <c r="T72" s="21">
        <v>844464</v>
      </c>
      <c r="U72" s="21">
        <v>2593392</v>
      </c>
      <c r="V72" s="21">
        <v>10877249</v>
      </c>
      <c r="W72" s="21">
        <v>11261724</v>
      </c>
      <c r="X72" s="21"/>
      <c r="Y72" s="20"/>
      <c r="Z72" s="23">
        <v>11362000</v>
      </c>
    </row>
    <row r="73" spans="1:26" ht="13.5" hidden="1">
      <c r="A73" s="39" t="s">
        <v>106</v>
      </c>
      <c r="B73" s="19"/>
      <c r="C73" s="19"/>
      <c r="D73" s="20">
        <v>8375205</v>
      </c>
      <c r="E73" s="21">
        <v>8375000</v>
      </c>
      <c r="F73" s="21">
        <v>765021</v>
      </c>
      <c r="G73" s="21">
        <v>701333</v>
      </c>
      <c r="H73" s="21">
        <v>697335</v>
      </c>
      <c r="I73" s="21">
        <v>2163689</v>
      </c>
      <c r="J73" s="21">
        <v>689905</v>
      </c>
      <c r="K73" s="21">
        <v>685710</v>
      </c>
      <c r="L73" s="21">
        <v>670054</v>
      </c>
      <c r="M73" s="21">
        <v>2045669</v>
      </c>
      <c r="N73" s="21">
        <v>675159</v>
      </c>
      <c r="O73" s="21">
        <v>680400</v>
      </c>
      <c r="P73" s="21">
        <v>670485</v>
      </c>
      <c r="Q73" s="21">
        <v>2026044</v>
      </c>
      <c r="R73" s="21">
        <v>655064</v>
      </c>
      <c r="S73" s="21">
        <v>635064</v>
      </c>
      <c r="T73" s="21">
        <v>635064</v>
      </c>
      <c r="U73" s="21">
        <v>1925192</v>
      </c>
      <c r="V73" s="21">
        <v>8160594</v>
      </c>
      <c r="W73" s="21">
        <v>8175204</v>
      </c>
      <c r="X73" s="21"/>
      <c r="Y73" s="20"/>
      <c r="Z73" s="23">
        <v>8375000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322026</v>
      </c>
      <c r="G75" s="30">
        <v>342177</v>
      </c>
      <c r="H75" s="30">
        <v>365382</v>
      </c>
      <c r="I75" s="30">
        <v>1029585</v>
      </c>
      <c r="J75" s="30">
        <v>377815</v>
      </c>
      <c r="K75" s="30">
        <v>402501</v>
      </c>
      <c r="L75" s="30">
        <v>423298</v>
      </c>
      <c r="M75" s="30">
        <v>1203614</v>
      </c>
      <c r="N75" s="30">
        <v>443567</v>
      </c>
      <c r="O75" s="30">
        <v>469661</v>
      </c>
      <c r="P75" s="30">
        <v>496797</v>
      </c>
      <c r="Q75" s="30">
        <v>1410025</v>
      </c>
      <c r="R75" s="30">
        <v>517133</v>
      </c>
      <c r="S75" s="30">
        <v>517133</v>
      </c>
      <c r="T75" s="30">
        <v>517133</v>
      </c>
      <c r="U75" s="30">
        <v>1551399</v>
      </c>
      <c r="V75" s="30">
        <v>5194623</v>
      </c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>
        <v>108512000</v>
      </c>
      <c r="E76" s="34">
        <v>108513000</v>
      </c>
      <c r="F76" s="34">
        <v>1359215</v>
      </c>
      <c r="G76" s="34">
        <v>1189734</v>
      </c>
      <c r="H76" s="34">
        <v>1251911</v>
      </c>
      <c r="I76" s="34">
        <v>3800860</v>
      </c>
      <c r="J76" s="34">
        <v>2529348</v>
      </c>
      <c r="K76" s="34">
        <v>1880708</v>
      </c>
      <c r="L76" s="34">
        <v>2386432</v>
      </c>
      <c r="M76" s="34">
        <v>6796488</v>
      </c>
      <c r="N76" s="34">
        <v>2202301</v>
      </c>
      <c r="O76" s="34">
        <v>1982470</v>
      </c>
      <c r="P76" s="34">
        <v>1789270</v>
      </c>
      <c r="Q76" s="34">
        <v>5974041</v>
      </c>
      <c r="R76" s="34">
        <v>1821835</v>
      </c>
      <c r="S76" s="34">
        <v>2431731</v>
      </c>
      <c r="T76" s="34">
        <v>1718155</v>
      </c>
      <c r="U76" s="34">
        <v>5971721</v>
      </c>
      <c r="V76" s="34">
        <v>22543110</v>
      </c>
      <c r="W76" s="34">
        <v>108513000</v>
      </c>
      <c r="X76" s="34"/>
      <c r="Y76" s="33"/>
      <c r="Z76" s="35">
        <v>108513000</v>
      </c>
    </row>
    <row r="77" spans="1:26" ht="13.5" hidden="1">
      <c r="A77" s="37" t="s">
        <v>31</v>
      </c>
      <c r="B77" s="19"/>
      <c r="C77" s="19"/>
      <c r="D77" s="20">
        <v>15539000</v>
      </c>
      <c r="E77" s="21">
        <v>15539000</v>
      </c>
      <c r="F77" s="21">
        <v>482099</v>
      </c>
      <c r="G77" s="21">
        <v>238340</v>
      </c>
      <c r="H77" s="21">
        <v>433937</v>
      </c>
      <c r="I77" s="21">
        <v>1154376</v>
      </c>
      <c r="J77" s="21">
        <v>1387231</v>
      </c>
      <c r="K77" s="21">
        <v>844983</v>
      </c>
      <c r="L77" s="21">
        <v>1140267</v>
      </c>
      <c r="M77" s="21">
        <v>3372481</v>
      </c>
      <c r="N77" s="21">
        <v>1344892</v>
      </c>
      <c r="O77" s="21">
        <v>1013787</v>
      </c>
      <c r="P77" s="21">
        <v>829968</v>
      </c>
      <c r="Q77" s="21">
        <v>3188647</v>
      </c>
      <c r="R77" s="21">
        <v>639100</v>
      </c>
      <c r="S77" s="21">
        <v>1142279</v>
      </c>
      <c r="T77" s="21">
        <v>610038</v>
      </c>
      <c r="U77" s="21">
        <v>2391417</v>
      </c>
      <c r="V77" s="21">
        <v>10106921</v>
      </c>
      <c r="W77" s="21">
        <v>15539000</v>
      </c>
      <c r="X77" s="21"/>
      <c r="Y77" s="20"/>
      <c r="Z77" s="23">
        <v>15539000</v>
      </c>
    </row>
    <row r="78" spans="1:26" ht="13.5" hidden="1">
      <c r="A78" s="38" t="s">
        <v>32</v>
      </c>
      <c r="B78" s="19"/>
      <c r="C78" s="19"/>
      <c r="D78" s="20">
        <v>92973000</v>
      </c>
      <c r="E78" s="21">
        <v>92974000</v>
      </c>
      <c r="F78" s="21">
        <v>877116</v>
      </c>
      <c r="G78" s="21">
        <v>951394</v>
      </c>
      <c r="H78" s="21">
        <v>817974</v>
      </c>
      <c r="I78" s="21">
        <v>2646484</v>
      </c>
      <c r="J78" s="21">
        <v>1142117</v>
      </c>
      <c r="K78" s="21">
        <v>1035725</v>
      </c>
      <c r="L78" s="21">
        <v>1246165</v>
      </c>
      <c r="M78" s="21">
        <v>3424007</v>
      </c>
      <c r="N78" s="21">
        <v>857409</v>
      </c>
      <c r="O78" s="21">
        <v>968683</v>
      </c>
      <c r="P78" s="21">
        <v>959302</v>
      </c>
      <c r="Q78" s="21">
        <v>2785394</v>
      </c>
      <c r="R78" s="21">
        <v>1182735</v>
      </c>
      <c r="S78" s="21">
        <v>1289452</v>
      </c>
      <c r="T78" s="21">
        <v>1108117</v>
      </c>
      <c r="U78" s="21">
        <v>3580304</v>
      </c>
      <c r="V78" s="21">
        <v>12436189</v>
      </c>
      <c r="W78" s="21">
        <v>92974000</v>
      </c>
      <c r="X78" s="21"/>
      <c r="Y78" s="20"/>
      <c r="Z78" s="23">
        <v>92974000</v>
      </c>
    </row>
    <row r="79" spans="1:26" ht="13.5" hidden="1">
      <c r="A79" s="39" t="s">
        <v>103</v>
      </c>
      <c r="B79" s="19"/>
      <c r="C79" s="19"/>
      <c r="D79" s="20">
        <v>56736000</v>
      </c>
      <c r="E79" s="21">
        <v>56736000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56736000</v>
      </c>
      <c r="X79" s="21"/>
      <c r="Y79" s="20"/>
      <c r="Z79" s="23">
        <v>56736000</v>
      </c>
    </row>
    <row r="80" spans="1:26" ht="13.5" hidden="1">
      <c r="A80" s="39" t="s">
        <v>104</v>
      </c>
      <c r="B80" s="19"/>
      <c r="C80" s="19"/>
      <c r="D80" s="20">
        <v>16500000</v>
      </c>
      <c r="E80" s="21">
        <v>16500000</v>
      </c>
      <c r="F80" s="21">
        <v>389579</v>
      </c>
      <c r="G80" s="21">
        <v>464063</v>
      </c>
      <c r="H80" s="21">
        <v>377649</v>
      </c>
      <c r="I80" s="21">
        <v>1231291</v>
      </c>
      <c r="J80" s="21">
        <v>443854</v>
      </c>
      <c r="K80" s="21">
        <v>576846</v>
      </c>
      <c r="L80" s="21">
        <v>575976</v>
      </c>
      <c r="M80" s="21">
        <v>1596676</v>
      </c>
      <c r="N80" s="21">
        <v>350530</v>
      </c>
      <c r="O80" s="21">
        <v>476228</v>
      </c>
      <c r="P80" s="21">
        <v>539573</v>
      </c>
      <c r="Q80" s="21">
        <v>1366331</v>
      </c>
      <c r="R80" s="21">
        <v>633895</v>
      </c>
      <c r="S80" s="21">
        <v>653794</v>
      </c>
      <c r="T80" s="21">
        <v>538826</v>
      </c>
      <c r="U80" s="21">
        <v>1826515</v>
      </c>
      <c r="V80" s="21">
        <v>6020813</v>
      </c>
      <c r="W80" s="21">
        <v>16500000</v>
      </c>
      <c r="X80" s="21"/>
      <c r="Y80" s="20"/>
      <c r="Z80" s="23">
        <v>16500000</v>
      </c>
    </row>
    <row r="81" spans="1:26" ht="13.5" hidden="1">
      <c r="A81" s="39" t="s">
        <v>105</v>
      </c>
      <c r="B81" s="19"/>
      <c r="C81" s="19"/>
      <c r="D81" s="20">
        <v>11362000</v>
      </c>
      <c r="E81" s="21">
        <v>11362000</v>
      </c>
      <c r="F81" s="21">
        <v>283440</v>
      </c>
      <c r="G81" s="21">
        <v>278159</v>
      </c>
      <c r="H81" s="21">
        <v>254013</v>
      </c>
      <c r="I81" s="21">
        <v>815612</v>
      </c>
      <c r="J81" s="21">
        <v>392708</v>
      </c>
      <c r="K81" s="21">
        <v>267700</v>
      </c>
      <c r="L81" s="21">
        <v>381188</v>
      </c>
      <c r="M81" s="21">
        <v>1041596</v>
      </c>
      <c r="N81" s="21">
        <v>295162</v>
      </c>
      <c r="O81" s="21">
        <v>283838</v>
      </c>
      <c r="P81" s="21">
        <v>241620</v>
      </c>
      <c r="Q81" s="21">
        <v>820620</v>
      </c>
      <c r="R81" s="21">
        <v>313849</v>
      </c>
      <c r="S81" s="21">
        <v>367484</v>
      </c>
      <c r="T81" s="21">
        <v>324958</v>
      </c>
      <c r="U81" s="21">
        <v>1006291</v>
      </c>
      <c r="V81" s="21">
        <v>3684119</v>
      </c>
      <c r="W81" s="21">
        <v>11362000</v>
      </c>
      <c r="X81" s="21"/>
      <c r="Y81" s="20"/>
      <c r="Z81" s="23">
        <v>11362000</v>
      </c>
    </row>
    <row r="82" spans="1:26" ht="13.5" hidden="1">
      <c r="A82" s="39" t="s">
        <v>106</v>
      </c>
      <c r="B82" s="19"/>
      <c r="C82" s="19"/>
      <c r="D82" s="20">
        <v>8375000</v>
      </c>
      <c r="E82" s="21">
        <v>8376000</v>
      </c>
      <c r="F82" s="21">
        <v>204097</v>
      </c>
      <c r="G82" s="21">
        <v>209172</v>
      </c>
      <c r="H82" s="21">
        <v>186312</v>
      </c>
      <c r="I82" s="21">
        <v>599581</v>
      </c>
      <c r="J82" s="21">
        <v>305555</v>
      </c>
      <c r="K82" s="21">
        <v>191179</v>
      </c>
      <c r="L82" s="21">
        <v>289001</v>
      </c>
      <c r="M82" s="21">
        <v>785735</v>
      </c>
      <c r="N82" s="21">
        <v>211717</v>
      </c>
      <c r="O82" s="21">
        <v>208617</v>
      </c>
      <c r="P82" s="21">
        <v>178109</v>
      </c>
      <c r="Q82" s="21">
        <v>598443</v>
      </c>
      <c r="R82" s="21">
        <v>234991</v>
      </c>
      <c r="S82" s="21">
        <v>268174</v>
      </c>
      <c r="T82" s="21">
        <v>244333</v>
      </c>
      <c r="U82" s="21">
        <v>747498</v>
      </c>
      <c r="V82" s="21">
        <v>2731257</v>
      </c>
      <c r="W82" s="21">
        <v>8376000</v>
      </c>
      <c r="X82" s="21"/>
      <c r="Y82" s="20"/>
      <c r="Z82" s="23">
        <v>8376000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50050253</v>
      </c>
      <c r="F5" s="100">
        <f t="shared" si="0"/>
        <v>50051000</v>
      </c>
      <c r="G5" s="100">
        <f t="shared" si="0"/>
        <v>40709045</v>
      </c>
      <c r="H5" s="100">
        <f t="shared" si="0"/>
        <v>3749448</v>
      </c>
      <c r="I5" s="100">
        <f t="shared" si="0"/>
        <v>1996758</v>
      </c>
      <c r="J5" s="100">
        <f t="shared" si="0"/>
        <v>46455251</v>
      </c>
      <c r="K5" s="100">
        <f t="shared" si="0"/>
        <v>1931101</v>
      </c>
      <c r="L5" s="100">
        <f t="shared" si="0"/>
        <v>4567647</v>
      </c>
      <c r="M5" s="100">
        <f t="shared" si="0"/>
        <v>38653522</v>
      </c>
      <c r="N5" s="100">
        <f t="shared" si="0"/>
        <v>45152270</v>
      </c>
      <c r="O5" s="100">
        <f t="shared" si="0"/>
        <v>4086347</v>
      </c>
      <c r="P5" s="100">
        <f t="shared" si="0"/>
        <v>2329798</v>
      </c>
      <c r="Q5" s="100">
        <f t="shared" si="0"/>
        <v>32440280</v>
      </c>
      <c r="R5" s="100">
        <f t="shared" si="0"/>
        <v>38856425</v>
      </c>
      <c r="S5" s="100">
        <f t="shared" si="0"/>
        <v>2330360</v>
      </c>
      <c r="T5" s="100">
        <f t="shared" si="0"/>
        <v>2330360</v>
      </c>
      <c r="U5" s="100">
        <f t="shared" si="0"/>
        <v>2330360</v>
      </c>
      <c r="V5" s="100">
        <f t="shared" si="0"/>
        <v>6991080</v>
      </c>
      <c r="W5" s="100">
        <f t="shared" si="0"/>
        <v>137455026</v>
      </c>
      <c r="X5" s="100">
        <f t="shared" si="0"/>
        <v>48050388</v>
      </c>
      <c r="Y5" s="100">
        <f t="shared" si="0"/>
        <v>89404638</v>
      </c>
      <c r="Z5" s="137">
        <f>+IF(X5&lt;&gt;0,+(Y5/X5)*100,0)</f>
        <v>186.06434145755492</v>
      </c>
      <c r="AA5" s="153">
        <f>SUM(AA6:AA8)</f>
        <v>50051000</v>
      </c>
    </row>
    <row r="6" spans="1:27" ht="13.5">
      <c r="A6" s="138" t="s">
        <v>75</v>
      </c>
      <c r="B6" s="136"/>
      <c r="C6" s="155"/>
      <c r="D6" s="155"/>
      <c r="E6" s="156">
        <v>7719120</v>
      </c>
      <c r="F6" s="60">
        <v>7720000</v>
      </c>
      <c r="G6" s="60">
        <v>38682000</v>
      </c>
      <c r="H6" s="60">
        <v>2107017</v>
      </c>
      <c r="I6" s="60">
        <v>49462</v>
      </c>
      <c r="J6" s="60">
        <v>40838479</v>
      </c>
      <c r="K6" s="60"/>
      <c r="L6" s="60">
        <v>2596432</v>
      </c>
      <c r="M6" s="60">
        <v>36770000</v>
      </c>
      <c r="N6" s="60">
        <v>39366432</v>
      </c>
      <c r="O6" s="60">
        <v>1800887</v>
      </c>
      <c r="P6" s="60">
        <v>368000</v>
      </c>
      <c r="Q6" s="60">
        <v>30630000</v>
      </c>
      <c r="R6" s="60">
        <v>32798887</v>
      </c>
      <c r="S6" s="60"/>
      <c r="T6" s="60"/>
      <c r="U6" s="60"/>
      <c r="V6" s="60"/>
      <c r="W6" s="60">
        <v>113003798</v>
      </c>
      <c r="X6" s="60">
        <v>7719552</v>
      </c>
      <c r="Y6" s="60">
        <v>105284246</v>
      </c>
      <c r="Z6" s="140">
        <v>1363.86</v>
      </c>
      <c r="AA6" s="155">
        <v>7720000</v>
      </c>
    </row>
    <row r="7" spans="1:27" ht="13.5">
      <c r="A7" s="138" t="s">
        <v>76</v>
      </c>
      <c r="B7" s="136"/>
      <c r="C7" s="157"/>
      <c r="D7" s="157"/>
      <c r="E7" s="158">
        <v>41371133</v>
      </c>
      <c r="F7" s="159">
        <v>41371000</v>
      </c>
      <c r="G7" s="159">
        <v>1922026</v>
      </c>
      <c r="H7" s="159">
        <v>1579682</v>
      </c>
      <c r="I7" s="159">
        <v>1881451</v>
      </c>
      <c r="J7" s="159">
        <v>5383159</v>
      </c>
      <c r="K7" s="159">
        <v>1867167</v>
      </c>
      <c r="L7" s="159">
        <v>1911049</v>
      </c>
      <c r="M7" s="159">
        <v>1820183</v>
      </c>
      <c r="N7" s="159">
        <v>5598399</v>
      </c>
      <c r="O7" s="159">
        <v>2221472</v>
      </c>
      <c r="P7" s="159">
        <v>1895565</v>
      </c>
      <c r="Q7" s="159">
        <v>1749767</v>
      </c>
      <c r="R7" s="159">
        <v>5866804</v>
      </c>
      <c r="S7" s="159">
        <v>2330360</v>
      </c>
      <c r="T7" s="159">
        <v>2330360</v>
      </c>
      <c r="U7" s="159">
        <v>2330360</v>
      </c>
      <c r="V7" s="159">
        <v>6991080</v>
      </c>
      <c r="W7" s="159">
        <v>23839442</v>
      </c>
      <c r="X7" s="159">
        <v>39371136</v>
      </c>
      <c r="Y7" s="159">
        <v>-15531694</v>
      </c>
      <c r="Z7" s="141">
        <v>-39.45</v>
      </c>
      <c r="AA7" s="157">
        <v>41371000</v>
      </c>
    </row>
    <row r="8" spans="1:27" ht="13.5">
      <c r="A8" s="138" t="s">
        <v>77</v>
      </c>
      <c r="B8" s="136"/>
      <c r="C8" s="155"/>
      <c r="D8" s="155"/>
      <c r="E8" s="156">
        <v>960000</v>
      </c>
      <c r="F8" s="60">
        <v>960000</v>
      </c>
      <c r="G8" s="60">
        <v>105019</v>
      </c>
      <c r="H8" s="60">
        <v>62749</v>
      </c>
      <c r="I8" s="60">
        <v>65845</v>
      </c>
      <c r="J8" s="60">
        <v>233613</v>
      </c>
      <c r="K8" s="60">
        <v>63934</v>
      </c>
      <c r="L8" s="60">
        <v>60166</v>
      </c>
      <c r="M8" s="60">
        <v>63339</v>
      </c>
      <c r="N8" s="60">
        <v>187439</v>
      </c>
      <c r="O8" s="60">
        <v>63988</v>
      </c>
      <c r="P8" s="60">
        <v>66233</v>
      </c>
      <c r="Q8" s="60">
        <v>60513</v>
      </c>
      <c r="R8" s="60">
        <v>190734</v>
      </c>
      <c r="S8" s="60"/>
      <c r="T8" s="60"/>
      <c r="U8" s="60"/>
      <c r="V8" s="60"/>
      <c r="W8" s="60">
        <v>611786</v>
      </c>
      <c r="X8" s="60">
        <v>959700</v>
      </c>
      <c r="Y8" s="60">
        <v>-347914</v>
      </c>
      <c r="Z8" s="140">
        <v>-36.25</v>
      </c>
      <c r="AA8" s="155">
        <v>960000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8512000</v>
      </c>
      <c r="F9" s="100">
        <f t="shared" si="1"/>
        <v>8512000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8512116</v>
      </c>
      <c r="Y9" s="100">
        <f t="shared" si="1"/>
        <v>-8512116</v>
      </c>
      <c r="Z9" s="137">
        <f>+IF(X9&lt;&gt;0,+(Y9/X9)*100,0)</f>
        <v>-100</v>
      </c>
      <c r="AA9" s="153">
        <f>SUM(AA10:AA14)</f>
        <v>8512000</v>
      </c>
    </row>
    <row r="10" spans="1:27" ht="13.5">
      <c r="A10" s="138" t="s">
        <v>79</v>
      </c>
      <c r="B10" s="136"/>
      <c r="C10" s="155"/>
      <c r="D10" s="155"/>
      <c r="E10" s="156">
        <v>5888000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5888136</v>
      </c>
      <c r="Y10" s="60">
        <v>-5888136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>
        <v>22000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21948</v>
      </c>
      <c r="Y11" s="60">
        <v>-21948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>
        <v>1065000</v>
      </c>
      <c r="F12" s="60">
        <v>8512000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1065456</v>
      </c>
      <c r="Y12" s="60">
        <v>-1065456</v>
      </c>
      <c r="Z12" s="140">
        <v>-100</v>
      </c>
      <c r="AA12" s="155">
        <v>8512000</v>
      </c>
    </row>
    <row r="13" spans="1:27" ht="13.5">
      <c r="A13" s="138" t="s">
        <v>82</v>
      </c>
      <c r="B13" s="136"/>
      <c r="C13" s="155"/>
      <c r="D13" s="155"/>
      <c r="E13" s="156">
        <v>1537000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1536576</v>
      </c>
      <c r="Y13" s="60">
        <v>-1536576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12000</v>
      </c>
      <c r="F15" s="100">
        <f t="shared" si="2"/>
        <v>12000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12060</v>
      </c>
      <c r="Y15" s="100">
        <f t="shared" si="2"/>
        <v>-12060</v>
      </c>
      <c r="Z15" s="137">
        <f>+IF(X15&lt;&gt;0,+(Y15/X15)*100,0)</f>
        <v>-100</v>
      </c>
      <c r="AA15" s="153">
        <f>SUM(AA16:AA18)</f>
        <v>12000</v>
      </c>
    </row>
    <row r="16" spans="1:27" ht="13.5">
      <c r="A16" s="138" t="s">
        <v>85</v>
      </c>
      <c r="B16" s="136"/>
      <c r="C16" s="155"/>
      <c r="D16" s="155"/>
      <c r="E16" s="156">
        <v>7000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6624</v>
      </c>
      <c r="Y16" s="60">
        <v>-6624</v>
      </c>
      <c r="Z16" s="140">
        <v>-100</v>
      </c>
      <c r="AA16" s="155"/>
    </row>
    <row r="17" spans="1:27" ht="13.5">
      <c r="A17" s="138" t="s">
        <v>86</v>
      </c>
      <c r="B17" s="136"/>
      <c r="C17" s="155"/>
      <c r="D17" s="155"/>
      <c r="E17" s="156">
        <v>5000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5436</v>
      </c>
      <c r="Y17" s="60">
        <v>-5436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>
        <v>12000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12000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159387355</v>
      </c>
      <c r="F19" s="100">
        <f t="shared" si="3"/>
        <v>159387000</v>
      </c>
      <c r="G19" s="100">
        <f t="shared" si="3"/>
        <v>3497092</v>
      </c>
      <c r="H19" s="100">
        <f t="shared" si="3"/>
        <v>3309162</v>
      </c>
      <c r="I19" s="100">
        <f t="shared" si="3"/>
        <v>2552743</v>
      </c>
      <c r="J19" s="100">
        <f t="shared" si="3"/>
        <v>9358997</v>
      </c>
      <c r="K19" s="100">
        <f t="shared" si="3"/>
        <v>4069519</v>
      </c>
      <c r="L19" s="100">
        <f t="shared" si="3"/>
        <v>3771681</v>
      </c>
      <c r="M19" s="100">
        <f t="shared" si="3"/>
        <v>3431243</v>
      </c>
      <c r="N19" s="100">
        <f t="shared" si="3"/>
        <v>11272443</v>
      </c>
      <c r="O19" s="100">
        <f t="shared" si="3"/>
        <v>4288132</v>
      </c>
      <c r="P19" s="100">
        <f t="shared" si="3"/>
        <v>4484210</v>
      </c>
      <c r="Q19" s="100">
        <f t="shared" si="3"/>
        <v>3710033</v>
      </c>
      <c r="R19" s="100">
        <f t="shared" si="3"/>
        <v>12482375</v>
      </c>
      <c r="S19" s="100">
        <f t="shared" si="3"/>
        <v>3815352</v>
      </c>
      <c r="T19" s="100">
        <f t="shared" si="3"/>
        <v>3735352</v>
      </c>
      <c r="U19" s="100">
        <f t="shared" si="3"/>
        <v>3735352</v>
      </c>
      <c r="V19" s="100">
        <f t="shared" si="3"/>
        <v>11286056</v>
      </c>
      <c r="W19" s="100">
        <f t="shared" si="3"/>
        <v>44399871</v>
      </c>
      <c r="X19" s="100">
        <f t="shared" si="3"/>
        <v>152576004</v>
      </c>
      <c r="Y19" s="100">
        <f t="shared" si="3"/>
        <v>-108176133</v>
      </c>
      <c r="Z19" s="137">
        <f>+IF(X19&lt;&gt;0,+(Y19/X19)*100,0)</f>
        <v>-70.89983363307903</v>
      </c>
      <c r="AA19" s="153">
        <f>SUM(AA20:AA23)</f>
        <v>159387000</v>
      </c>
    </row>
    <row r="20" spans="1:27" ht="13.5">
      <c r="A20" s="138" t="s">
        <v>89</v>
      </c>
      <c r="B20" s="136"/>
      <c r="C20" s="155"/>
      <c r="D20" s="155"/>
      <c r="E20" s="156">
        <v>56736000</v>
      </c>
      <c r="F20" s="60">
        <v>77168000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51518940</v>
      </c>
      <c r="Y20" s="60">
        <v>-51518940</v>
      </c>
      <c r="Z20" s="140">
        <v>-100</v>
      </c>
      <c r="AA20" s="155">
        <v>77168000</v>
      </c>
    </row>
    <row r="21" spans="1:27" ht="13.5">
      <c r="A21" s="138" t="s">
        <v>90</v>
      </c>
      <c r="B21" s="136"/>
      <c r="C21" s="155"/>
      <c r="D21" s="155"/>
      <c r="E21" s="156">
        <v>57944355</v>
      </c>
      <c r="F21" s="60">
        <v>46943000</v>
      </c>
      <c r="G21" s="60">
        <v>1679309</v>
      </c>
      <c r="H21" s="60">
        <v>1906496</v>
      </c>
      <c r="I21" s="60">
        <v>895804</v>
      </c>
      <c r="J21" s="60">
        <v>4481609</v>
      </c>
      <c r="K21" s="60">
        <v>2435463</v>
      </c>
      <c r="L21" s="60">
        <v>2141096</v>
      </c>
      <c r="M21" s="60">
        <v>1839199</v>
      </c>
      <c r="N21" s="60">
        <v>6415758</v>
      </c>
      <c r="O21" s="60">
        <v>2685616</v>
      </c>
      <c r="P21" s="60">
        <v>2888065</v>
      </c>
      <c r="Q21" s="60">
        <v>2123508</v>
      </c>
      <c r="R21" s="60">
        <v>7697189</v>
      </c>
      <c r="S21" s="60">
        <v>2255824</v>
      </c>
      <c r="T21" s="60">
        <v>2255824</v>
      </c>
      <c r="U21" s="60">
        <v>2255824</v>
      </c>
      <c r="V21" s="60">
        <v>6767472</v>
      </c>
      <c r="W21" s="60">
        <v>25362028</v>
      </c>
      <c r="X21" s="60">
        <v>56650140</v>
      </c>
      <c r="Y21" s="60">
        <v>-31288112</v>
      </c>
      <c r="Z21" s="140">
        <v>-55.23</v>
      </c>
      <c r="AA21" s="155">
        <v>46943000</v>
      </c>
    </row>
    <row r="22" spans="1:27" ht="13.5">
      <c r="A22" s="138" t="s">
        <v>91</v>
      </c>
      <c r="B22" s="136"/>
      <c r="C22" s="157"/>
      <c r="D22" s="157"/>
      <c r="E22" s="158">
        <v>26431000</v>
      </c>
      <c r="F22" s="159">
        <v>26901000</v>
      </c>
      <c r="G22" s="159">
        <v>1052762</v>
      </c>
      <c r="H22" s="159">
        <v>701333</v>
      </c>
      <c r="I22" s="159">
        <v>959604</v>
      </c>
      <c r="J22" s="159">
        <v>2713699</v>
      </c>
      <c r="K22" s="159">
        <v>944151</v>
      </c>
      <c r="L22" s="159">
        <v>944875</v>
      </c>
      <c r="M22" s="159">
        <v>921990</v>
      </c>
      <c r="N22" s="159">
        <v>2811016</v>
      </c>
      <c r="O22" s="159">
        <v>927357</v>
      </c>
      <c r="P22" s="159">
        <v>915745</v>
      </c>
      <c r="Q22" s="159">
        <v>916040</v>
      </c>
      <c r="R22" s="159">
        <v>2759142</v>
      </c>
      <c r="S22" s="159">
        <v>904464</v>
      </c>
      <c r="T22" s="159">
        <v>844464</v>
      </c>
      <c r="U22" s="159">
        <v>844464</v>
      </c>
      <c r="V22" s="159">
        <v>2593392</v>
      </c>
      <c r="W22" s="159">
        <v>10877249</v>
      </c>
      <c r="X22" s="159">
        <v>26331024</v>
      </c>
      <c r="Y22" s="159">
        <v>-15453775</v>
      </c>
      <c r="Z22" s="141">
        <v>-58.69</v>
      </c>
      <c r="AA22" s="157">
        <v>26901000</v>
      </c>
    </row>
    <row r="23" spans="1:27" ht="13.5">
      <c r="A23" s="138" t="s">
        <v>92</v>
      </c>
      <c r="B23" s="136"/>
      <c r="C23" s="155"/>
      <c r="D23" s="155"/>
      <c r="E23" s="156">
        <v>18276000</v>
      </c>
      <c r="F23" s="60">
        <v>8375000</v>
      </c>
      <c r="G23" s="60">
        <v>765021</v>
      </c>
      <c r="H23" s="60">
        <v>701333</v>
      </c>
      <c r="I23" s="60">
        <v>697335</v>
      </c>
      <c r="J23" s="60">
        <v>2163689</v>
      </c>
      <c r="K23" s="60">
        <v>689905</v>
      </c>
      <c r="L23" s="60">
        <v>685710</v>
      </c>
      <c r="M23" s="60">
        <v>670054</v>
      </c>
      <c r="N23" s="60">
        <v>2045669</v>
      </c>
      <c r="O23" s="60">
        <v>675159</v>
      </c>
      <c r="P23" s="60">
        <v>680400</v>
      </c>
      <c r="Q23" s="60">
        <v>670485</v>
      </c>
      <c r="R23" s="60">
        <v>2026044</v>
      </c>
      <c r="S23" s="60">
        <v>655064</v>
      </c>
      <c r="T23" s="60">
        <v>635064</v>
      </c>
      <c r="U23" s="60">
        <v>635064</v>
      </c>
      <c r="V23" s="60">
        <v>1925192</v>
      </c>
      <c r="W23" s="60">
        <v>8160594</v>
      </c>
      <c r="X23" s="60">
        <v>18075900</v>
      </c>
      <c r="Y23" s="60">
        <v>-9915306</v>
      </c>
      <c r="Z23" s="140">
        <v>-54.85</v>
      </c>
      <c r="AA23" s="155">
        <v>8375000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217961608</v>
      </c>
      <c r="F25" s="73">
        <f t="shared" si="4"/>
        <v>217962000</v>
      </c>
      <c r="G25" s="73">
        <f t="shared" si="4"/>
        <v>44206137</v>
      </c>
      <c r="H25" s="73">
        <f t="shared" si="4"/>
        <v>7058610</v>
      </c>
      <c r="I25" s="73">
        <f t="shared" si="4"/>
        <v>4549501</v>
      </c>
      <c r="J25" s="73">
        <f t="shared" si="4"/>
        <v>55814248</v>
      </c>
      <c r="K25" s="73">
        <f t="shared" si="4"/>
        <v>6000620</v>
      </c>
      <c r="L25" s="73">
        <f t="shared" si="4"/>
        <v>8339328</v>
      </c>
      <c r="M25" s="73">
        <f t="shared" si="4"/>
        <v>42084765</v>
      </c>
      <c r="N25" s="73">
        <f t="shared" si="4"/>
        <v>56424713</v>
      </c>
      <c r="O25" s="73">
        <f t="shared" si="4"/>
        <v>8374479</v>
      </c>
      <c r="P25" s="73">
        <f t="shared" si="4"/>
        <v>6814008</v>
      </c>
      <c r="Q25" s="73">
        <f t="shared" si="4"/>
        <v>36150313</v>
      </c>
      <c r="R25" s="73">
        <f t="shared" si="4"/>
        <v>51338800</v>
      </c>
      <c r="S25" s="73">
        <f t="shared" si="4"/>
        <v>6145712</v>
      </c>
      <c r="T25" s="73">
        <f t="shared" si="4"/>
        <v>6065712</v>
      </c>
      <c r="U25" s="73">
        <f t="shared" si="4"/>
        <v>6065712</v>
      </c>
      <c r="V25" s="73">
        <f t="shared" si="4"/>
        <v>18277136</v>
      </c>
      <c r="W25" s="73">
        <f t="shared" si="4"/>
        <v>181854897</v>
      </c>
      <c r="X25" s="73">
        <f t="shared" si="4"/>
        <v>209150568</v>
      </c>
      <c r="Y25" s="73">
        <f t="shared" si="4"/>
        <v>-27295671</v>
      </c>
      <c r="Z25" s="170">
        <f>+IF(X25&lt;&gt;0,+(Y25/X25)*100,0)</f>
        <v>-13.050727646123342</v>
      </c>
      <c r="AA25" s="168">
        <f>+AA5+AA9+AA15+AA19+AA24</f>
        <v>217962000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146701524</v>
      </c>
      <c r="F28" s="100">
        <f t="shared" si="5"/>
        <v>139429000</v>
      </c>
      <c r="G28" s="100">
        <f t="shared" si="5"/>
        <v>8417999</v>
      </c>
      <c r="H28" s="100">
        <f t="shared" si="5"/>
        <v>10054026</v>
      </c>
      <c r="I28" s="100">
        <f t="shared" si="5"/>
        <v>8859504</v>
      </c>
      <c r="J28" s="100">
        <f t="shared" si="5"/>
        <v>27331529</v>
      </c>
      <c r="K28" s="100">
        <f t="shared" si="5"/>
        <v>9649688</v>
      </c>
      <c r="L28" s="100">
        <f t="shared" si="5"/>
        <v>9173049</v>
      </c>
      <c r="M28" s="100">
        <f t="shared" si="5"/>
        <v>13704141</v>
      </c>
      <c r="N28" s="100">
        <f t="shared" si="5"/>
        <v>32526878</v>
      </c>
      <c r="O28" s="100">
        <f t="shared" si="5"/>
        <v>9205663</v>
      </c>
      <c r="P28" s="100">
        <f t="shared" si="5"/>
        <v>8337448</v>
      </c>
      <c r="Q28" s="100">
        <f t="shared" si="5"/>
        <v>9744959</v>
      </c>
      <c r="R28" s="100">
        <f t="shared" si="5"/>
        <v>27288070</v>
      </c>
      <c r="S28" s="100">
        <f t="shared" si="5"/>
        <v>8793848</v>
      </c>
      <c r="T28" s="100">
        <f t="shared" si="5"/>
        <v>8693848</v>
      </c>
      <c r="U28" s="100">
        <f t="shared" si="5"/>
        <v>8693848</v>
      </c>
      <c r="V28" s="100">
        <f t="shared" si="5"/>
        <v>26181544</v>
      </c>
      <c r="W28" s="100">
        <f t="shared" si="5"/>
        <v>113328021</v>
      </c>
      <c r="X28" s="100">
        <f t="shared" si="5"/>
        <v>144841656</v>
      </c>
      <c r="Y28" s="100">
        <f t="shared" si="5"/>
        <v>-31513635</v>
      </c>
      <c r="Z28" s="137">
        <f>+IF(X28&lt;&gt;0,+(Y28/X28)*100,0)</f>
        <v>-21.7573009521515</v>
      </c>
      <c r="AA28" s="153">
        <f>SUM(AA29:AA31)</f>
        <v>139429000</v>
      </c>
    </row>
    <row r="29" spans="1:27" ht="13.5">
      <c r="A29" s="138" t="s">
        <v>75</v>
      </c>
      <c r="B29" s="136"/>
      <c r="C29" s="155"/>
      <c r="D29" s="155"/>
      <c r="E29" s="156">
        <v>100512524</v>
      </c>
      <c r="F29" s="60">
        <v>94480000</v>
      </c>
      <c r="G29" s="60">
        <v>8401544</v>
      </c>
      <c r="H29" s="60">
        <v>9242955</v>
      </c>
      <c r="I29" s="60">
        <v>8477799</v>
      </c>
      <c r="J29" s="60">
        <v>26122298</v>
      </c>
      <c r="K29" s="60">
        <v>8812666</v>
      </c>
      <c r="L29" s="60">
        <v>8159726</v>
      </c>
      <c r="M29" s="60">
        <v>10913428</v>
      </c>
      <c r="N29" s="60">
        <v>27885820</v>
      </c>
      <c r="O29" s="60">
        <v>8614458</v>
      </c>
      <c r="P29" s="60">
        <v>8324759</v>
      </c>
      <c r="Q29" s="60">
        <v>8098548</v>
      </c>
      <c r="R29" s="60">
        <v>25037765</v>
      </c>
      <c r="S29" s="60">
        <v>8772896</v>
      </c>
      <c r="T29" s="60">
        <v>8672896</v>
      </c>
      <c r="U29" s="60">
        <v>8672896</v>
      </c>
      <c r="V29" s="60">
        <v>26118688</v>
      </c>
      <c r="W29" s="60">
        <v>105164571</v>
      </c>
      <c r="X29" s="60">
        <v>100257204</v>
      </c>
      <c r="Y29" s="60">
        <v>4907367</v>
      </c>
      <c r="Z29" s="140">
        <v>4.89</v>
      </c>
      <c r="AA29" s="155">
        <v>94480000</v>
      </c>
    </row>
    <row r="30" spans="1:27" ht="13.5">
      <c r="A30" s="138" t="s">
        <v>76</v>
      </c>
      <c r="B30" s="136"/>
      <c r="C30" s="157"/>
      <c r="D30" s="157"/>
      <c r="E30" s="158">
        <v>38123000</v>
      </c>
      <c r="F30" s="159">
        <v>36801000</v>
      </c>
      <c r="G30" s="159">
        <v>16455</v>
      </c>
      <c r="H30" s="159">
        <v>811071</v>
      </c>
      <c r="I30" s="159">
        <v>381705</v>
      </c>
      <c r="J30" s="159">
        <v>1209231</v>
      </c>
      <c r="K30" s="159">
        <v>837022</v>
      </c>
      <c r="L30" s="159">
        <v>1013323</v>
      </c>
      <c r="M30" s="159">
        <v>2790713</v>
      </c>
      <c r="N30" s="159">
        <v>4641058</v>
      </c>
      <c r="O30" s="159">
        <v>591205</v>
      </c>
      <c r="P30" s="159">
        <v>12689</v>
      </c>
      <c r="Q30" s="159">
        <v>1646411</v>
      </c>
      <c r="R30" s="159">
        <v>2250305</v>
      </c>
      <c r="S30" s="159">
        <v>20952</v>
      </c>
      <c r="T30" s="159">
        <v>20952</v>
      </c>
      <c r="U30" s="159">
        <v>20952</v>
      </c>
      <c r="V30" s="159">
        <v>62856</v>
      </c>
      <c r="W30" s="159">
        <v>8163450</v>
      </c>
      <c r="X30" s="159">
        <v>35259972</v>
      </c>
      <c r="Y30" s="159">
        <v>-27096522</v>
      </c>
      <c r="Z30" s="141">
        <v>-76.85</v>
      </c>
      <c r="AA30" s="157">
        <v>36801000</v>
      </c>
    </row>
    <row r="31" spans="1:27" ht="13.5">
      <c r="A31" s="138" t="s">
        <v>77</v>
      </c>
      <c r="B31" s="136"/>
      <c r="C31" s="155"/>
      <c r="D31" s="155"/>
      <c r="E31" s="156">
        <v>8066000</v>
      </c>
      <c r="F31" s="60">
        <v>8148000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9324480</v>
      </c>
      <c r="Y31" s="60">
        <v>-9324480</v>
      </c>
      <c r="Z31" s="140">
        <v>-100</v>
      </c>
      <c r="AA31" s="155">
        <v>8148000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19479284</v>
      </c>
      <c r="F32" s="100">
        <f t="shared" si="6"/>
        <v>19496000</v>
      </c>
      <c r="G32" s="100">
        <f t="shared" si="6"/>
        <v>0</v>
      </c>
      <c r="H32" s="100">
        <f t="shared" si="6"/>
        <v>34551</v>
      </c>
      <c r="I32" s="100">
        <f t="shared" si="6"/>
        <v>1745</v>
      </c>
      <c r="J32" s="100">
        <f t="shared" si="6"/>
        <v>36296</v>
      </c>
      <c r="K32" s="100">
        <f t="shared" si="6"/>
        <v>4800</v>
      </c>
      <c r="L32" s="100">
        <f t="shared" si="6"/>
        <v>13366</v>
      </c>
      <c r="M32" s="100">
        <f t="shared" si="6"/>
        <v>1500</v>
      </c>
      <c r="N32" s="100">
        <f t="shared" si="6"/>
        <v>19666</v>
      </c>
      <c r="O32" s="100">
        <f t="shared" si="6"/>
        <v>1500</v>
      </c>
      <c r="P32" s="100">
        <f t="shared" si="6"/>
        <v>3000</v>
      </c>
      <c r="Q32" s="100">
        <f t="shared" si="6"/>
        <v>4500</v>
      </c>
      <c r="R32" s="100">
        <f t="shared" si="6"/>
        <v>9000</v>
      </c>
      <c r="S32" s="100">
        <f t="shared" si="6"/>
        <v>10182</v>
      </c>
      <c r="T32" s="100">
        <f t="shared" si="6"/>
        <v>10182</v>
      </c>
      <c r="U32" s="100">
        <f t="shared" si="6"/>
        <v>10182</v>
      </c>
      <c r="V32" s="100">
        <f t="shared" si="6"/>
        <v>30546</v>
      </c>
      <c r="W32" s="100">
        <f t="shared" si="6"/>
        <v>95508</v>
      </c>
      <c r="X32" s="100">
        <f t="shared" si="6"/>
        <v>18478716</v>
      </c>
      <c r="Y32" s="100">
        <f t="shared" si="6"/>
        <v>-18383208</v>
      </c>
      <c r="Z32" s="137">
        <f>+IF(X32&lt;&gt;0,+(Y32/X32)*100,0)</f>
        <v>-99.48314590689094</v>
      </c>
      <c r="AA32" s="153">
        <f>SUM(AA33:AA37)</f>
        <v>19496000</v>
      </c>
    </row>
    <row r="33" spans="1:27" ht="13.5">
      <c r="A33" s="138" t="s">
        <v>79</v>
      </c>
      <c r="B33" s="136"/>
      <c r="C33" s="155"/>
      <c r="D33" s="155"/>
      <c r="E33" s="156">
        <v>16475284</v>
      </c>
      <c r="F33" s="60"/>
      <c r="G33" s="60"/>
      <c r="H33" s="60">
        <v>4500</v>
      </c>
      <c r="I33" s="60"/>
      <c r="J33" s="60">
        <v>4500</v>
      </c>
      <c r="K33" s="60">
        <v>4800</v>
      </c>
      <c r="L33" s="60">
        <v>13366</v>
      </c>
      <c r="M33" s="60">
        <v>1500</v>
      </c>
      <c r="N33" s="60">
        <v>19666</v>
      </c>
      <c r="O33" s="60">
        <v>1500</v>
      </c>
      <c r="P33" s="60">
        <v>3000</v>
      </c>
      <c r="Q33" s="60">
        <v>4500</v>
      </c>
      <c r="R33" s="60">
        <v>9000</v>
      </c>
      <c r="S33" s="60">
        <v>10182</v>
      </c>
      <c r="T33" s="60">
        <v>10182</v>
      </c>
      <c r="U33" s="60">
        <v>10182</v>
      </c>
      <c r="V33" s="60">
        <v>30546</v>
      </c>
      <c r="W33" s="60">
        <v>63712</v>
      </c>
      <c r="X33" s="60">
        <v>15474996</v>
      </c>
      <c r="Y33" s="60">
        <v>-15411284</v>
      </c>
      <c r="Z33" s="140">
        <v>-99.59</v>
      </c>
      <c r="AA33" s="155"/>
    </row>
    <row r="34" spans="1:27" ht="13.5">
      <c r="A34" s="138" t="s">
        <v>80</v>
      </c>
      <c r="B34" s="136"/>
      <c r="C34" s="155"/>
      <c r="D34" s="155"/>
      <c r="E34" s="156">
        <v>1830000</v>
      </c>
      <c r="F34" s="60"/>
      <c r="G34" s="60"/>
      <c r="H34" s="60">
        <v>13602</v>
      </c>
      <c r="I34" s="60"/>
      <c r="J34" s="60">
        <v>13602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13602</v>
      </c>
      <c r="X34" s="60">
        <v>1829952</v>
      </c>
      <c r="Y34" s="60">
        <v>-1816350</v>
      </c>
      <c r="Z34" s="140">
        <v>-99.26</v>
      </c>
      <c r="AA34" s="155"/>
    </row>
    <row r="35" spans="1:27" ht="13.5">
      <c r="A35" s="138" t="s">
        <v>81</v>
      </c>
      <c r="B35" s="136"/>
      <c r="C35" s="155"/>
      <c r="D35" s="155"/>
      <c r="E35" s="156">
        <v>434000</v>
      </c>
      <c r="F35" s="60">
        <v>19496000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434064</v>
      </c>
      <c r="Y35" s="60">
        <v>-434064</v>
      </c>
      <c r="Z35" s="140">
        <v>-100</v>
      </c>
      <c r="AA35" s="155">
        <v>19496000</v>
      </c>
    </row>
    <row r="36" spans="1:27" ht="13.5">
      <c r="A36" s="138" t="s">
        <v>82</v>
      </c>
      <c r="B36" s="136"/>
      <c r="C36" s="155"/>
      <c r="D36" s="155"/>
      <c r="E36" s="156">
        <v>740000</v>
      </c>
      <c r="F36" s="60"/>
      <c r="G36" s="60"/>
      <c r="H36" s="60">
        <v>16449</v>
      </c>
      <c r="I36" s="60">
        <v>1745</v>
      </c>
      <c r="J36" s="60">
        <v>18194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18194</v>
      </c>
      <c r="X36" s="60">
        <v>739704</v>
      </c>
      <c r="Y36" s="60">
        <v>-721510</v>
      </c>
      <c r="Z36" s="140">
        <v>-97.54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10804000</v>
      </c>
      <c r="F38" s="100">
        <f t="shared" si="7"/>
        <v>9766000</v>
      </c>
      <c r="G38" s="100">
        <f t="shared" si="7"/>
        <v>23772</v>
      </c>
      <c r="H38" s="100">
        <f t="shared" si="7"/>
        <v>145829</v>
      </c>
      <c r="I38" s="100">
        <f t="shared" si="7"/>
        <v>144674</v>
      </c>
      <c r="J38" s="100">
        <f t="shared" si="7"/>
        <v>314275</v>
      </c>
      <c r="K38" s="100">
        <f t="shared" si="7"/>
        <v>123108</v>
      </c>
      <c r="L38" s="100">
        <f t="shared" si="7"/>
        <v>244609</v>
      </c>
      <c r="M38" s="100">
        <f t="shared" si="7"/>
        <v>71870</v>
      </c>
      <c r="N38" s="100">
        <f t="shared" si="7"/>
        <v>439587</v>
      </c>
      <c r="O38" s="100">
        <f t="shared" si="7"/>
        <v>155820</v>
      </c>
      <c r="P38" s="100">
        <f t="shared" si="7"/>
        <v>140213</v>
      </c>
      <c r="Q38" s="100">
        <f t="shared" si="7"/>
        <v>99949</v>
      </c>
      <c r="R38" s="100">
        <f t="shared" si="7"/>
        <v>395982</v>
      </c>
      <c r="S38" s="100">
        <f t="shared" si="7"/>
        <v>107237</v>
      </c>
      <c r="T38" s="100">
        <f t="shared" si="7"/>
        <v>107237</v>
      </c>
      <c r="U38" s="100">
        <f t="shared" si="7"/>
        <v>107237</v>
      </c>
      <c r="V38" s="100">
        <f t="shared" si="7"/>
        <v>321711</v>
      </c>
      <c r="W38" s="100">
        <f t="shared" si="7"/>
        <v>1471555</v>
      </c>
      <c r="X38" s="100">
        <f t="shared" si="7"/>
        <v>10803744</v>
      </c>
      <c r="Y38" s="100">
        <f t="shared" si="7"/>
        <v>-9332189</v>
      </c>
      <c r="Z38" s="137">
        <f>+IF(X38&lt;&gt;0,+(Y38/X38)*100,0)</f>
        <v>-86.37921261370133</v>
      </c>
      <c r="AA38" s="153">
        <f>SUM(AA39:AA41)</f>
        <v>9766000</v>
      </c>
    </row>
    <row r="39" spans="1:27" ht="13.5">
      <c r="A39" s="138" t="s">
        <v>85</v>
      </c>
      <c r="B39" s="136"/>
      <c r="C39" s="155"/>
      <c r="D39" s="155"/>
      <c r="E39" s="156">
        <v>1104000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1103724</v>
      </c>
      <c r="Y39" s="60">
        <v>-1103724</v>
      </c>
      <c r="Z39" s="140">
        <v>-100</v>
      </c>
      <c r="AA39" s="155"/>
    </row>
    <row r="40" spans="1:27" ht="13.5">
      <c r="A40" s="138" t="s">
        <v>86</v>
      </c>
      <c r="B40" s="136"/>
      <c r="C40" s="155"/>
      <c r="D40" s="155"/>
      <c r="E40" s="156">
        <v>9700000</v>
      </c>
      <c r="F40" s="60"/>
      <c r="G40" s="60">
        <v>23772</v>
      </c>
      <c r="H40" s="60">
        <v>145829</v>
      </c>
      <c r="I40" s="60">
        <v>144674</v>
      </c>
      <c r="J40" s="60">
        <v>314275</v>
      </c>
      <c r="K40" s="60">
        <v>123108</v>
      </c>
      <c r="L40" s="60">
        <v>244609</v>
      </c>
      <c r="M40" s="60">
        <v>71870</v>
      </c>
      <c r="N40" s="60">
        <v>439587</v>
      </c>
      <c r="O40" s="60">
        <v>155820</v>
      </c>
      <c r="P40" s="60">
        <v>140213</v>
      </c>
      <c r="Q40" s="60">
        <v>99949</v>
      </c>
      <c r="R40" s="60">
        <v>395982</v>
      </c>
      <c r="S40" s="60">
        <v>107237</v>
      </c>
      <c r="T40" s="60">
        <v>107237</v>
      </c>
      <c r="U40" s="60">
        <v>107237</v>
      </c>
      <c r="V40" s="60">
        <v>321711</v>
      </c>
      <c r="W40" s="60">
        <v>1471555</v>
      </c>
      <c r="X40" s="60">
        <v>9700020</v>
      </c>
      <c r="Y40" s="60">
        <v>-8228465</v>
      </c>
      <c r="Z40" s="140">
        <v>-84.83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>
        <v>9766000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9766000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118987000</v>
      </c>
      <c r="F42" s="100">
        <f t="shared" si="8"/>
        <v>118558000</v>
      </c>
      <c r="G42" s="100">
        <f t="shared" si="8"/>
        <v>2362191</v>
      </c>
      <c r="H42" s="100">
        <f t="shared" si="8"/>
        <v>3812347</v>
      </c>
      <c r="I42" s="100">
        <f t="shared" si="8"/>
        <v>3519439</v>
      </c>
      <c r="J42" s="100">
        <f t="shared" si="8"/>
        <v>9693977</v>
      </c>
      <c r="K42" s="100">
        <f t="shared" si="8"/>
        <v>3753890</v>
      </c>
      <c r="L42" s="100">
        <f t="shared" si="8"/>
        <v>4059019</v>
      </c>
      <c r="M42" s="100">
        <f t="shared" si="8"/>
        <v>3998888</v>
      </c>
      <c r="N42" s="100">
        <f t="shared" si="8"/>
        <v>11811797</v>
      </c>
      <c r="O42" s="100">
        <f t="shared" si="8"/>
        <v>4356219</v>
      </c>
      <c r="P42" s="100">
        <f t="shared" si="8"/>
        <v>3995509</v>
      </c>
      <c r="Q42" s="100">
        <f t="shared" si="8"/>
        <v>3906965</v>
      </c>
      <c r="R42" s="100">
        <f t="shared" si="8"/>
        <v>12258693</v>
      </c>
      <c r="S42" s="100">
        <f t="shared" si="8"/>
        <v>3507054</v>
      </c>
      <c r="T42" s="100">
        <f t="shared" si="8"/>
        <v>3507054</v>
      </c>
      <c r="U42" s="100">
        <f t="shared" si="8"/>
        <v>3507054</v>
      </c>
      <c r="V42" s="100">
        <f t="shared" si="8"/>
        <v>10521162</v>
      </c>
      <c r="W42" s="100">
        <f t="shared" si="8"/>
        <v>44285629</v>
      </c>
      <c r="X42" s="100">
        <f t="shared" si="8"/>
        <v>112752984</v>
      </c>
      <c r="Y42" s="100">
        <f t="shared" si="8"/>
        <v>-68467355</v>
      </c>
      <c r="Z42" s="137">
        <f>+IF(X42&lt;&gt;0,+(Y42/X42)*100,0)</f>
        <v>-60.723319748238325</v>
      </c>
      <c r="AA42" s="153">
        <f>SUM(AA43:AA46)</f>
        <v>118558000</v>
      </c>
    </row>
    <row r="43" spans="1:27" ht="13.5">
      <c r="A43" s="138" t="s">
        <v>89</v>
      </c>
      <c r="B43" s="136"/>
      <c r="C43" s="155"/>
      <c r="D43" s="155"/>
      <c r="E43" s="156">
        <v>51994000</v>
      </c>
      <c r="F43" s="60">
        <v>40019000</v>
      </c>
      <c r="G43" s="60">
        <v>135398</v>
      </c>
      <c r="H43" s="60">
        <v>114036</v>
      </c>
      <c r="I43" s="60">
        <v>140301</v>
      </c>
      <c r="J43" s="60">
        <v>389735</v>
      </c>
      <c r="K43" s="60">
        <v>131184</v>
      </c>
      <c r="L43" s="60">
        <v>118371</v>
      </c>
      <c r="M43" s="60">
        <v>159937</v>
      </c>
      <c r="N43" s="60">
        <v>409492</v>
      </c>
      <c r="O43" s="60">
        <v>113468</v>
      </c>
      <c r="P43" s="60">
        <v>123977</v>
      </c>
      <c r="Q43" s="60">
        <v>68550</v>
      </c>
      <c r="R43" s="60">
        <v>305995</v>
      </c>
      <c r="S43" s="60"/>
      <c r="T43" s="60"/>
      <c r="U43" s="60"/>
      <c r="V43" s="60"/>
      <c r="W43" s="60">
        <v>1105222</v>
      </c>
      <c r="X43" s="60">
        <v>50583420</v>
      </c>
      <c r="Y43" s="60">
        <v>-49478198</v>
      </c>
      <c r="Z43" s="140">
        <v>-97.82</v>
      </c>
      <c r="AA43" s="155">
        <v>40019000</v>
      </c>
    </row>
    <row r="44" spans="1:27" ht="13.5">
      <c r="A44" s="138" t="s">
        <v>90</v>
      </c>
      <c r="B44" s="136"/>
      <c r="C44" s="155"/>
      <c r="D44" s="155"/>
      <c r="E44" s="156">
        <v>44246000</v>
      </c>
      <c r="F44" s="60">
        <v>39526000</v>
      </c>
      <c r="G44" s="60">
        <v>2226793</v>
      </c>
      <c r="H44" s="60">
        <v>3310196</v>
      </c>
      <c r="I44" s="60">
        <v>3206221</v>
      </c>
      <c r="J44" s="60">
        <v>8743210</v>
      </c>
      <c r="K44" s="60">
        <v>3497706</v>
      </c>
      <c r="L44" s="60">
        <v>3576624</v>
      </c>
      <c r="M44" s="60">
        <v>3552288</v>
      </c>
      <c r="N44" s="60">
        <v>10626618</v>
      </c>
      <c r="O44" s="60">
        <v>4108457</v>
      </c>
      <c r="P44" s="60">
        <v>3871532</v>
      </c>
      <c r="Q44" s="60">
        <v>3588415</v>
      </c>
      <c r="R44" s="60">
        <v>11568404</v>
      </c>
      <c r="S44" s="60">
        <v>3382054</v>
      </c>
      <c r="T44" s="60">
        <v>3382054</v>
      </c>
      <c r="U44" s="60">
        <v>3382054</v>
      </c>
      <c r="V44" s="60">
        <v>10146162</v>
      </c>
      <c r="W44" s="60">
        <v>41084394</v>
      </c>
      <c r="X44" s="60">
        <v>44679648</v>
      </c>
      <c r="Y44" s="60">
        <v>-3595254</v>
      </c>
      <c r="Z44" s="140">
        <v>-8.05</v>
      </c>
      <c r="AA44" s="155">
        <v>39526000</v>
      </c>
    </row>
    <row r="45" spans="1:27" ht="13.5">
      <c r="A45" s="138" t="s">
        <v>91</v>
      </c>
      <c r="B45" s="136"/>
      <c r="C45" s="157"/>
      <c r="D45" s="157"/>
      <c r="E45" s="158">
        <v>14524000</v>
      </c>
      <c r="F45" s="159">
        <v>26906000</v>
      </c>
      <c r="G45" s="159"/>
      <c r="H45" s="159">
        <v>250000</v>
      </c>
      <c r="I45" s="159">
        <v>172917</v>
      </c>
      <c r="J45" s="159">
        <v>422917</v>
      </c>
      <c r="K45" s="159">
        <v>125000</v>
      </c>
      <c r="L45" s="159">
        <v>273490</v>
      </c>
      <c r="M45" s="159">
        <v>286663</v>
      </c>
      <c r="N45" s="159">
        <v>685153</v>
      </c>
      <c r="O45" s="159">
        <v>134294</v>
      </c>
      <c r="P45" s="159"/>
      <c r="Q45" s="159">
        <v>250000</v>
      </c>
      <c r="R45" s="159">
        <v>384294</v>
      </c>
      <c r="S45" s="159">
        <v>125000</v>
      </c>
      <c r="T45" s="159">
        <v>125000</v>
      </c>
      <c r="U45" s="159">
        <v>125000</v>
      </c>
      <c r="V45" s="159">
        <v>375000</v>
      </c>
      <c r="W45" s="159">
        <v>1867364</v>
      </c>
      <c r="X45" s="159">
        <v>12083424</v>
      </c>
      <c r="Y45" s="159">
        <v>-10216060</v>
      </c>
      <c r="Z45" s="141">
        <v>-84.55</v>
      </c>
      <c r="AA45" s="157">
        <v>26906000</v>
      </c>
    </row>
    <row r="46" spans="1:27" ht="13.5">
      <c r="A46" s="138" t="s">
        <v>92</v>
      </c>
      <c r="B46" s="136"/>
      <c r="C46" s="155"/>
      <c r="D46" s="155"/>
      <c r="E46" s="156">
        <v>8223000</v>
      </c>
      <c r="F46" s="60">
        <v>12107000</v>
      </c>
      <c r="G46" s="60"/>
      <c r="H46" s="60">
        <v>138115</v>
      </c>
      <c r="I46" s="60"/>
      <c r="J46" s="60">
        <v>138115</v>
      </c>
      <c r="K46" s="60"/>
      <c r="L46" s="60">
        <v>90534</v>
      </c>
      <c r="M46" s="60"/>
      <c r="N46" s="60">
        <v>90534</v>
      </c>
      <c r="O46" s="60"/>
      <c r="P46" s="60"/>
      <c r="Q46" s="60"/>
      <c r="R46" s="60"/>
      <c r="S46" s="60"/>
      <c r="T46" s="60"/>
      <c r="U46" s="60"/>
      <c r="V46" s="60"/>
      <c r="W46" s="60">
        <v>228649</v>
      </c>
      <c r="X46" s="60">
        <v>5406492</v>
      </c>
      <c r="Y46" s="60">
        <v>-5177843</v>
      </c>
      <c r="Z46" s="140">
        <v>-95.77</v>
      </c>
      <c r="AA46" s="155">
        <v>12107000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295971808</v>
      </c>
      <c r="F48" s="73">
        <f t="shared" si="9"/>
        <v>287249000</v>
      </c>
      <c r="G48" s="73">
        <f t="shared" si="9"/>
        <v>10803962</v>
      </c>
      <c r="H48" s="73">
        <f t="shared" si="9"/>
        <v>14046753</v>
      </c>
      <c r="I48" s="73">
        <f t="shared" si="9"/>
        <v>12525362</v>
      </c>
      <c r="J48" s="73">
        <f t="shared" si="9"/>
        <v>37376077</v>
      </c>
      <c r="K48" s="73">
        <f t="shared" si="9"/>
        <v>13531486</v>
      </c>
      <c r="L48" s="73">
        <f t="shared" si="9"/>
        <v>13490043</v>
      </c>
      <c r="M48" s="73">
        <f t="shared" si="9"/>
        <v>17776399</v>
      </c>
      <c r="N48" s="73">
        <f t="shared" si="9"/>
        <v>44797928</v>
      </c>
      <c r="O48" s="73">
        <f t="shared" si="9"/>
        <v>13719202</v>
      </c>
      <c r="P48" s="73">
        <f t="shared" si="9"/>
        <v>12476170</v>
      </c>
      <c r="Q48" s="73">
        <f t="shared" si="9"/>
        <v>13756373</v>
      </c>
      <c r="R48" s="73">
        <f t="shared" si="9"/>
        <v>39951745</v>
      </c>
      <c r="S48" s="73">
        <f t="shared" si="9"/>
        <v>12418321</v>
      </c>
      <c r="T48" s="73">
        <f t="shared" si="9"/>
        <v>12318321</v>
      </c>
      <c r="U48" s="73">
        <f t="shared" si="9"/>
        <v>12318321</v>
      </c>
      <c r="V48" s="73">
        <f t="shared" si="9"/>
        <v>37054963</v>
      </c>
      <c r="W48" s="73">
        <f t="shared" si="9"/>
        <v>159180713</v>
      </c>
      <c r="X48" s="73">
        <f t="shared" si="9"/>
        <v>286877100</v>
      </c>
      <c r="Y48" s="73">
        <f t="shared" si="9"/>
        <v>-127696387</v>
      </c>
      <c r="Z48" s="170">
        <f>+IF(X48&lt;&gt;0,+(Y48/X48)*100,0)</f>
        <v>-44.512575942799195</v>
      </c>
      <c r="AA48" s="168">
        <f>+AA28+AA32+AA38+AA42+AA47</f>
        <v>287249000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-78010200</v>
      </c>
      <c r="F49" s="173">
        <f t="shared" si="10"/>
        <v>-69287000</v>
      </c>
      <c r="G49" s="173">
        <f t="shared" si="10"/>
        <v>33402175</v>
      </c>
      <c r="H49" s="173">
        <f t="shared" si="10"/>
        <v>-6988143</v>
      </c>
      <c r="I49" s="173">
        <f t="shared" si="10"/>
        <v>-7975861</v>
      </c>
      <c r="J49" s="173">
        <f t="shared" si="10"/>
        <v>18438171</v>
      </c>
      <c r="K49" s="173">
        <f t="shared" si="10"/>
        <v>-7530866</v>
      </c>
      <c r="L49" s="173">
        <f t="shared" si="10"/>
        <v>-5150715</v>
      </c>
      <c r="M49" s="173">
        <f t="shared" si="10"/>
        <v>24308366</v>
      </c>
      <c r="N49" s="173">
        <f t="shared" si="10"/>
        <v>11626785</v>
      </c>
      <c r="O49" s="173">
        <f t="shared" si="10"/>
        <v>-5344723</v>
      </c>
      <c r="P49" s="173">
        <f t="shared" si="10"/>
        <v>-5662162</v>
      </c>
      <c r="Q49" s="173">
        <f t="shared" si="10"/>
        <v>22393940</v>
      </c>
      <c r="R49" s="173">
        <f t="shared" si="10"/>
        <v>11387055</v>
      </c>
      <c r="S49" s="173">
        <f t="shared" si="10"/>
        <v>-6272609</v>
      </c>
      <c r="T49" s="173">
        <f t="shared" si="10"/>
        <v>-6252609</v>
      </c>
      <c r="U49" s="173">
        <f t="shared" si="10"/>
        <v>-6252609</v>
      </c>
      <c r="V49" s="173">
        <f t="shared" si="10"/>
        <v>-18777827</v>
      </c>
      <c r="W49" s="173">
        <f t="shared" si="10"/>
        <v>22674184</v>
      </c>
      <c r="X49" s="173">
        <f>IF(F25=F48,0,X25-X48)</f>
        <v>-77726532</v>
      </c>
      <c r="Y49" s="173">
        <f t="shared" si="10"/>
        <v>100400716</v>
      </c>
      <c r="Z49" s="174">
        <f>+IF(X49&lt;&gt;0,+(Y49/X49)*100,0)</f>
        <v>-129.17174279691264</v>
      </c>
      <c r="AA49" s="171">
        <f>+AA25-AA48</f>
        <v>-69287000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15539000</v>
      </c>
      <c r="F5" s="60">
        <v>15539000</v>
      </c>
      <c r="G5" s="60">
        <v>0</v>
      </c>
      <c r="H5" s="60">
        <v>1237505</v>
      </c>
      <c r="I5" s="60">
        <v>1516069</v>
      </c>
      <c r="J5" s="60">
        <v>2753574</v>
      </c>
      <c r="K5" s="60">
        <v>1489352</v>
      </c>
      <c r="L5" s="60">
        <v>1508548</v>
      </c>
      <c r="M5" s="60">
        <v>1396885</v>
      </c>
      <c r="N5" s="60">
        <v>4394785</v>
      </c>
      <c r="O5" s="60">
        <v>1777905</v>
      </c>
      <c r="P5" s="60">
        <v>1425904</v>
      </c>
      <c r="Q5" s="60">
        <v>1252970</v>
      </c>
      <c r="R5" s="60">
        <v>4456779</v>
      </c>
      <c r="S5" s="60">
        <v>1758322</v>
      </c>
      <c r="T5" s="60">
        <v>1758322</v>
      </c>
      <c r="U5" s="60">
        <v>1758322</v>
      </c>
      <c r="V5" s="60">
        <v>5274966</v>
      </c>
      <c r="W5" s="60">
        <v>16880104</v>
      </c>
      <c r="X5" s="60">
        <v>13539480</v>
      </c>
      <c r="Y5" s="60">
        <v>3340624</v>
      </c>
      <c r="Z5" s="140">
        <v>24.67</v>
      </c>
      <c r="AA5" s="155">
        <v>15539000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56736000</v>
      </c>
      <c r="F7" s="60">
        <v>56736000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50583420</v>
      </c>
      <c r="Y7" s="60">
        <v>-50583420</v>
      </c>
      <c r="Z7" s="140">
        <v>-100</v>
      </c>
      <c r="AA7" s="155">
        <v>56736000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16499866</v>
      </c>
      <c r="F8" s="60">
        <v>16500000</v>
      </c>
      <c r="G8" s="60">
        <v>1679309</v>
      </c>
      <c r="H8" s="60">
        <v>1906496</v>
      </c>
      <c r="I8" s="60">
        <v>895804</v>
      </c>
      <c r="J8" s="60">
        <v>4481609</v>
      </c>
      <c r="K8" s="60">
        <v>2435463</v>
      </c>
      <c r="L8" s="60">
        <v>2141096</v>
      </c>
      <c r="M8" s="60">
        <v>1839199</v>
      </c>
      <c r="N8" s="60">
        <v>6415758</v>
      </c>
      <c r="O8" s="60">
        <v>2685616</v>
      </c>
      <c r="P8" s="60">
        <v>2888065</v>
      </c>
      <c r="Q8" s="60">
        <v>2123508</v>
      </c>
      <c r="R8" s="60">
        <v>7697189</v>
      </c>
      <c r="S8" s="60">
        <v>2255824</v>
      </c>
      <c r="T8" s="60">
        <v>2255824</v>
      </c>
      <c r="U8" s="60">
        <v>2255824</v>
      </c>
      <c r="V8" s="60">
        <v>6767472</v>
      </c>
      <c r="W8" s="60">
        <v>25362028</v>
      </c>
      <c r="X8" s="60">
        <v>16199868</v>
      </c>
      <c r="Y8" s="60">
        <v>9162160</v>
      </c>
      <c r="Z8" s="140">
        <v>56.56</v>
      </c>
      <c r="AA8" s="155">
        <v>16500000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11361721</v>
      </c>
      <c r="F9" s="60">
        <v>11362000</v>
      </c>
      <c r="G9" s="60">
        <v>1052762</v>
      </c>
      <c r="H9" s="60">
        <v>701333</v>
      </c>
      <c r="I9" s="60">
        <v>959604</v>
      </c>
      <c r="J9" s="60">
        <v>2713699</v>
      </c>
      <c r="K9" s="60">
        <v>944151</v>
      </c>
      <c r="L9" s="60">
        <v>944875</v>
      </c>
      <c r="M9" s="60">
        <v>921990</v>
      </c>
      <c r="N9" s="60">
        <v>2811016</v>
      </c>
      <c r="O9" s="60">
        <v>927357</v>
      </c>
      <c r="P9" s="60">
        <v>915745</v>
      </c>
      <c r="Q9" s="60">
        <v>916040</v>
      </c>
      <c r="R9" s="60">
        <v>2759142</v>
      </c>
      <c r="S9" s="60">
        <v>904464</v>
      </c>
      <c r="T9" s="60">
        <v>844464</v>
      </c>
      <c r="U9" s="60">
        <v>844464</v>
      </c>
      <c r="V9" s="60">
        <v>2593392</v>
      </c>
      <c r="W9" s="60">
        <v>10877249</v>
      </c>
      <c r="X9" s="60">
        <v>11261724</v>
      </c>
      <c r="Y9" s="60">
        <v>-384475</v>
      </c>
      <c r="Z9" s="140">
        <v>-3.41</v>
      </c>
      <c r="AA9" s="155">
        <v>11362000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8375205</v>
      </c>
      <c r="F10" s="54">
        <v>8375000</v>
      </c>
      <c r="G10" s="54">
        <v>765021</v>
      </c>
      <c r="H10" s="54">
        <v>701333</v>
      </c>
      <c r="I10" s="54">
        <v>697335</v>
      </c>
      <c r="J10" s="54">
        <v>2163689</v>
      </c>
      <c r="K10" s="54">
        <v>689905</v>
      </c>
      <c r="L10" s="54">
        <v>685710</v>
      </c>
      <c r="M10" s="54">
        <v>670054</v>
      </c>
      <c r="N10" s="54">
        <v>2045669</v>
      </c>
      <c r="O10" s="54">
        <v>675159</v>
      </c>
      <c r="P10" s="54">
        <v>680400</v>
      </c>
      <c r="Q10" s="54">
        <v>670485</v>
      </c>
      <c r="R10" s="54">
        <v>2026044</v>
      </c>
      <c r="S10" s="54">
        <v>655064</v>
      </c>
      <c r="T10" s="54">
        <v>635064</v>
      </c>
      <c r="U10" s="54">
        <v>635064</v>
      </c>
      <c r="V10" s="54">
        <v>1925192</v>
      </c>
      <c r="W10" s="54">
        <v>8160594</v>
      </c>
      <c r="X10" s="54">
        <v>8175204</v>
      </c>
      <c r="Y10" s="54">
        <v>-14610</v>
      </c>
      <c r="Z10" s="184">
        <v>-0.18</v>
      </c>
      <c r="AA10" s="130">
        <v>8375000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322026</v>
      </c>
      <c r="H14" s="60">
        <v>342177</v>
      </c>
      <c r="I14" s="60">
        <v>365382</v>
      </c>
      <c r="J14" s="60">
        <v>1029585</v>
      </c>
      <c r="K14" s="60">
        <v>377815</v>
      </c>
      <c r="L14" s="60">
        <v>402501</v>
      </c>
      <c r="M14" s="60">
        <v>423298</v>
      </c>
      <c r="N14" s="60">
        <v>1203614</v>
      </c>
      <c r="O14" s="60">
        <v>443567</v>
      </c>
      <c r="P14" s="60">
        <v>469661</v>
      </c>
      <c r="Q14" s="60">
        <v>496797</v>
      </c>
      <c r="R14" s="60">
        <v>1410025</v>
      </c>
      <c r="S14" s="60">
        <v>517133</v>
      </c>
      <c r="T14" s="60">
        <v>517133</v>
      </c>
      <c r="U14" s="60">
        <v>517133</v>
      </c>
      <c r="V14" s="60">
        <v>1551399</v>
      </c>
      <c r="W14" s="60">
        <v>5194623</v>
      </c>
      <c r="X14" s="60"/>
      <c r="Y14" s="60">
        <v>5194623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86261000</v>
      </c>
      <c r="F19" s="60">
        <v>38163000</v>
      </c>
      <c r="G19" s="60">
        <v>34257000</v>
      </c>
      <c r="H19" s="60">
        <v>1548456</v>
      </c>
      <c r="I19" s="60">
        <v>49462</v>
      </c>
      <c r="J19" s="60">
        <v>35854918</v>
      </c>
      <c r="K19" s="60">
        <v>0</v>
      </c>
      <c r="L19" s="60">
        <v>367000</v>
      </c>
      <c r="M19" s="60">
        <v>27501000</v>
      </c>
      <c r="N19" s="60">
        <v>27868000</v>
      </c>
      <c r="O19" s="60">
        <v>0</v>
      </c>
      <c r="P19" s="60">
        <v>368000</v>
      </c>
      <c r="Q19" s="60">
        <v>22344000</v>
      </c>
      <c r="R19" s="60">
        <v>22712000</v>
      </c>
      <c r="S19" s="60">
        <v>0</v>
      </c>
      <c r="T19" s="60">
        <v>0</v>
      </c>
      <c r="U19" s="60">
        <v>0</v>
      </c>
      <c r="V19" s="60">
        <v>0</v>
      </c>
      <c r="W19" s="60">
        <v>86434918</v>
      </c>
      <c r="X19" s="60">
        <v>86261004</v>
      </c>
      <c r="Y19" s="60">
        <v>173914</v>
      </c>
      <c r="Z19" s="140">
        <v>0.2</v>
      </c>
      <c r="AA19" s="155">
        <v>38163000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23188816</v>
      </c>
      <c r="F20" s="54">
        <v>62775000</v>
      </c>
      <c r="G20" s="54">
        <v>105019</v>
      </c>
      <c r="H20" s="54">
        <v>62749</v>
      </c>
      <c r="I20" s="54">
        <v>65845</v>
      </c>
      <c r="J20" s="54">
        <v>233613</v>
      </c>
      <c r="K20" s="54">
        <v>63934</v>
      </c>
      <c r="L20" s="54">
        <v>60166</v>
      </c>
      <c r="M20" s="54">
        <v>63339</v>
      </c>
      <c r="N20" s="54">
        <v>187439</v>
      </c>
      <c r="O20" s="54">
        <v>63988</v>
      </c>
      <c r="P20" s="54">
        <v>66233</v>
      </c>
      <c r="Q20" s="54">
        <v>60513</v>
      </c>
      <c r="R20" s="54">
        <v>190734</v>
      </c>
      <c r="S20" s="54">
        <v>54905</v>
      </c>
      <c r="T20" s="54">
        <v>54905</v>
      </c>
      <c r="U20" s="54">
        <v>54905</v>
      </c>
      <c r="V20" s="54">
        <v>164715</v>
      </c>
      <c r="W20" s="54">
        <v>776501</v>
      </c>
      <c r="X20" s="54">
        <v>23130000</v>
      </c>
      <c r="Y20" s="54">
        <v>-22353499</v>
      </c>
      <c r="Z20" s="184">
        <v>-96.64</v>
      </c>
      <c r="AA20" s="130">
        <v>62775000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217961608</v>
      </c>
      <c r="F22" s="190">
        <f t="shared" si="0"/>
        <v>209450000</v>
      </c>
      <c r="G22" s="190">
        <f t="shared" si="0"/>
        <v>38181137</v>
      </c>
      <c r="H22" s="190">
        <f t="shared" si="0"/>
        <v>6500049</v>
      </c>
      <c r="I22" s="190">
        <f t="shared" si="0"/>
        <v>4549501</v>
      </c>
      <c r="J22" s="190">
        <f t="shared" si="0"/>
        <v>49230687</v>
      </c>
      <c r="K22" s="190">
        <f t="shared" si="0"/>
        <v>6000620</v>
      </c>
      <c r="L22" s="190">
        <f t="shared" si="0"/>
        <v>6109896</v>
      </c>
      <c r="M22" s="190">
        <f t="shared" si="0"/>
        <v>32815765</v>
      </c>
      <c r="N22" s="190">
        <f t="shared" si="0"/>
        <v>44926281</v>
      </c>
      <c r="O22" s="190">
        <f t="shared" si="0"/>
        <v>6573592</v>
      </c>
      <c r="P22" s="190">
        <f t="shared" si="0"/>
        <v>6814008</v>
      </c>
      <c r="Q22" s="190">
        <f t="shared" si="0"/>
        <v>27864313</v>
      </c>
      <c r="R22" s="190">
        <f t="shared" si="0"/>
        <v>41251913</v>
      </c>
      <c r="S22" s="190">
        <f t="shared" si="0"/>
        <v>6145712</v>
      </c>
      <c r="T22" s="190">
        <f t="shared" si="0"/>
        <v>6065712</v>
      </c>
      <c r="U22" s="190">
        <f t="shared" si="0"/>
        <v>6065712</v>
      </c>
      <c r="V22" s="190">
        <f t="shared" si="0"/>
        <v>18277136</v>
      </c>
      <c r="W22" s="190">
        <f t="shared" si="0"/>
        <v>153686017</v>
      </c>
      <c r="X22" s="190">
        <f t="shared" si="0"/>
        <v>209150700</v>
      </c>
      <c r="Y22" s="190">
        <f t="shared" si="0"/>
        <v>-55464683</v>
      </c>
      <c r="Z22" s="191">
        <f>+IF(X22&lt;&gt;0,+(Y22/X22)*100,0)</f>
        <v>-26.51900423952681</v>
      </c>
      <c r="AA22" s="188">
        <f>SUM(AA5:AA21)</f>
        <v>209450000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78873618</v>
      </c>
      <c r="F25" s="60">
        <v>79179000</v>
      </c>
      <c r="G25" s="60">
        <v>7342098</v>
      </c>
      <c r="H25" s="60">
        <v>7579627</v>
      </c>
      <c r="I25" s="60">
        <v>7503494</v>
      </c>
      <c r="J25" s="60">
        <v>22425219</v>
      </c>
      <c r="K25" s="60">
        <v>7428142</v>
      </c>
      <c r="L25" s="60">
        <v>7441234</v>
      </c>
      <c r="M25" s="60">
        <v>7582043</v>
      </c>
      <c r="N25" s="60">
        <v>22451419</v>
      </c>
      <c r="O25" s="60">
        <v>7724865</v>
      </c>
      <c r="P25" s="60">
        <v>7715110</v>
      </c>
      <c r="Q25" s="60">
        <v>7429812</v>
      </c>
      <c r="R25" s="60">
        <v>22869787</v>
      </c>
      <c r="S25" s="60">
        <v>7858487</v>
      </c>
      <c r="T25" s="60">
        <v>7758487</v>
      </c>
      <c r="U25" s="60">
        <v>7758487</v>
      </c>
      <c r="V25" s="60">
        <v>23375461</v>
      </c>
      <c r="W25" s="60">
        <v>91121886</v>
      </c>
      <c r="X25" s="60">
        <v>80794908</v>
      </c>
      <c r="Y25" s="60">
        <v>10326978</v>
      </c>
      <c r="Z25" s="140">
        <v>12.78</v>
      </c>
      <c r="AA25" s="155">
        <v>79179000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4500000</v>
      </c>
      <c r="F26" s="60">
        <v>0</v>
      </c>
      <c r="G26" s="60">
        <v>375000</v>
      </c>
      <c r="H26" s="60">
        <v>375000</v>
      </c>
      <c r="I26" s="60">
        <v>375000</v>
      </c>
      <c r="J26" s="60">
        <v>1125000</v>
      </c>
      <c r="K26" s="60">
        <v>375000</v>
      </c>
      <c r="L26" s="60">
        <v>375000</v>
      </c>
      <c r="M26" s="60">
        <v>375000</v>
      </c>
      <c r="N26" s="60">
        <v>1125000</v>
      </c>
      <c r="O26" s="60">
        <v>375000</v>
      </c>
      <c r="P26" s="60">
        <v>375000</v>
      </c>
      <c r="Q26" s="60">
        <v>375000</v>
      </c>
      <c r="R26" s="60">
        <v>1125000</v>
      </c>
      <c r="S26" s="60">
        <v>375000</v>
      </c>
      <c r="T26" s="60">
        <v>375000</v>
      </c>
      <c r="U26" s="60">
        <v>375000</v>
      </c>
      <c r="V26" s="60">
        <v>1125000</v>
      </c>
      <c r="W26" s="60">
        <v>4500000</v>
      </c>
      <c r="X26" s="60">
        <v>4500000</v>
      </c>
      <c r="Y26" s="60">
        <v>0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78009937</v>
      </c>
      <c r="F28" s="60">
        <v>69287000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77731284</v>
      </c>
      <c r="Y28" s="60">
        <v>-77731284</v>
      </c>
      <c r="Z28" s="140">
        <v>-100</v>
      </c>
      <c r="AA28" s="155">
        <v>69287000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59546158</v>
      </c>
      <c r="F30" s="60">
        <v>59546000</v>
      </c>
      <c r="G30" s="60">
        <v>2226793</v>
      </c>
      <c r="H30" s="60">
        <v>3306531</v>
      </c>
      <c r="I30" s="60">
        <v>3118622</v>
      </c>
      <c r="J30" s="60">
        <v>8651946</v>
      </c>
      <c r="K30" s="60">
        <v>3300446</v>
      </c>
      <c r="L30" s="60">
        <v>3562997</v>
      </c>
      <c r="M30" s="60">
        <v>3344125</v>
      </c>
      <c r="N30" s="60">
        <v>10207568</v>
      </c>
      <c r="O30" s="60">
        <v>3993125</v>
      </c>
      <c r="P30" s="60">
        <v>3865585</v>
      </c>
      <c r="Q30" s="60">
        <v>3328741</v>
      </c>
      <c r="R30" s="60">
        <v>11187451</v>
      </c>
      <c r="S30" s="60">
        <v>3328741</v>
      </c>
      <c r="T30" s="60">
        <v>3328741</v>
      </c>
      <c r="U30" s="60">
        <v>3328741</v>
      </c>
      <c r="V30" s="60">
        <v>9986223</v>
      </c>
      <c r="W30" s="60">
        <v>40033188</v>
      </c>
      <c r="X30" s="60">
        <v>59882556</v>
      </c>
      <c r="Y30" s="60">
        <v>-19849368</v>
      </c>
      <c r="Z30" s="140">
        <v>-33.15</v>
      </c>
      <c r="AA30" s="155">
        <v>59546000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75042095</v>
      </c>
      <c r="F34" s="60">
        <v>79237000</v>
      </c>
      <c r="G34" s="60">
        <v>860071</v>
      </c>
      <c r="H34" s="60">
        <v>2785595</v>
      </c>
      <c r="I34" s="60">
        <v>1528246</v>
      </c>
      <c r="J34" s="60">
        <v>5173912</v>
      </c>
      <c r="K34" s="60">
        <v>2427898</v>
      </c>
      <c r="L34" s="60">
        <v>2110812</v>
      </c>
      <c r="M34" s="60">
        <v>6475231</v>
      </c>
      <c r="N34" s="60">
        <v>11013941</v>
      </c>
      <c r="O34" s="60">
        <v>1626212</v>
      </c>
      <c r="P34" s="60">
        <v>520475</v>
      </c>
      <c r="Q34" s="60">
        <v>2622820</v>
      </c>
      <c r="R34" s="60">
        <v>4769507</v>
      </c>
      <c r="S34" s="60">
        <v>856093</v>
      </c>
      <c r="T34" s="60">
        <v>856093</v>
      </c>
      <c r="U34" s="60">
        <v>856093</v>
      </c>
      <c r="V34" s="60">
        <v>2568279</v>
      </c>
      <c r="W34" s="60">
        <v>23525639</v>
      </c>
      <c r="X34" s="60">
        <v>63968484</v>
      </c>
      <c r="Y34" s="60">
        <v>-40442845</v>
      </c>
      <c r="Z34" s="140">
        <v>-63.22</v>
      </c>
      <c r="AA34" s="155">
        <v>79237000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295971808</v>
      </c>
      <c r="F36" s="190">
        <f t="shared" si="1"/>
        <v>287249000</v>
      </c>
      <c r="G36" s="190">
        <f t="shared" si="1"/>
        <v>10803962</v>
      </c>
      <c r="H36" s="190">
        <f t="shared" si="1"/>
        <v>14046753</v>
      </c>
      <c r="I36" s="190">
        <f t="shared" si="1"/>
        <v>12525362</v>
      </c>
      <c r="J36" s="190">
        <f t="shared" si="1"/>
        <v>37376077</v>
      </c>
      <c r="K36" s="190">
        <f t="shared" si="1"/>
        <v>13531486</v>
      </c>
      <c r="L36" s="190">
        <f t="shared" si="1"/>
        <v>13490043</v>
      </c>
      <c r="M36" s="190">
        <f t="shared" si="1"/>
        <v>17776399</v>
      </c>
      <c r="N36" s="190">
        <f t="shared" si="1"/>
        <v>44797928</v>
      </c>
      <c r="O36" s="190">
        <f t="shared" si="1"/>
        <v>13719202</v>
      </c>
      <c r="P36" s="190">
        <f t="shared" si="1"/>
        <v>12476170</v>
      </c>
      <c r="Q36" s="190">
        <f t="shared" si="1"/>
        <v>13756373</v>
      </c>
      <c r="R36" s="190">
        <f t="shared" si="1"/>
        <v>39951745</v>
      </c>
      <c r="S36" s="190">
        <f t="shared" si="1"/>
        <v>12418321</v>
      </c>
      <c r="T36" s="190">
        <f t="shared" si="1"/>
        <v>12318321</v>
      </c>
      <c r="U36" s="190">
        <f t="shared" si="1"/>
        <v>12318321</v>
      </c>
      <c r="V36" s="190">
        <f t="shared" si="1"/>
        <v>37054963</v>
      </c>
      <c r="W36" s="190">
        <f t="shared" si="1"/>
        <v>159180713</v>
      </c>
      <c r="X36" s="190">
        <f t="shared" si="1"/>
        <v>286877232</v>
      </c>
      <c r="Y36" s="190">
        <f t="shared" si="1"/>
        <v>-127696519</v>
      </c>
      <c r="Z36" s="191">
        <f>+IF(X36&lt;&gt;0,+(Y36/X36)*100,0)</f>
        <v>-44.51260147406888</v>
      </c>
      <c r="AA36" s="188">
        <f>SUM(AA25:AA35)</f>
        <v>287249000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-78010200</v>
      </c>
      <c r="F38" s="106">
        <f t="shared" si="2"/>
        <v>-77799000</v>
      </c>
      <c r="G38" s="106">
        <f t="shared" si="2"/>
        <v>27377175</v>
      </c>
      <c r="H38" s="106">
        <f t="shared" si="2"/>
        <v>-7546704</v>
      </c>
      <c r="I38" s="106">
        <f t="shared" si="2"/>
        <v>-7975861</v>
      </c>
      <c r="J38" s="106">
        <f t="shared" si="2"/>
        <v>11854610</v>
      </c>
      <c r="K38" s="106">
        <f t="shared" si="2"/>
        <v>-7530866</v>
      </c>
      <c r="L38" s="106">
        <f t="shared" si="2"/>
        <v>-7380147</v>
      </c>
      <c r="M38" s="106">
        <f t="shared" si="2"/>
        <v>15039366</v>
      </c>
      <c r="N38" s="106">
        <f t="shared" si="2"/>
        <v>128353</v>
      </c>
      <c r="O38" s="106">
        <f t="shared" si="2"/>
        <v>-7145610</v>
      </c>
      <c r="P38" s="106">
        <f t="shared" si="2"/>
        <v>-5662162</v>
      </c>
      <c r="Q38" s="106">
        <f t="shared" si="2"/>
        <v>14107940</v>
      </c>
      <c r="R38" s="106">
        <f t="shared" si="2"/>
        <v>1300168</v>
      </c>
      <c r="S38" s="106">
        <f t="shared" si="2"/>
        <v>-6272609</v>
      </c>
      <c r="T38" s="106">
        <f t="shared" si="2"/>
        <v>-6252609</v>
      </c>
      <c r="U38" s="106">
        <f t="shared" si="2"/>
        <v>-6252609</v>
      </c>
      <c r="V38" s="106">
        <f t="shared" si="2"/>
        <v>-18777827</v>
      </c>
      <c r="W38" s="106">
        <f t="shared" si="2"/>
        <v>-5494696</v>
      </c>
      <c r="X38" s="106">
        <f>IF(F22=F36,0,X22-X36)</f>
        <v>-77726532</v>
      </c>
      <c r="Y38" s="106">
        <f t="shared" si="2"/>
        <v>72231836</v>
      </c>
      <c r="Z38" s="201">
        <f>+IF(X38&lt;&gt;0,+(Y38/X38)*100,0)</f>
        <v>-92.93073309896292</v>
      </c>
      <c r="AA38" s="199">
        <f>+AA22-AA36</f>
        <v>-77799000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8512000</v>
      </c>
      <c r="G39" s="60">
        <v>6025000</v>
      </c>
      <c r="H39" s="60">
        <v>558561</v>
      </c>
      <c r="I39" s="60">
        <v>0</v>
      </c>
      <c r="J39" s="60">
        <v>6583561</v>
      </c>
      <c r="K39" s="60">
        <v>0</v>
      </c>
      <c r="L39" s="60">
        <v>2229432</v>
      </c>
      <c r="M39" s="60">
        <v>9269000</v>
      </c>
      <c r="N39" s="60">
        <v>11498432</v>
      </c>
      <c r="O39" s="60">
        <v>1800887</v>
      </c>
      <c r="P39" s="60">
        <v>0</v>
      </c>
      <c r="Q39" s="60">
        <v>8286000</v>
      </c>
      <c r="R39" s="60">
        <v>10086887</v>
      </c>
      <c r="S39" s="60">
        <v>0</v>
      </c>
      <c r="T39" s="60">
        <v>0</v>
      </c>
      <c r="U39" s="60">
        <v>0</v>
      </c>
      <c r="V39" s="60">
        <v>0</v>
      </c>
      <c r="W39" s="60">
        <v>28168880</v>
      </c>
      <c r="X39" s="60"/>
      <c r="Y39" s="60">
        <v>28168880</v>
      </c>
      <c r="Z39" s="140">
        <v>0</v>
      </c>
      <c r="AA39" s="155">
        <v>8512000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-78010200</v>
      </c>
      <c r="F42" s="88">
        <f t="shared" si="3"/>
        <v>-69287000</v>
      </c>
      <c r="G42" s="88">
        <f t="shared" si="3"/>
        <v>33402175</v>
      </c>
      <c r="H42" s="88">
        <f t="shared" si="3"/>
        <v>-6988143</v>
      </c>
      <c r="I42" s="88">
        <f t="shared" si="3"/>
        <v>-7975861</v>
      </c>
      <c r="J42" s="88">
        <f t="shared" si="3"/>
        <v>18438171</v>
      </c>
      <c r="K42" s="88">
        <f t="shared" si="3"/>
        <v>-7530866</v>
      </c>
      <c r="L42" s="88">
        <f t="shared" si="3"/>
        <v>-5150715</v>
      </c>
      <c r="M42" s="88">
        <f t="shared" si="3"/>
        <v>24308366</v>
      </c>
      <c r="N42" s="88">
        <f t="shared" si="3"/>
        <v>11626785</v>
      </c>
      <c r="O42" s="88">
        <f t="shared" si="3"/>
        <v>-5344723</v>
      </c>
      <c r="P42" s="88">
        <f t="shared" si="3"/>
        <v>-5662162</v>
      </c>
      <c r="Q42" s="88">
        <f t="shared" si="3"/>
        <v>22393940</v>
      </c>
      <c r="R42" s="88">
        <f t="shared" si="3"/>
        <v>11387055</v>
      </c>
      <c r="S42" s="88">
        <f t="shared" si="3"/>
        <v>-6272609</v>
      </c>
      <c r="T42" s="88">
        <f t="shared" si="3"/>
        <v>-6252609</v>
      </c>
      <c r="U42" s="88">
        <f t="shared" si="3"/>
        <v>-6252609</v>
      </c>
      <c r="V42" s="88">
        <f t="shared" si="3"/>
        <v>-18777827</v>
      </c>
      <c r="W42" s="88">
        <f t="shared" si="3"/>
        <v>22674184</v>
      </c>
      <c r="X42" s="88">
        <f t="shared" si="3"/>
        <v>-77726532</v>
      </c>
      <c r="Y42" s="88">
        <f t="shared" si="3"/>
        <v>100400716</v>
      </c>
      <c r="Z42" s="208">
        <f>+IF(X42&lt;&gt;0,+(Y42/X42)*100,0)</f>
        <v>-129.17174279691264</v>
      </c>
      <c r="AA42" s="206">
        <f>SUM(AA38:AA41)</f>
        <v>-69287000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-78010200</v>
      </c>
      <c r="F44" s="77">
        <f t="shared" si="4"/>
        <v>-69287000</v>
      </c>
      <c r="G44" s="77">
        <f t="shared" si="4"/>
        <v>33402175</v>
      </c>
      <c r="H44" s="77">
        <f t="shared" si="4"/>
        <v>-6988143</v>
      </c>
      <c r="I44" s="77">
        <f t="shared" si="4"/>
        <v>-7975861</v>
      </c>
      <c r="J44" s="77">
        <f t="shared" si="4"/>
        <v>18438171</v>
      </c>
      <c r="K44" s="77">
        <f t="shared" si="4"/>
        <v>-7530866</v>
      </c>
      <c r="L44" s="77">
        <f t="shared" si="4"/>
        <v>-5150715</v>
      </c>
      <c r="M44" s="77">
        <f t="shared" si="4"/>
        <v>24308366</v>
      </c>
      <c r="N44" s="77">
        <f t="shared" si="4"/>
        <v>11626785</v>
      </c>
      <c r="O44" s="77">
        <f t="shared" si="4"/>
        <v>-5344723</v>
      </c>
      <c r="P44" s="77">
        <f t="shared" si="4"/>
        <v>-5662162</v>
      </c>
      <c r="Q44" s="77">
        <f t="shared" si="4"/>
        <v>22393940</v>
      </c>
      <c r="R44" s="77">
        <f t="shared" si="4"/>
        <v>11387055</v>
      </c>
      <c r="S44" s="77">
        <f t="shared" si="4"/>
        <v>-6272609</v>
      </c>
      <c r="T44" s="77">
        <f t="shared" si="4"/>
        <v>-6252609</v>
      </c>
      <c r="U44" s="77">
        <f t="shared" si="4"/>
        <v>-6252609</v>
      </c>
      <c r="V44" s="77">
        <f t="shared" si="4"/>
        <v>-18777827</v>
      </c>
      <c r="W44" s="77">
        <f t="shared" si="4"/>
        <v>22674184</v>
      </c>
      <c r="X44" s="77">
        <f t="shared" si="4"/>
        <v>-77726532</v>
      </c>
      <c r="Y44" s="77">
        <f t="shared" si="4"/>
        <v>100400716</v>
      </c>
      <c r="Z44" s="212">
        <f>+IF(X44&lt;&gt;0,+(Y44/X44)*100,0)</f>
        <v>-129.17174279691264</v>
      </c>
      <c r="AA44" s="210">
        <f>+AA42-AA43</f>
        <v>-69287000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-78010200</v>
      </c>
      <c r="F46" s="88">
        <f t="shared" si="5"/>
        <v>-69287000</v>
      </c>
      <c r="G46" s="88">
        <f t="shared" si="5"/>
        <v>33402175</v>
      </c>
      <c r="H46" s="88">
        <f t="shared" si="5"/>
        <v>-6988143</v>
      </c>
      <c r="I46" s="88">
        <f t="shared" si="5"/>
        <v>-7975861</v>
      </c>
      <c r="J46" s="88">
        <f t="shared" si="5"/>
        <v>18438171</v>
      </c>
      <c r="K46" s="88">
        <f t="shared" si="5"/>
        <v>-7530866</v>
      </c>
      <c r="L46" s="88">
        <f t="shared" si="5"/>
        <v>-5150715</v>
      </c>
      <c r="M46" s="88">
        <f t="shared" si="5"/>
        <v>24308366</v>
      </c>
      <c r="N46" s="88">
        <f t="shared" si="5"/>
        <v>11626785</v>
      </c>
      <c r="O46" s="88">
        <f t="shared" si="5"/>
        <v>-5344723</v>
      </c>
      <c r="P46" s="88">
        <f t="shared" si="5"/>
        <v>-5662162</v>
      </c>
      <c r="Q46" s="88">
        <f t="shared" si="5"/>
        <v>22393940</v>
      </c>
      <c r="R46" s="88">
        <f t="shared" si="5"/>
        <v>11387055</v>
      </c>
      <c r="S46" s="88">
        <f t="shared" si="5"/>
        <v>-6272609</v>
      </c>
      <c r="T46" s="88">
        <f t="shared" si="5"/>
        <v>-6252609</v>
      </c>
      <c r="U46" s="88">
        <f t="shared" si="5"/>
        <v>-6252609</v>
      </c>
      <c r="V46" s="88">
        <f t="shared" si="5"/>
        <v>-18777827</v>
      </c>
      <c r="W46" s="88">
        <f t="shared" si="5"/>
        <v>22674184</v>
      </c>
      <c r="X46" s="88">
        <f t="shared" si="5"/>
        <v>-77726532</v>
      </c>
      <c r="Y46" s="88">
        <f t="shared" si="5"/>
        <v>100400716</v>
      </c>
      <c r="Z46" s="208">
        <f>+IF(X46&lt;&gt;0,+(Y46/X46)*100,0)</f>
        <v>-129.17174279691264</v>
      </c>
      <c r="AA46" s="206">
        <f>SUM(AA44:AA45)</f>
        <v>-69287000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-78010200</v>
      </c>
      <c r="F48" s="219">
        <f t="shared" si="6"/>
        <v>-69287000</v>
      </c>
      <c r="G48" s="219">
        <f t="shared" si="6"/>
        <v>33402175</v>
      </c>
      <c r="H48" s="220">
        <f t="shared" si="6"/>
        <v>-6988143</v>
      </c>
      <c r="I48" s="220">
        <f t="shared" si="6"/>
        <v>-7975861</v>
      </c>
      <c r="J48" s="220">
        <f t="shared" si="6"/>
        <v>18438171</v>
      </c>
      <c r="K48" s="220">
        <f t="shared" si="6"/>
        <v>-7530866</v>
      </c>
      <c r="L48" s="220">
        <f t="shared" si="6"/>
        <v>-5150715</v>
      </c>
      <c r="M48" s="219">
        <f t="shared" si="6"/>
        <v>24308366</v>
      </c>
      <c r="N48" s="219">
        <f t="shared" si="6"/>
        <v>11626785</v>
      </c>
      <c r="O48" s="220">
        <f t="shared" si="6"/>
        <v>-5344723</v>
      </c>
      <c r="P48" s="220">
        <f t="shared" si="6"/>
        <v>-5662162</v>
      </c>
      <c r="Q48" s="220">
        <f t="shared" si="6"/>
        <v>22393940</v>
      </c>
      <c r="R48" s="220">
        <f t="shared" si="6"/>
        <v>11387055</v>
      </c>
      <c r="S48" s="220">
        <f t="shared" si="6"/>
        <v>-6272609</v>
      </c>
      <c r="T48" s="219">
        <f t="shared" si="6"/>
        <v>-6252609</v>
      </c>
      <c r="U48" s="219">
        <f t="shared" si="6"/>
        <v>-6252609</v>
      </c>
      <c r="V48" s="220">
        <f t="shared" si="6"/>
        <v>-18777827</v>
      </c>
      <c r="W48" s="220">
        <f t="shared" si="6"/>
        <v>22674184</v>
      </c>
      <c r="X48" s="220">
        <f t="shared" si="6"/>
        <v>-77726532</v>
      </c>
      <c r="Y48" s="220">
        <f t="shared" si="6"/>
        <v>100400716</v>
      </c>
      <c r="Z48" s="221">
        <f>+IF(X48&lt;&gt;0,+(Y48/X48)*100,0)</f>
        <v>-129.17174279691264</v>
      </c>
      <c r="AA48" s="222">
        <f>SUM(AA46:AA47)</f>
        <v>-69287000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650000</v>
      </c>
      <c r="F5" s="100">
        <f t="shared" si="0"/>
        <v>650000</v>
      </c>
      <c r="G5" s="100">
        <f t="shared" si="0"/>
        <v>0</v>
      </c>
      <c r="H5" s="100">
        <f t="shared" si="0"/>
        <v>0</v>
      </c>
      <c r="I5" s="100">
        <f t="shared" si="0"/>
        <v>91865</v>
      </c>
      <c r="J5" s="100">
        <f t="shared" si="0"/>
        <v>91865</v>
      </c>
      <c r="K5" s="100">
        <f t="shared" si="0"/>
        <v>91865</v>
      </c>
      <c r="L5" s="100">
        <f t="shared" si="0"/>
        <v>0</v>
      </c>
      <c r="M5" s="100">
        <f t="shared" si="0"/>
        <v>0</v>
      </c>
      <c r="N5" s="100">
        <f t="shared" si="0"/>
        <v>91865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183730</v>
      </c>
      <c r="X5" s="100">
        <f t="shared" si="0"/>
        <v>0</v>
      </c>
      <c r="Y5" s="100">
        <f t="shared" si="0"/>
        <v>183730</v>
      </c>
      <c r="Z5" s="137">
        <f>+IF(X5&lt;&gt;0,+(Y5/X5)*100,0)</f>
        <v>0</v>
      </c>
      <c r="AA5" s="153">
        <f>SUM(AA6:AA8)</f>
        <v>650000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91865</v>
      </c>
      <c r="J6" s="60">
        <v>91865</v>
      </c>
      <c r="K6" s="60">
        <v>91865</v>
      </c>
      <c r="L6" s="60"/>
      <c r="M6" s="60"/>
      <c r="N6" s="60">
        <v>91865</v>
      </c>
      <c r="O6" s="60"/>
      <c r="P6" s="60"/>
      <c r="Q6" s="60"/>
      <c r="R6" s="60"/>
      <c r="S6" s="60"/>
      <c r="T6" s="60"/>
      <c r="U6" s="60"/>
      <c r="V6" s="60"/>
      <c r="W6" s="60">
        <v>183730</v>
      </c>
      <c r="X6" s="60"/>
      <c r="Y6" s="60">
        <v>183730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650000</v>
      </c>
      <c r="F7" s="159">
        <v>650000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650000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4076000</v>
      </c>
      <c r="F9" s="100">
        <f t="shared" si="1"/>
        <v>4076000</v>
      </c>
      <c r="G9" s="100">
        <f t="shared" si="1"/>
        <v>573413</v>
      </c>
      <c r="H9" s="100">
        <f t="shared" si="1"/>
        <v>573363</v>
      </c>
      <c r="I9" s="100">
        <f t="shared" si="1"/>
        <v>0</v>
      </c>
      <c r="J9" s="100">
        <f t="shared" si="1"/>
        <v>1146776</v>
      </c>
      <c r="K9" s="100">
        <f t="shared" si="1"/>
        <v>618815</v>
      </c>
      <c r="L9" s="100">
        <f t="shared" si="1"/>
        <v>0</v>
      </c>
      <c r="M9" s="100">
        <f t="shared" si="1"/>
        <v>0</v>
      </c>
      <c r="N9" s="100">
        <f t="shared" si="1"/>
        <v>618815</v>
      </c>
      <c r="O9" s="100">
        <f t="shared" si="1"/>
        <v>0</v>
      </c>
      <c r="P9" s="100">
        <f t="shared" si="1"/>
        <v>475106</v>
      </c>
      <c r="Q9" s="100">
        <f t="shared" si="1"/>
        <v>452991</v>
      </c>
      <c r="R9" s="100">
        <f t="shared" si="1"/>
        <v>928097</v>
      </c>
      <c r="S9" s="100">
        <f t="shared" si="1"/>
        <v>397872</v>
      </c>
      <c r="T9" s="100">
        <f t="shared" si="1"/>
        <v>378844</v>
      </c>
      <c r="U9" s="100">
        <f t="shared" si="1"/>
        <v>1898482</v>
      </c>
      <c r="V9" s="100">
        <f t="shared" si="1"/>
        <v>2675198</v>
      </c>
      <c r="W9" s="100">
        <f t="shared" si="1"/>
        <v>5368886</v>
      </c>
      <c r="X9" s="100">
        <f t="shared" si="1"/>
        <v>3076236</v>
      </c>
      <c r="Y9" s="100">
        <f t="shared" si="1"/>
        <v>2292650</v>
      </c>
      <c r="Z9" s="137">
        <f>+IF(X9&lt;&gt;0,+(Y9/X9)*100,0)</f>
        <v>74.52776705038235</v>
      </c>
      <c r="AA9" s="102">
        <f>SUM(AA10:AA14)</f>
        <v>4076000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1000000</v>
      </c>
    </row>
    <row r="11" spans="1:27" ht="13.5">
      <c r="A11" s="138" t="s">
        <v>80</v>
      </c>
      <c r="B11" s="136"/>
      <c r="C11" s="155"/>
      <c r="D11" s="155"/>
      <c r="E11" s="156">
        <v>3076000</v>
      </c>
      <c r="F11" s="60">
        <v>3076000</v>
      </c>
      <c r="G11" s="60">
        <v>573413</v>
      </c>
      <c r="H11" s="60">
        <v>573363</v>
      </c>
      <c r="I11" s="60"/>
      <c r="J11" s="60">
        <v>1146776</v>
      </c>
      <c r="K11" s="60">
        <v>618815</v>
      </c>
      <c r="L11" s="60"/>
      <c r="M11" s="60"/>
      <c r="N11" s="60">
        <v>618815</v>
      </c>
      <c r="O11" s="60"/>
      <c r="P11" s="60">
        <v>475106</v>
      </c>
      <c r="Q11" s="60">
        <v>452991</v>
      </c>
      <c r="R11" s="60">
        <v>928097</v>
      </c>
      <c r="S11" s="60">
        <v>397872</v>
      </c>
      <c r="T11" s="60">
        <v>378844</v>
      </c>
      <c r="U11" s="60">
        <v>1898482</v>
      </c>
      <c r="V11" s="60">
        <v>2675198</v>
      </c>
      <c r="W11" s="60">
        <v>5368886</v>
      </c>
      <c r="X11" s="60">
        <v>3076236</v>
      </c>
      <c r="Y11" s="60">
        <v>2292650</v>
      </c>
      <c r="Z11" s="140">
        <v>74.53</v>
      </c>
      <c r="AA11" s="62">
        <v>3076000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2716000</v>
      </c>
      <c r="F15" s="100">
        <f t="shared" si="2"/>
        <v>1721000</v>
      </c>
      <c r="G15" s="100">
        <f t="shared" si="2"/>
        <v>78000</v>
      </c>
      <c r="H15" s="100">
        <f t="shared" si="2"/>
        <v>0</v>
      </c>
      <c r="I15" s="100">
        <f t="shared" si="2"/>
        <v>251937</v>
      </c>
      <c r="J15" s="100">
        <f t="shared" si="2"/>
        <v>329937</v>
      </c>
      <c r="K15" s="100">
        <f t="shared" si="2"/>
        <v>369622</v>
      </c>
      <c r="L15" s="100">
        <f t="shared" si="2"/>
        <v>2118571</v>
      </c>
      <c r="M15" s="100">
        <f t="shared" si="2"/>
        <v>2450909</v>
      </c>
      <c r="N15" s="100">
        <f t="shared" si="2"/>
        <v>4939102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69223</v>
      </c>
      <c r="T15" s="100">
        <f t="shared" si="2"/>
        <v>69223</v>
      </c>
      <c r="U15" s="100">
        <f t="shared" si="2"/>
        <v>26214</v>
      </c>
      <c r="V15" s="100">
        <f t="shared" si="2"/>
        <v>164660</v>
      </c>
      <c r="W15" s="100">
        <f t="shared" si="2"/>
        <v>5433699</v>
      </c>
      <c r="X15" s="100">
        <f t="shared" si="2"/>
        <v>1721484</v>
      </c>
      <c r="Y15" s="100">
        <f t="shared" si="2"/>
        <v>3712215</v>
      </c>
      <c r="Z15" s="137">
        <f>+IF(X15&lt;&gt;0,+(Y15/X15)*100,0)</f>
        <v>215.64040095638416</v>
      </c>
      <c r="AA15" s="102">
        <f>SUM(AA16:AA18)</f>
        <v>1721000</v>
      </c>
    </row>
    <row r="16" spans="1:27" ht="13.5">
      <c r="A16" s="138" t="s">
        <v>85</v>
      </c>
      <c r="B16" s="136"/>
      <c r="C16" s="155"/>
      <c r="D16" s="155"/>
      <c r="E16" s="156">
        <v>995000</v>
      </c>
      <c r="F16" s="60"/>
      <c r="G16" s="60">
        <v>78000</v>
      </c>
      <c r="H16" s="60"/>
      <c r="I16" s="60"/>
      <c r="J16" s="60">
        <v>78000</v>
      </c>
      <c r="K16" s="60"/>
      <c r="L16" s="60"/>
      <c r="M16" s="60"/>
      <c r="N16" s="60"/>
      <c r="O16" s="60"/>
      <c r="P16" s="60"/>
      <c r="Q16" s="60"/>
      <c r="R16" s="60"/>
      <c r="S16" s="60">
        <v>69223</v>
      </c>
      <c r="T16" s="60">
        <v>69223</v>
      </c>
      <c r="U16" s="60">
        <v>26214</v>
      </c>
      <c r="V16" s="60">
        <v>164660</v>
      </c>
      <c r="W16" s="60">
        <v>242660</v>
      </c>
      <c r="X16" s="60"/>
      <c r="Y16" s="60">
        <v>242660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1721000</v>
      </c>
      <c r="F17" s="60">
        <v>1721000</v>
      </c>
      <c r="G17" s="60"/>
      <c r="H17" s="60"/>
      <c r="I17" s="60">
        <v>251937</v>
      </c>
      <c r="J17" s="60">
        <v>251937</v>
      </c>
      <c r="K17" s="60">
        <v>369622</v>
      </c>
      <c r="L17" s="60">
        <v>2118571</v>
      </c>
      <c r="M17" s="60">
        <v>2450909</v>
      </c>
      <c r="N17" s="60">
        <v>4939102</v>
      </c>
      <c r="O17" s="60"/>
      <c r="P17" s="60"/>
      <c r="Q17" s="60"/>
      <c r="R17" s="60"/>
      <c r="S17" s="60"/>
      <c r="T17" s="60"/>
      <c r="U17" s="60"/>
      <c r="V17" s="60"/>
      <c r="W17" s="60">
        <v>5191039</v>
      </c>
      <c r="X17" s="60">
        <v>1721484</v>
      </c>
      <c r="Y17" s="60">
        <v>3469555</v>
      </c>
      <c r="Z17" s="140">
        <v>201.54</v>
      </c>
      <c r="AA17" s="62">
        <v>1721000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25288000</v>
      </c>
      <c r="F19" s="100">
        <f t="shared" si="3"/>
        <v>25283000</v>
      </c>
      <c r="G19" s="100">
        <f t="shared" si="3"/>
        <v>487753</v>
      </c>
      <c r="H19" s="100">
        <f t="shared" si="3"/>
        <v>0</v>
      </c>
      <c r="I19" s="100">
        <f t="shared" si="3"/>
        <v>292968</v>
      </c>
      <c r="J19" s="100">
        <f t="shared" si="3"/>
        <v>780721</v>
      </c>
      <c r="K19" s="100">
        <f t="shared" si="3"/>
        <v>2139102</v>
      </c>
      <c r="L19" s="100">
        <f t="shared" si="3"/>
        <v>0</v>
      </c>
      <c r="M19" s="100">
        <f t="shared" si="3"/>
        <v>2065793</v>
      </c>
      <c r="N19" s="100">
        <f t="shared" si="3"/>
        <v>4204895</v>
      </c>
      <c r="O19" s="100">
        <f t="shared" si="3"/>
        <v>625240</v>
      </c>
      <c r="P19" s="100">
        <f t="shared" si="3"/>
        <v>3224347</v>
      </c>
      <c r="Q19" s="100">
        <f t="shared" si="3"/>
        <v>1323305</v>
      </c>
      <c r="R19" s="100">
        <f t="shared" si="3"/>
        <v>5172892</v>
      </c>
      <c r="S19" s="100">
        <f t="shared" si="3"/>
        <v>920703</v>
      </c>
      <c r="T19" s="100">
        <f t="shared" si="3"/>
        <v>3342187</v>
      </c>
      <c r="U19" s="100">
        <f t="shared" si="3"/>
        <v>595628</v>
      </c>
      <c r="V19" s="100">
        <f t="shared" si="3"/>
        <v>4858518</v>
      </c>
      <c r="W19" s="100">
        <f t="shared" si="3"/>
        <v>15017026</v>
      </c>
      <c r="X19" s="100">
        <f t="shared" si="3"/>
        <v>24287784</v>
      </c>
      <c r="Y19" s="100">
        <f t="shared" si="3"/>
        <v>-9270758</v>
      </c>
      <c r="Z19" s="137">
        <f>+IF(X19&lt;&gt;0,+(Y19/X19)*100,0)</f>
        <v>-38.17045639075183</v>
      </c>
      <c r="AA19" s="102">
        <f>SUM(AA20:AA23)</f>
        <v>25283000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>
        <v>1800000</v>
      </c>
      <c r="U20" s="60"/>
      <c r="V20" s="60">
        <v>1800000</v>
      </c>
      <c r="W20" s="60">
        <v>1800000</v>
      </c>
      <c r="X20" s="60"/>
      <c r="Y20" s="60">
        <v>1800000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10000000</v>
      </c>
      <c r="F21" s="60">
        <v>10000000</v>
      </c>
      <c r="G21" s="60">
        <v>487753</v>
      </c>
      <c r="H21" s="60"/>
      <c r="I21" s="60"/>
      <c r="J21" s="60">
        <v>487753</v>
      </c>
      <c r="K21" s="60"/>
      <c r="L21" s="60"/>
      <c r="M21" s="60">
        <v>2065793</v>
      </c>
      <c r="N21" s="60">
        <v>2065793</v>
      </c>
      <c r="O21" s="60"/>
      <c r="P21" s="60">
        <v>2240863</v>
      </c>
      <c r="Q21" s="60"/>
      <c r="R21" s="60">
        <v>2240863</v>
      </c>
      <c r="S21" s="60"/>
      <c r="T21" s="60"/>
      <c r="U21" s="60"/>
      <c r="V21" s="60"/>
      <c r="W21" s="60">
        <v>4794409</v>
      </c>
      <c r="X21" s="60">
        <v>9999996</v>
      </c>
      <c r="Y21" s="60">
        <v>-5205587</v>
      </c>
      <c r="Z21" s="140">
        <v>-52.06</v>
      </c>
      <c r="AA21" s="62">
        <v>10000000</v>
      </c>
    </row>
    <row r="22" spans="1:27" ht="13.5">
      <c r="A22" s="138" t="s">
        <v>91</v>
      </c>
      <c r="B22" s="136"/>
      <c r="C22" s="157"/>
      <c r="D22" s="157"/>
      <c r="E22" s="158">
        <v>364000</v>
      </c>
      <c r="F22" s="159">
        <v>364000</v>
      </c>
      <c r="G22" s="159"/>
      <c r="H22" s="159"/>
      <c r="I22" s="159"/>
      <c r="J22" s="159"/>
      <c r="K22" s="159">
        <v>217569</v>
      </c>
      <c r="L22" s="159"/>
      <c r="M22" s="159"/>
      <c r="N22" s="159">
        <v>217569</v>
      </c>
      <c r="O22" s="159"/>
      <c r="P22" s="159"/>
      <c r="Q22" s="159"/>
      <c r="R22" s="159"/>
      <c r="S22" s="159">
        <v>706988</v>
      </c>
      <c r="T22" s="159">
        <v>748045</v>
      </c>
      <c r="U22" s="159"/>
      <c r="V22" s="159">
        <v>1455033</v>
      </c>
      <c r="W22" s="159">
        <v>1672602</v>
      </c>
      <c r="X22" s="159">
        <v>364224</v>
      </c>
      <c r="Y22" s="159">
        <v>1308378</v>
      </c>
      <c r="Z22" s="141">
        <v>359.22</v>
      </c>
      <c r="AA22" s="225">
        <v>364000</v>
      </c>
    </row>
    <row r="23" spans="1:27" ht="13.5">
      <c r="A23" s="138" t="s">
        <v>92</v>
      </c>
      <c r="B23" s="136"/>
      <c r="C23" s="155"/>
      <c r="D23" s="155"/>
      <c r="E23" s="156">
        <v>14924000</v>
      </c>
      <c r="F23" s="60">
        <v>14919000</v>
      </c>
      <c r="G23" s="60"/>
      <c r="H23" s="60"/>
      <c r="I23" s="60">
        <v>292968</v>
      </c>
      <c r="J23" s="60">
        <v>292968</v>
      </c>
      <c r="K23" s="60">
        <v>1921533</v>
      </c>
      <c r="L23" s="60"/>
      <c r="M23" s="60"/>
      <c r="N23" s="60">
        <v>1921533</v>
      </c>
      <c r="O23" s="60">
        <v>625240</v>
      </c>
      <c r="P23" s="60">
        <v>983484</v>
      </c>
      <c r="Q23" s="60">
        <v>1323305</v>
      </c>
      <c r="R23" s="60">
        <v>2932029</v>
      </c>
      <c r="S23" s="60">
        <v>213715</v>
      </c>
      <c r="T23" s="60">
        <v>794142</v>
      </c>
      <c r="U23" s="60">
        <v>595628</v>
      </c>
      <c r="V23" s="60">
        <v>1603485</v>
      </c>
      <c r="W23" s="60">
        <v>6750015</v>
      </c>
      <c r="X23" s="60">
        <v>13923564</v>
      </c>
      <c r="Y23" s="60">
        <v>-7173549</v>
      </c>
      <c r="Z23" s="140">
        <v>-51.52</v>
      </c>
      <c r="AA23" s="62">
        <v>14919000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994500</v>
      </c>
      <c r="Y24" s="100">
        <v>-994500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32730000</v>
      </c>
      <c r="F25" s="219">
        <f t="shared" si="4"/>
        <v>31730000</v>
      </c>
      <c r="G25" s="219">
        <f t="shared" si="4"/>
        <v>1139166</v>
      </c>
      <c r="H25" s="219">
        <f t="shared" si="4"/>
        <v>573363</v>
      </c>
      <c r="I25" s="219">
        <f t="shared" si="4"/>
        <v>636770</v>
      </c>
      <c r="J25" s="219">
        <f t="shared" si="4"/>
        <v>2349299</v>
      </c>
      <c r="K25" s="219">
        <f t="shared" si="4"/>
        <v>3219404</v>
      </c>
      <c r="L25" s="219">
        <f t="shared" si="4"/>
        <v>2118571</v>
      </c>
      <c r="M25" s="219">
        <f t="shared" si="4"/>
        <v>4516702</v>
      </c>
      <c r="N25" s="219">
        <f t="shared" si="4"/>
        <v>9854677</v>
      </c>
      <c r="O25" s="219">
        <f t="shared" si="4"/>
        <v>625240</v>
      </c>
      <c r="P25" s="219">
        <f t="shared" si="4"/>
        <v>3699453</v>
      </c>
      <c r="Q25" s="219">
        <f t="shared" si="4"/>
        <v>1776296</v>
      </c>
      <c r="R25" s="219">
        <f t="shared" si="4"/>
        <v>6100989</v>
      </c>
      <c r="S25" s="219">
        <f t="shared" si="4"/>
        <v>1387798</v>
      </c>
      <c r="T25" s="219">
        <f t="shared" si="4"/>
        <v>3790254</v>
      </c>
      <c r="U25" s="219">
        <f t="shared" si="4"/>
        <v>2520324</v>
      </c>
      <c r="V25" s="219">
        <f t="shared" si="4"/>
        <v>7698376</v>
      </c>
      <c r="W25" s="219">
        <f t="shared" si="4"/>
        <v>26003341</v>
      </c>
      <c r="X25" s="219">
        <f t="shared" si="4"/>
        <v>30080004</v>
      </c>
      <c r="Y25" s="219">
        <f t="shared" si="4"/>
        <v>-4076663</v>
      </c>
      <c r="Z25" s="231">
        <f>+IF(X25&lt;&gt;0,+(Y25/X25)*100,0)</f>
        <v>-13.552734235008746</v>
      </c>
      <c r="AA25" s="232">
        <f>+AA5+AA9+AA15+AA19+AA24</f>
        <v>31730000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16156000</v>
      </c>
      <c r="F28" s="60">
        <v>30085000</v>
      </c>
      <c r="G28" s="60">
        <v>1139166</v>
      </c>
      <c r="H28" s="60"/>
      <c r="I28" s="60">
        <v>636770</v>
      </c>
      <c r="J28" s="60">
        <v>1775936</v>
      </c>
      <c r="K28" s="60">
        <v>3219404</v>
      </c>
      <c r="L28" s="60">
        <v>2118571</v>
      </c>
      <c r="M28" s="60">
        <v>4516702</v>
      </c>
      <c r="N28" s="60">
        <v>9854677</v>
      </c>
      <c r="O28" s="60">
        <v>625240</v>
      </c>
      <c r="P28" s="60">
        <v>3699453</v>
      </c>
      <c r="Q28" s="60">
        <v>1776296</v>
      </c>
      <c r="R28" s="60">
        <v>6100989</v>
      </c>
      <c r="S28" s="60">
        <v>1387798</v>
      </c>
      <c r="T28" s="60">
        <v>3790254</v>
      </c>
      <c r="U28" s="60">
        <v>2520324</v>
      </c>
      <c r="V28" s="60">
        <v>7698376</v>
      </c>
      <c r="W28" s="60">
        <v>25429978</v>
      </c>
      <c r="X28" s="60"/>
      <c r="Y28" s="60">
        <v>25429978</v>
      </c>
      <c r="Z28" s="140"/>
      <c r="AA28" s="155">
        <v>30085000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16156000</v>
      </c>
      <c r="F32" s="77">
        <f t="shared" si="5"/>
        <v>30085000</v>
      </c>
      <c r="G32" s="77">
        <f t="shared" si="5"/>
        <v>1139166</v>
      </c>
      <c r="H32" s="77">
        <f t="shared" si="5"/>
        <v>0</v>
      </c>
      <c r="I32" s="77">
        <f t="shared" si="5"/>
        <v>636770</v>
      </c>
      <c r="J32" s="77">
        <f t="shared" si="5"/>
        <v>1775936</v>
      </c>
      <c r="K32" s="77">
        <f t="shared" si="5"/>
        <v>3219404</v>
      </c>
      <c r="L32" s="77">
        <f t="shared" si="5"/>
        <v>2118571</v>
      </c>
      <c r="M32" s="77">
        <f t="shared" si="5"/>
        <v>4516702</v>
      </c>
      <c r="N32" s="77">
        <f t="shared" si="5"/>
        <v>9854677</v>
      </c>
      <c r="O32" s="77">
        <f t="shared" si="5"/>
        <v>625240</v>
      </c>
      <c r="P32" s="77">
        <f t="shared" si="5"/>
        <v>3699453</v>
      </c>
      <c r="Q32" s="77">
        <f t="shared" si="5"/>
        <v>1776296</v>
      </c>
      <c r="R32" s="77">
        <f t="shared" si="5"/>
        <v>6100989</v>
      </c>
      <c r="S32" s="77">
        <f t="shared" si="5"/>
        <v>1387798</v>
      </c>
      <c r="T32" s="77">
        <f t="shared" si="5"/>
        <v>3790254</v>
      </c>
      <c r="U32" s="77">
        <f t="shared" si="5"/>
        <v>2520324</v>
      </c>
      <c r="V32" s="77">
        <f t="shared" si="5"/>
        <v>7698376</v>
      </c>
      <c r="W32" s="77">
        <f t="shared" si="5"/>
        <v>25429978</v>
      </c>
      <c r="X32" s="77">
        <f t="shared" si="5"/>
        <v>0</v>
      </c>
      <c r="Y32" s="77">
        <f t="shared" si="5"/>
        <v>25429978</v>
      </c>
      <c r="Z32" s="212">
        <f>+IF(X32&lt;&gt;0,+(Y32/X32)*100,0)</f>
        <v>0</v>
      </c>
      <c r="AA32" s="79">
        <f>SUM(AA28:AA31)</f>
        <v>30085000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16574000</v>
      </c>
      <c r="F33" s="60">
        <v>995000</v>
      </c>
      <c r="G33" s="60"/>
      <c r="H33" s="60">
        <v>573363</v>
      </c>
      <c r="I33" s="60"/>
      <c r="J33" s="60">
        <v>573363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573363</v>
      </c>
      <c r="X33" s="60"/>
      <c r="Y33" s="60">
        <v>573363</v>
      </c>
      <c r="Z33" s="140"/>
      <c r="AA33" s="62">
        <v>995000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>
        <v>650000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650000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32730000</v>
      </c>
      <c r="F36" s="220">
        <f t="shared" si="6"/>
        <v>31730000</v>
      </c>
      <c r="G36" s="220">
        <f t="shared" si="6"/>
        <v>1139166</v>
      </c>
      <c r="H36" s="220">
        <f t="shared" si="6"/>
        <v>573363</v>
      </c>
      <c r="I36" s="220">
        <f t="shared" si="6"/>
        <v>636770</v>
      </c>
      <c r="J36" s="220">
        <f t="shared" si="6"/>
        <v>2349299</v>
      </c>
      <c r="K36" s="220">
        <f t="shared" si="6"/>
        <v>3219404</v>
      </c>
      <c r="L36" s="220">
        <f t="shared" si="6"/>
        <v>2118571</v>
      </c>
      <c r="M36" s="220">
        <f t="shared" si="6"/>
        <v>4516702</v>
      </c>
      <c r="N36" s="220">
        <f t="shared" si="6"/>
        <v>9854677</v>
      </c>
      <c r="O36" s="220">
        <f t="shared" si="6"/>
        <v>625240</v>
      </c>
      <c r="P36" s="220">
        <f t="shared" si="6"/>
        <v>3699453</v>
      </c>
      <c r="Q36" s="220">
        <f t="shared" si="6"/>
        <v>1776296</v>
      </c>
      <c r="R36" s="220">
        <f t="shared" si="6"/>
        <v>6100989</v>
      </c>
      <c r="S36" s="220">
        <f t="shared" si="6"/>
        <v>1387798</v>
      </c>
      <c r="T36" s="220">
        <f t="shared" si="6"/>
        <v>3790254</v>
      </c>
      <c r="U36" s="220">
        <f t="shared" si="6"/>
        <v>2520324</v>
      </c>
      <c r="V36" s="220">
        <f t="shared" si="6"/>
        <v>7698376</v>
      </c>
      <c r="W36" s="220">
        <f t="shared" si="6"/>
        <v>26003341</v>
      </c>
      <c r="X36" s="220">
        <f t="shared" si="6"/>
        <v>0</v>
      </c>
      <c r="Y36" s="220">
        <f t="shared" si="6"/>
        <v>26003341</v>
      </c>
      <c r="Z36" s="221">
        <f>+IF(X36&lt;&gt;0,+(Y36/X36)*100,0)</f>
        <v>0</v>
      </c>
      <c r="AA36" s="239">
        <f>SUM(AA32:AA35)</f>
        <v>31730000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4019000</v>
      </c>
      <c r="F6" s="60">
        <v>4019000</v>
      </c>
      <c r="G6" s="60">
        <v>4363609</v>
      </c>
      <c r="H6" s="60">
        <v>4143021</v>
      </c>
      <c r="I6" s="60">
        <v>4143021</v>
      </c>
      <c r="J6" s="60">
        <v>4143021</v>
      </c>
      <c r="K6" s="60">
        <v>4143021</v>
      </c>
      <c r="L6" s="60">
        <v>4143021</v>
      </c>
      <c r="M6" s="60">
        <v>588071</v>
      </c>
      <c r="N6" s="60">
        <v>588071</v>
      </c>
      <c r="O6" s="60">
        <v>5973020</v>
      </c>
      <c r="P6" s="60">
        <v>1265778</v>
      </c>
      <c r="Q6" s="60">
        <v>723829</v>
      </c>
      <c r="R6" s="60">
        <v>723829</v>
      </c>
      <c r="S6" s="60">
        <v>723829</v>
      </c>
      <c r="T6" s="60">
        <v>723829</v>
      </c>
      <c r="U6" s="60">
        <v>723829</v>
      </c>
      <c r="V6" s="60">
        <v>723829</v>
      </c>
      <c r="W6" s="60">
        <v>723829</v>
      </c>
      <c r="X6" s="60">
        <v>4019000</v>
      </c>
      <c r="Y6" s="60">
        <v>-3295171</v>
      </c>
      <c r="Z6" s="140">
        <v>-81.99</v>
      </c>
      <c r="AA6" s="62">
        <v>4019000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4030153</v>
      </c>
      <c r="H7" s="60">
        <v>21700933</v>
      </c>
      <c r="I7" s="60">
        <v>21700933</v>
      </c>
      <c r="J7" s="60">
        <v>21700933</v>
      </c>
      <c r="K7" s="60">
        <v>3648367</v>
      </c>
      <c r="L7" s="60">
        <v>3648367</v>
      </c>
      <c r="M7" s="60">
        <v>3648367</v>
      </c>
      <c r="N7" s="60">
        <v>3648367</v>
      </c>
      <c r="O7" s="60">
        <v>3648367</v>
      </c>
      <c r="P7" s="60">
        <v>12411047</v>
      </c>
      <c r="Q7" s="60">
        <v>23469860</v>
      </c>
      <c r="R7" s="60">
        <v>23469860</v>
      </c>
      <c r="S7" s="60">
        <v>23469860</v>
      </c>
      <c r="T7" s="60">
        <v>23469860</v>
      </c>
      <c r="U7" s="60">
        <v>23469860</v>
      </c>
      <c r="V7" s="60">
        <v>23469860</v>
      </c>
      <c r="W7" s="60">
        <v>23469860</v>
      </c>
      <c r="X7" s="60"/>
      <c r="Y7" s="60">
        <v>23469860</v>
      </c>
      <c r="Z7" s="140"/>
      <c r="AA7" s="62"/>
    </row>
    <row r="8" spans="1:27" ht="13.5">
      <c r="A8" s="249" t="s">
        <v>145</v>
      </c>
      <c r="B8" s="182"/>
      <c r="C8" s="155"/>
      <c r="D8" s="155"/>
      <c r="E8" s="59">
        <v>552000</v>
      </c>
      <c r="F8" s="60">
        <v>181960000</v>
      </c>
      <c r="G8" s="60">
        <v>1234368</v>
      </c>
      <c r="H8" s="60">
        <v>53153485</v>
      </c>
      <c r="I8" s="60">
        <v>53153485</v>
      </c>
      <c r="J8" s="60">
        <v>53153485</v>
      </c>
      <c r="K8" s="60">
        <v>26938520</v>
      </c>
      <c r="L8" s="60">
        <v>26938520</v>
      </c>
      <c r="M8" s="60">
        <v>45477969</v>
      </c>
      <c r="N8" s="60">
        <v>45477969</v>
      </c>
      <c r="O8" s="60">
        <v>45477969</v>
      </c>
      <c r="P8" s="60">
        <v>51094276</v>
      </c>
      <c r="Q8" s="60">
        <v>52986379</v>
      </c>
      <c r="R8" s="60">
        <v>52986379</v>
      </c>
      <c r="S8" s="60">
        <v>52986379</v>
      </c>
      <c r="T8" s="60">
        <v>52986379</v>
      </c>
      <c r="U8" s="60">
        <v>52986379</v>
      </c>
      <c r="V8" s="60">
        <v>52986379</v>
      </c>
      <c r="W8" s="60">
        <v>52986379</v>
      </c>
      <c r="X8" s="60">
        <v>181960000</v>
      </c>
      <c r="Y8" s="60">
        <v>-128973621</v>
      </c>
      <c r="Z8" s="140">
        <v>-70.88</v>
      </c>
      <c r="AA8" s="62">
        <v>181960000</v>
      </c>
    </row>
    <row r="9" spans="1:27" ht="13.5">
      <c r="A9" s="249" t="s">
        <v>146</v>
      </c>
      <c r="B9" s="182"/>
      <c r="C9" s="155"/>
      <c r="D9" s="155"/>
      <c r="E9" s="59">
        <v>2885000</v>
      </c>
      <c r="F9" s="60">
        <v>2885000</v>
      </c>
      <c r="G9" s="60"/>
      <c r="H9" s="60">
        <v>16063338</v>
      </c>
      <c r="I9" s="60">
        <v>16063338</v>
      </c>
      <c r="J9" s="60">
        <v>16063338</v>
      </c>
      <c r="K9" s="60">
        <v>41699212</v>
      </c>
      <c r="L9" s="60">
        <v>41699212</v>
      </c>
      <c r="M9" s="60">
        <v>4874504</v>
      </c>
      <c r="N9" s="60">
        <v>4874504</v>
      </c>
      <c r="O9" s="60">
        <v>2464979</v>
      </c>
      <c r="P9" s="60">
        <v>32457512</v>
      </c>
      <c r="Q9" s="60">
        <v>13327179</v>
      </c>
      <c r="R9" s="60">
        <v>13327179</v>
      </c>
      <c r="S9" s="60">
        <v>13327179</v>
      </c>
      <c r="T9" s="60">
        <v>13327179</v>
      </c>
      <c r="U9" s="60">
        <v>13327179</v>
      </c>
      <c r="V9" s="60">
        <v>13327179</v>
      </c>
      <c r="W9" s="60">
        <v>13327179</v>
      </c>
      <c r="X9" s="60">
        <v>2885000</v>
      </c>
      <c r="Y9" s="60">
        <v>10442179</v>
      </c>
      <c r="Z9" s="140">
        <v>361.95</v>
      </c>
      <c r="AA9" s="62">
        <v>2885000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1573000</v>
      </c>
      <c r="F11" s="60">
        <v>1573000</v>
      </c>
      <c r="G11" s="60">
        <v>298252</v>
      </c>
      <c r="H11" s="60">
        <v>298252</v>
      </c>
      <c r="I11" s="60">
        <v>298252</v>
      </c>
      <c r="J11" s="60">
        <v>298252</v>
      </c>
      <c r="K11" s="60">
        <v>298252</v>
      </c>
      <c r="L11" s="60">
        <v>298252</v>
      </c>
      <c r="M11" s="60">
        <v>190471</v>
      </c>
      <c r="N11" s="60">
        <v>190471</v>
      </c>
      <c r="O11" s="60">
        <v>190471</v>
      </c>
      <c r="P11" s="60">
        <v>275222</v>
      </c>
      <c r="Q11" s="60">
        <v>275222</v>
      </c>
      <c r="R11" s="60">
        <v>275222</v>
      </c>
      <c r="S11" s="60">
        <v>275222</v>
      </c>
      <c r="T11" s="60">
        <v>275222</v>
      </c>
      <c r="U11" s="60">
        <v>275222</v>
      </c>
      <c r="V11" s="60">
        <v>275222</v>
      </c>
      <c r="W11" s="60">
        <v>275222</v>
      </c>
      <c r="X11" s="60">
        <v>1573000</v>
      </c>
      <c r="Y11" s="60">
        <v>-1297778</v>
      </c>
      <c r="Z11" s="140">
        <v>-82.5</v>
      </c>
      <c r="AA11" s="62">
        <v>1573000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9029000</v>
      </c>
      <c r="F12" s="73">
        <f t="shared" si="0"/>
        <v>190437000</v>
      </c>
      <c r="G12" s="73">
        <f t="shared" si="0"/>
        <v>9926382</v>
      </c>
      <c r="H12" s="73">
        <f t="shared" si="0"/>
        <v>95359029</v>
      </c>
      <c r="I12" s="73">
        <f t="shared" si="0"/>
        <v>95359029</v>
      </c>
      <c r="J12" s="73">
        <f t="shared" si="0"/>
        <v>95359029</v>
      </c>
      <c r="K12" s="73">
        <f t="shared" si="0"/>
        <v>76727372</v>
      </c>
      <c r="L12" s="73">
        <f t="shared" si="0"/>
        <v>76727372</v>
      </c>
      <c r="M12" s="73">
        <f t="shared" si="0"/>
        <v>54779382</v>
      </c>
      <c r="N12" s="73">
        <f t="shared" si="0"/>
        <v>54779382</v>
      </c>
      <c r="O12" s="73">
        <f t="shared" si="0"/>
        <v>57754806</v>
      </c>
      <c r="P12" s="73">
        <f t="shared" si="0"/>
        <v>97503835</v>
      </c>
      <c r="Q12" s="73">
        <f t="shared" si="0"/>
        <v>90782469</v>
      </c>
      <c r="R12" s="73">
        <f t="shared" si="0"/>
        <v>90782469</v>
      </c>
      <c r="S12" s="73">
        <f t="shared" si="0"/>
        <v>90782469</v>
      </c>
      <c r="T12" s="73">
        <f t="shared" si="0"/>
        <v>90782469</v>
      </c>
      <c r="U12" s="73">
        <f t="shared" si="0"/>
        <v>90782469</v>
      </c>
      <c r="V12" s="73">
        <f t="shared" si="0"/>
        <v>90782469</v>
      </c>
      <c r="W12" s="73">
        <f t="shared" si="0"/>
        <v>90782469</v>
      </c>
      <c r="X12" s="73">
        <f t="shared" si="0"/>
        <v>190437000</v>
      </c>
      <c r="Y12" s="73">
        <f t="shared" si="0"/>
        <v>-99654531</v>
      </c>
      <c r="Z12" s="170">
        <f>+IF(X12&lt;&gt;0,+(Y12/X12)*100,0)</f>
        <v>-52.32939554813403</v>
      </c>
      <c r="AA12" s="74">
        <f>SUM(AA6:AA11)</f>
        <v>190437000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789427000</v>
      </c>
      <c r="F19" s="60"/>
      <c r="G19" s="60">
        <v>1222091924</v>
      </c>
      <c r="H19" s="60">
        <v>1222091924</v>
      </c>
      <c r="I19" s="60">
        <v>1222091924</v>
      </c>
      <c r="J19" s="60">
        <v>1222091924</v>
      </c>
      <c r="K19" s="60">
        <v>1222091924</v>
      </c>
      <c r="L19" s="60">
        <v>1222091924</v>
      </c>
      <c r="M19" s="60">
        <v>1082920392</v>
      </c>
      <c r="N19" s="60">
        <v>1082920392</v>
      </c>
      <c r="O19" s="60">
        <v>1082920392</v>
      </c>
      <c r="P19" s="60">
        <v>1082920392</v>
      </c>
      <c r="Q19" s="60">
        <v>1082920392</v>
      </c>
      <c r="R19" s="60">
        <v>1082920392</v>
      </c>
      <c r="S19" s="60">
        <v>1082920392</v>
      </c>
      <c r="T19" s="60">
        <v>1082920392</v>
      </c>
      <c r="U19" s="60">
        <v>1082920392</v>
      </c>
      <c r="V19" s="60">
        <v>1082920392</v>
      </c>
      <c r="W19" s="60">
        <v>1082920392</v>
      </c>
      <c r="X19" s="60"/>
      <c r="Y19" s="60">
        <v>1082920392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>
        <v>601290000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601290000</v>
      </c>
      <c r="Y23" s="159">
        <v>-601290000</v>
      </c>
      <c r="Z23" s="141">
        <v>-100</v>
      </c>
      <c r="AA23" s="225">
        <v>601290000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789427000</v>
      </c>
      <c r="F24" s="77">
        <f t="shared" si="1"/>
        <v>601290000</v>
      </c>
      <c r="G24" s="77">
        <f t="shared" si="1"/>
        <v>1222091924</v>
      </c>
      <c r="H24" s="77">
        <f t="shared" si="1"/>
        <v>1222091924</v>
      </c>
      <c r="I24" s="77">
        <f t="shared" si="1"/>
        <v>1222091924</v>
      </c>
      <c r="J24" s="77">
        <f t="shared" si="1"/>
        <v>1222091924</v>
      </c>
      <c r="K24" s="77">
        <f t="shared" si="1"/>
        <v>1222091924</v>
      </c>
      <c r="L24" s="77">
        <f t="shared" si="1"/>
        <v>1222091924</v>
      </c>
      <c r="M24" s="77">
        <f t="shared" si="1"/>
        <v>1082920392</v>
      </c>
      <c r="N24" s="77">
        <f t="shared" si="1"/>
        <v>1082920392</v>
      </c>
      <c r="O24" s="77">
        <f t="shared" si="1"/>
        <v>1082920392</v>
      </c>
      <c r="P24" s="77">
        <f t="shared" si="1"/>
        <v>1082920392</v>
      </c>
      <c r="Q24" s="77">
        <f t="shared" si="1"/>
        <v>1082920392</v>
      </c>
      <c r="R24" s="77">
        <f t="shared" si="1"/>
        <v>1082920392</v>
      </c>
      <c r="S24" s="77">
        <f t="shared" si="1"/>
        <v>1082920392</v>
      </c>
      <c r="T24" s="77">
        <f t="shared" si="1"/>
        <v>1082920392</v>
      </c>
      <c r="U24" s="77">
        <f t="shared" si="1"/>
        <v>1082920392</v>
      </c>
      <c r="V24" s="77">
        <f t="shared" si="1"/>
        <v>1082920392</v>
      </c>
      <c r="W24" s="77">
        <f t="shared" si="1"/>
        <v>1082920392</v>
      </c>
      <c r="X24" s="77">
        <f t="shared" si="1"/>
        <v>601290000</v>
      </c>
      <c r="Y24" s="77">
        <f t="shared" si="1"/>
        <v>481630392</v>
      </c>
      <c r="Z24" s="212">
        <f>+IF(X24&lt;&gt;0,+(Y24/X24)*100,0)</f>
        <v>80.09951803622212</v>
      </c>
      <c r="AA24" s="79">
        <f>SUM(AA15:AA23)</f>
        <v>601290000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798456000</v>
      </c>
      <c r="F25" s="73">
        <f t="shared" si="2"/>
        <v>791727000</v>
      </c>
      <c r="G25" s="73">
        <f t="shared" si="2"/>
        <v>1232018306</v>
      </c>
      <c r="H25" s="73">
        <f t="shared" si="2"/>
        <v>1317450953</v>
      </c>
      <c r="I25" s="73">
        <f t="shared" si="2"/>
        <v>1317450953</v>
      </c>
      <c r="J25" s="73">
        <f t="shared" si="2"/>
        <v>1317450953</v>
      </c>
      <c r="K25" s="73">
        <f t="shared" si="2"/>
        <v>1298819296</v>
      </c>
      <c r="L25" s="73">
        <f t="shared" si="2"/>
        <v>1298819296</v>
      </c>
      <c r="M25" s="73">
        <f t="shared" si="2"/>
        <v>1137699774</v>
      </c>
      <c r="N25" s="73">
        <f t="shared" si="2"/>
        <v>1137699774</v>
      </c>
      <c r="O25" s="73">
        <f t="shared" si="2"/>
        <v>1140675198</v>
      </c>
      <c r="P25" s="73">
        <f t="shared" si="2"/>
        <v>1180424227</v>
      </c>
      <c r="Q25" s="73">
        <f t="shared" si="2"/>
        <v>1173702861</v>
      </c>
      <c r="R25" s="73">
        <f t="shared" si="2"/>
        <v>1173702861</v>
      </c>
      <c r="S25" s="73">
        <f t="shared" si="2"/>
        <v>1173702861</v>
      </c>
      <c r="T25" s="73">
        <f t="shared" si="2"/>
        <v>1173702861</v>
      </c>
      <c r="U25" s="73">
        <f t="shared" si="2"/>
        <v>1173702861</v>
      </c>
      <c r="V25" s="73">
        <f t="shared" si="2"/>
        <v>1173702861</v>
      </c>
      <c r="W25" s="73">
        <f t="shared" si="2"/>
        <v>1173702861</v>
      </c>
      <c r="X25" s="73">
        <f t="shared" si="2"/>
        <v>791727000</v>
      </c>
      <c r="Y25" s="73">
        <f t="shared" si="2"/>
        <v>381975861</v>
      </c>
      <c r="Z25" s="170">
        <f>+IF(X25&lt;&gt;0,+(Y25/X25)*100,0)</f>
        <v>48.24590559624719</v>
      </c>
      <c r="AA25" s="74">
        <f>+AA12+AA24</f>
        <v>791727000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55706837</v>
      </c>
      <c r="H29" s="60">
        <v>61417705</v>
      </c>
      <c r="I29" s="60">
        <v>61417705</v>
      </c>
      <c r="J29" s="60">
        <v>61417705</v>
      </c>
      <c r="K29" s="60">
        <v>61417705</v>
      </c>
      <c r="L29" s="60">
        <v>61417705</v>
      </c>
      <c r="M29" s="60">
        <v>71596144</v>
      </c>
      <c r="N29" s="60">
        <v>71596144</v>
      </c>
      <c r="O29" s="60">
        <v>76188144</v>
      </c>
      <c r="P29" s="60">
        <v>32166077</v>
      </c>
      <c r="Q29" s="60">
        <v>9502795</v>
      </c>
      <c r="R29" s="60">
        <v>9502795</v>
      </c>
      <c r="S29" s="60">
        <v>9502795</v>
      </c>
      <c r="T29" s="60">
        <v>9502795</v>
      </c>
      <c r="U29" s="60">
        <v>9502795</v>
      </c>
      <c r="V29" s="60">
        <v>9502795</v>
      </c>
      <c r="W29" s="60">
        <v>9502795</v>
      </c>
      <c r="X29" s="60"/>
      <c r="Y29" s="60">
        <v>9502795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1006000</v>
      </c>
      <c r="F31" s="60">
        <v>1006000</v>
      </c>
      <c r="G31" s="60">
        <v>3179171</v>
      </c>
      <c r="H31" s="60">
        <v>3185869</v>
      </c>
      <c r="I31" s="60">
        <v>3185869</v>
      </c>
      <c r="J31" s="60">
        <v>3185869</v>
      </c>
      <c r="K31" s="60">
        <v>3192388</v>
      </c>
      <c r="L31" s="60">
        <v>3192388</v>
      </c>
      <c r="M31" s="60">
        <v>2416309</v>
      </c>
      <c r="N31" s="60">
        <v>2416309</v>
      </c>
      <c r="O31" s="60">
        <v>2416309</v>
      </c>
      <c r="P31" s="60">
        <v>2434956</v>
      </c>
      <c r="Q31" s="60">
        <v>2433625</v>
      </c>
      <c r="R31" s="60">
        <v>2433625</v>
      </c>
      <c r="S31" s="60">
        <v>2433625</v>
      </c>
      <c r="T31" s="60">
        <v>2433625</v>
      </c>
      <c r="U31" s="60">
        <v>2433625</v>
      </c>
      <c r="V31" s="60">
        <v>2433625</v>
      </c>
      <c r="W31" s="60">
        <v>2433625</v>
      </c>
      <c r="X31" s="60">
        <v>1006000</v>
      </c>
      <c r="Y31" s="60">
        <v>1427625</v>
      </c>
      <c r="Z31" s="140">
        <v>141.91</v>
      </c>
      <c r="AA31" s="62">
        <v>1006000</v>
      </c>
    </row>
    <row r="32" spans="1:27" ht="13.5">
      <c r="A32" s="249" t="s">
        <v>164</v>
      </c>
      <c r="B32" s="182"/>
      <c r="C32" s="155"/>
      <c r="D32" s="155"/>
      <c r="E32" s="59">
        <v>110445000</v>
      </c>
      <c r="F32" s="60">
        <v>110445000</v>
      </c>
      <c r="G32" s="60">
        <v>156541652</v>
      </c>
      <c r="H32" s="60">
        <v>141644667</v>
      </c>
      <c r="I32" s="60">
        <v>141644667</v>
      </c>
      <c r="J32" s="60">
        <v>141644667</v>
      </c>
      <c r="K32" s="60">
        <v>150531248</v>
      </c>
      <c r="L32" s="60">
        <v>150531248</v>
      </c>
      <c r="M32" s="60">
        <v>135235196</v>
      </c>
      <c r="N32" s="60">
        <v>135235196</v>
      </c>
      <c r="O32" s="60">
        <v>137735008</v>
      </c>
      <c r="P32" s="60">
        <v>158664704</v>
      </c>
      <c r="Q32" s="60">
        <v>136661976</v>
      </c>
      <c r="R32" s="60">
        <v>136661976</v>
      </c>
      <c r="S32" s="60">
        <v>136661976</v>
      </c>
      <c r="T32" s="60">
        <v>136661976</v>
      </c>
      <c r="U32" s="60">
        <v>136661976</v>
      </c>
      <c r="V32" s="60">
        <v>136661976</v>
      </c>
      <c r="W32" s="60">
        <v>136661976</v>
      </c>
      <c r="X32" s="60">
        <v>110445000</v>
      </c>
      <c r="Y32" s="60">
        <v>26216976</v>
      </c>
      <c r="Z32" s="140">
        <v>23.74</v>
      </c>
      <c r="AA32" s="62">
        <v>110445000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2310035</v>
      </c>
      <c r="H33" s="60">
        <v>2310035</v>
      </c>
      <c r="I33" s="60">
        <v>2310035</v>
      </c>
      <c r="J33" s="60">
        <v>2310035</v>
      </c>
      <c r="K33" s="60">
        <v>2310035</v>
      </c>
      <c r="L33" s="60">
        <v>2310035</v>
      </c>
      <c r="M33" s="60">
        <v>2043898</v>
      </c>
      <c r="N33" s="60">
        <v>2043898</v>
      </c>
      <c r="O33" s="60">
        <v>2043898</v>
      </c>
      <c r="P33" s="60">
        <v>2043898</v>
      </c>
      <c r="Q33" s="60">
        <v>2043898</v>
      </c>
      <c r="R33" s="60">
        <v>2043898</v>
      </c>
      <c r="S33" s="60">
        <v>2043898</v>
      </c>
      <c r="T33" s="60">
        <v>2043898</v>
      </c>
      <c r="U33" s="60">
        <v>2043898</v>
      </c>
      <c r="V33" s="60">
        <v>2043898</v>
      </c>
      <c r="W33" s="60">
        <v>2043898</v>
      </c>
      <c r="X33" s="60"/>
      <c r="Y33" s="60">
        <v>2043898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111451000</v>
      </c>
      <c r="F34" s="73">
        <f t="shared" si="3"/>
        <v>111451000</v>
      </c>
      <c r="G34" s="73">
        <f t="shared" si="3"/>
        <v>217737695</v>
      </c>
      <c r="H34" s="73">
        <f t="shared" si="3"/>
        <v>208558276</v>
      </c>
      <c r="I34" s="73">
        <f t="shared" si="3"/>
        <v>208558276</v>
      </c>
      <c r="J34" s="73">
        <f t="shared" si="3"/>
        <v>208558276</v>
      </c>
      <c r="K34" s="73">
        <f t="shared" si="3"/>
        <v>217451376</v>
      </c>
      <c r="L34" s="73">
        <f t="shared" si="3"/>
        <v>217451376</v>
      </c>
      <c r="M34" s="73">
        <f t="shared" si="3"/>
        <v>211291547</v>
      </c>
      <c r="N34" s="73">
        <f t="shared" si="3"/>
        <v>211291547</v>
      </c>
      <c r="O34" s="73">
        <f t="shared" si="3"/>
        <v>218383359</v>
      </c>
      <c r="P34" s="73">
        <f t="shared" si="3"/>
        <v>195309635</v>
      </c>
      <c r="Q34" s="73">
        <f t="shared" si="3"/>
        <v>150642294</v>
      </c>
      <c r="R34" s="73">
        <f t="shared" si="3"/>
        <v>150642294</v>
      </c>
      <c r="S34" s="73">
        <f t="shared" si="3"/>
        <v>150642294</v>
      </c>
      <c r="T34" s="73">
        <f t="shared" si="3"/>
        <v>150642294</v>
      </c>
      <c r="U34" s="73">
        <f t="shared" si="3"/>
        <v>150642294</v>
      </c>
      <c r="V34" s="73">
        <f t="shared" si="3"/>
        <v>150642294</v>
      </c>
      <c r="W34" s="73">
        <f t="shared" si="3"/>
        <v>150642294</v>
      </c>
      <c r="X34" s="73">
        <f t="shared" si="3"/>
        <v>111451000</v>
      </c>
      <c r="Y34" s="73">
        <f t="shared" si="3"/>
        <v>39191294</v>
      </c>
      <c r="Z34" s="170">
        <f>+IF(X34&lt;&gt;0,+(Y34/X34)*100,0)</f>
        <v>35.164596100528485</v>
      </c>
      <c r="AA34" s="74">
        <f>SUM(AA29:AA33)</f>
        <v>111451000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>
        <v>2893000</v>
      </c>
      <c r="G37" s="60">
        <v>1841384</v>
      </c>
      <c r="H37" s="60">
        <v>1841384</v>
      </c>
      <c r="I37" s="60">
        <v>1841384</v>
      </c>
      <c r="J37" s="60">
        <v>1841384</v>
      </c>
      <c r="K37" s="60">
        <v>1841384</v>
      </c>
      <c r="L37" s="60">
        <v>1841384</v>
      </c>
      <c r="M37" s="60">
        <v>1841384</v>
      </c>
      <c r="N37" s="60">
        <v>1841384</v>
      </c>
      <c r="O37" s="60">
        <v>1841384</v>
      </c>
      <c r="P37" s="60">
        <v>1841384</v>
      </c>
      <c r="Q37" s="60">
        <v>1841384</v>
      </c>
      <c r="R37" s="60">
        <v>1841384</v>
      </c>
      <c r="S37" s="60">
        <v>1841384</v>
      </c>
      <c r="T37" s="60">
        <v>1841384</v>
      </c>
      <c r="U37" s="60">
        <v>1841384</v>
      </c>
      <c r="V37" s="60">
        <v>1841384</v>
      </c>
      <c r="W37" s="60">
        <v>1841384</v>
      </c>
      <c r="X37" s="60">
        <v>2893000</v>
      </c>
      <c r="Y37" s="60">
        <v>-1051616</v>
      </c>
      <c r="Z37" s="140">
        <v>-36.35</v>
      </c>
      <c r="AA37" s="62">
        <v>2893000</v>
      </c>
    </row>
    <row r="38" spans="1:27" ht="13.5">
      <c r="A38" s="249" t="s">
        <v>165</v>
      </c>
      <c r="B38" s="182"/>
      <c r="C38" s="155"/>
      <c r="D38" s="155"/>
      <c r="E38" s="59"/>
      <c r="F38" s="60">
        <v>44462000</v>
      </c>
      <c r="G38" s="60">
        <v>24673885</v>
      </c>
      <c r="H38" s="60">
        <v>24618468</v>
      </c>
      <c r="I38" s="60">
        <v>24618468</v>
      </c>
      <c r="J38" s="60">
        <v>24618468</v>
      </c>
      <c r="K38" s="60">
        <v>24585148</v>
      </c>
      <c r="L38" s="60">
        <v>24585148</v>
      </c>
      <c r="M38" s="60">
        <v>19260092</v>
      </c>
      <c r="N38" s="60">
        <v>19260092</v>
      </c>
      <c r="O38" s="60">
        <v>19260092</v>
      </c>
      <c r="P38" s="60">
        <v>19087717</v>
      </c>
      <c r="Q38" s="60">
        <v>19045437</v>
      </c>
      <c r="R38" s="60">
        <v>19045437</v>
      </c>
      <c r="S38" s="60">
        <v>19045437</v>
      </c>
      <c r="T38" s="60">
        <v>19045437</v>
      </c>
      <c r="U38" s="60">
        <v>19045437</v>
      </c>
      <c r="V38" s="60">
        <v>19045437</v>
      </c>
      <c r="W38" s="60">
        <v>19045437</v>
      </c>
      <c r="X38" s="60">
        <v>44462000</v>
      </c>
      <c r="Y38" s="60">
        <v>-25416563</v>
      </c>
      <c r="Z38" s="140">
        <v>-57.16</v>
      </c>
      <c r="AA38" s="62">
        <v>44462000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47355000</v>
      </c>
      <c r="G39" s="77">
        <f t="shared" si="4"/>
        <v>26515269</v>
      </c>
      <c r="H39" s="77">
        <f t="shared" si="4"/>
        <v>26459852</v>
      </c>
      <c r="I39" s="77">
        <f t="shared" si="4"/>
        <v>26459852</v>
      </c>
      <c r="J39" s="77">
        <f t="shared" si="4"/>
        <v>26459852</v>
      </c>
      <c r="K39" s="77">
        <f t="shared" si="4"/>
        <v>26426532</v>
      </c>
      <c r="L39" s="77">
        <f t="shared" si="4"/>
        <v>26426532</v>
      </c>
      <c r="M39" s="77">
        <f t="shared" si="4"/>
        <v>21101476</v>
      </c>
      <c r="N39" s="77">
        <f t="shared" si="4"/>
        <v>21101476</v>
      </c>
      <c r="O39" s="77">
        <f t="shared" si="4"/>
        <v>21101476</v>
      </c>
      <c r="P39" s="77">
        <f t="shared" si="4"/>
        <v>20929101</v>
      </c>
      <c r="Q39" s="77">
        <f t="shared" si="4"/>
        <v>20886821</v>
      </c>
      <c r="R39" s="77">
        <f t="shared" si="4"/>
        <v>20886821</v>
      </c>
      <c r="S39" s="77">
        <f t="shared" si="4"/>
        <v>20886821</v>
      </c>
      <c r="T39" s="77">
        <f t="shared" si="4"/>
        <v>20886821</v>
      </c>
      <c r="U39" s="77">
        <f t="shared" si="4"/>
        <v>20886821</v>
      </c>
      <c r="V39" s="77">
        <f t="shared" si="4"/>
        <v>20886821</v>
      </c>
      <c r="W39" s="77">
        <f t="shared" si="4"/>
        <v>20886821</v>
      </c>
      <c r="X39" s="77">
        <f t="shared" si="4"/>
        <v>47355000</v>
      </c>
      <c r="Y39" s="77">
        <f t="shared" si="4"/>
        <v>-26468179</v>
      </c>
      <c r="Z39" s="212">
        <f>+IF(X39&lt;&gt;0,+(Y39/X39)*100,0)</f>
        <v>-55.8931031570056</v>
      </c>
      <c r="AA39" s="79">
        <f>SUM(AA37:AA38)</f>
        <v>47355000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111451000</v>
      </c>
      <c r="F40" s="73">
        <f t="shared" si="5"/>
        <v>158806000</v>
      </c>
      <c r="G40" s="73">
        <f t="shared" si="5"/>
        <v>244252964</v>
      </c>
      <c r="H40" s="73">
        <f t="shared" si="5"/>
        <v>235018128</v>
      </c>
      <c r="I40" s="73">
        <f t="shared" si="5"/>
        <v>235018128</v>
      </c>
      <c r="J40" s="73">
        <f t="shared" si="5"/>
        <v>235018128</v>
      </c>
      <c r="K40" s="73">
        <f t="shared" si="5"/>
        <v>243877908</v>
      </c>
      <c r="L40" s="73">
        <f t="shared" si="5"/>
        <v>243877908</v>
      </c>
      <c r="M40" s="73">
        <f t="shared" si="5"/>
        <v>232393023</v>
      </c>
      <c r="N40" s="73">
        <f t="shared" si="5"/>
        <v>232393023</v>
      </c>
      <c r="O40" s="73">
        <f t="shared" si="5"/>
        <v>239484835</v>
      </c>
      <c r="P40" s="73">
        <f t="shared" si="5"/>
        <v>216238736</v>
      </c>
      <c r="Q40" s="73">
        <f t="shared" si="5"/>
        <v>171529115</v>
      </c>
      <c r="R40" s="73">
        <f t="shared" si="5"/>
        <v>171529115</v>
      </c>
      <c r="S40" s="73">
        <f t="shared" si="5"/>
        <v>171529115</v>
      </c>
      <c r="T40" s="73">
        <f t="shared" si="5"/>
        <v>171529115</v>
      </c>
      <c r="U40" s="73">
        <f t="shared" si="5"/>
        <v>171529115</v>
      </c>
      <c r="V40" s="73">
        <f t="shared" si="5"/>
        <v>171529115</v>
      </c>
      <c r="W40" s="73">
        <f t="shared" si="5"/>
        <v>171529115</v>
      </c>
      <c r="X40" s="73">
        <f t="shared" si="5"/>
        <v>158806000</v>
      </c>
      <c r="Y40" s="73">
        <f t="shared" si="5"/>
        <v>12723115</v>
      </c>
      <c r="Z40" s="170">
        <f>+IF(X40&lt;&gt;0,+(Y40/X40)*100,0)</f>
        <v>8.011734443282998</v>
      </c>
      <c r="AA40" s="74">
        <f>+AA34+AA39</f>
        <v>158806000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687005000</v>
      </c>
      <c r="F42" s="259">
        <f t="shared" si="6"/>
        <v>632921000</v>
      </c>
      <c r="G42" s="259">
        <f t="shared" si="6"/>
        <v>987765342</v>
      </c>
      <c r="H42" s="259">
        <f t="shared" si="6"/>
        <v>1082432825</v>
      </c>
      <c r="I42" s="259">
        <f t="shared" si="6"/>
        <v>1082432825</v>
      </c>
      <c r="J42" s="259">
        <f t="shared" si="6"/>
        <v>1082432825</v>
      </c>
      <c r="K42" s="259">
        <f t="shared" si="6"/>
        <v>1054941388</v>
      </c>
      <c r="L42" s="259">
        <f t="shared" si="6"/>
        <v>1054941388</v>
      </c>
      <c r="M42" s="259">
        <f t="shared" si="6"/>
        <v>905306751</v>
      </c>
      <c r="N42" s="259">
        <f t="shared" si="6"/>
        <v>905306751</v>
      </c>
      <c r="O42" s="259">
        <f t="shared" si="6"/>
        <v>901190363</v>
      </c>
      <c r="P42" s="259">
        <f t="shared" si="6"/>
        <v>964185491</v>
      </c>
      <c r="Q42" s="259">
        <f t="shared" si="6"/>
        <v>1002173746</v>
      </c>
      <c r="R42" s="259">
        <f t="shared" si="6"/>
        <v>1002173746</v>
      </c>
      <c r="S42" s="259">
        <f t="shared" si="6"/>
        <v>1002173746</v>
      </c>
      <c r="T42" s="259">
        <f t="shared" si="6"/>
        <v>1002173746</v>
      </c>
      <c r="U42" s="259">
        <f t="shared" si="6"/>
        <v>1002173746</v>
      </c>
      <c r="V42" s="259">
        <f t="shared" si="6"/>
        <v>1002173746</v>
      </c>
      <c r="W42" s="259">
        <f t="shared" si="6"/>
        <v>1002173746</v>
      </c>
      <c r="X42" s="259">
        <f t="shared" si="6"/>
        <v>632921000</v>
      </c>
      <c r="Y42" s="259">
        <f t="shared" si="6"/>
        <v>369252746</v>
      </c>
      <c r="Z42" s="260">
        <f>+IF(X42&lt;&gt;0,+(Y42/X42)*100,0)</f>
        <v>58.34104825088755</v>
      </c>
      <c r="AA42" s="261">
        <f>+AA25-AA40</f>
        <v>632921000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687005000</v>
      </c>
      <c r="F45" s="60">
        <v>632921000</v>
      </c>
      <c r="G45" s="60">
        <v>987765342</v>
      </c>
      <c r="H45" s="60">
        <v>1082432825</v>
      </c>
      <c r="I45" s="60">
        <v>1082432825</v>
      </c>
      <c r="J45" s="60">
        <v>1082432825</v>
      </c>
      <c r="K45" s="60">
        <v>1054941388</v>
      </c>
      <c r="L45" s="60">
        <v>1054941388</v>
      </c>
      <c r="M45" s="60">
        <v>905306751</v>
      </c>
      <c r="N45" s="60">
        <v>905306751</v>
      </c>
      <c r="O45" s="60">
        <v>901190363</v>
      </c>
      <c r="P45" s="60">
        <v>964185491</v>
      </c>
      <c r="Q45" s="60">
        <v>1002173746</v>
      </c>
      <c r="R45" s="60">
        <v>1002173746</v>
      </c>
      <c r="S45" s="60">
        <v>1002173746</v>
      </c>
      <c r="T45" s="60">
        <v>1002173746</v>
      </c>
      <c r="U45" s="60">
        <v>1002173746</v>
      </c>
      <c r="V45" s="60">
        <v>1002173746</v>
      </c>
      <c r="W45" s="60">
        <v>1002173746</v>
      </c>
      <c r="X45" s="60">
        <v>632921000</v>
      </c>
      <c r="Y45" s="60">
        <v>369252746</v>
      </c>
      <c r="Z45" s="139">
        <v>58.34</v>
      </c>
      <c r="AA45" s="62">
        <v>632921000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687005000</v>
      </c>
      <c r="F48" s="219">
        <f t="shared" si="7"/>
        <v>632921000</v>
      </c>
      <c r="G48" s="219">
        <f t="shared" si="7"/>
        <v>987765342</v>
      </c>
      <c r="H48" s="219">
        <f t="shared" si="7"/>
        <v>1082432825</v>
      </c>
      <c r="I48" s="219">
        <f t="shared" si="7"/>
        <v>1082432825</v>
      </c>
      <c r="J48" s="219">
        <f t="shared" si="7"/>
        <v>1082432825</v>
      </c>
      <c r="K48" s="219">
        <f t="shared" si="7"/>
        <v>1054941388</v>
      </c>
      <c r="L48" s="219">
        <f t="shared" si="7"/>
        <v>1054941388</v>
      </c>
      <c r="M48" s="219">
        <f t="shared" si="7"/>
        <v>905306751</v>
      </c>
      <c r="N48" s="219">
        <f t="shared" si="7"/>
        <v>905306751</v>
      </c>
      <c r="O48" s="219">
        <f t="shared" si="7"/>
        <v>901190363</v>
      </c>
      <c r="P48" s="219">
        <f t="shared" si="7"/>
        <v>964185491</v>
      </c>
      <c r="Q48" s="219">
        <f t="shared" si="7"/>
        <v>1002173746</v>
      </c>
      <c r="R48" s="219">
        <f t="shared" si="7"/>
        <v>1002173746</v>
      </c>
      <c r="S48" s="219">
        <f t="shared" si="7"/>
        <v>1002173746</v>
      </c>
      <c r="T48" s="219">
        <f t="shared" si="7"/>
        <v>1002173746</v>
      </c>
      <c r="U48" s="219">
        <f t="shared" si="7"/>
        <v>1002173746</v>
      </c>
      <c r="V48" s="219">
        <f t="shared" si="7"/>
        <v>1002173746</v>
      </c>
      <c r="W48" s="219">
        <f t="shared" si="7"/>
        <v>1002173746</v>
      </c>
      <c r="X48" s="219">
        <f t="shared" si="7"/>
        <v>632921000</v>
      </c>
      <c r="Y48" s="219">
        <f t="shared" si="7"/>
        <v>369252746</v>
      </c>
      <c r="Z48" s="265">
        <f>+IF(X48&lt;&gt;0,+(Y48/X48)*100,0)</f>
        <v>58.34104825088755</v>
      </c>
      <c r="AA48" s="232">
        <f>SUM(AA45:AA47)</f>
        <v>632921000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15539000</v>
      </c>
      <c r="F6" s="60">
        <v>15539000</v>
      </c>
      <c r="G6" s="60">
        <v>482099</v>
      </c>
      <c r="H6" s="60">
        <v>238340</v>
      </c>
      <c r="I6" s="60">
        <v>433937</v>
      </c>
      <c r="J6" s="60">
        <v>1154376</v>
      </c>
      <c r="K6" s="60">
        <v>1387231</v>
      </c>
      <c r="L6" s="60">
        <v>844983</v>
      </c>
      <c r="M6" s="60">
        <v>1140267</v>
      </c>
      <c r="N6" s="60">
        <v>3372481</v>
      </c>
      <c r="O6" s="60">
        <v>1344892</v>
      </c>
      <c r="P6" s="60">
        <v>1013787</v>
      </c>
      <c r="Q6" s="60">
        <v>829968</v>
      </c>
      <c r="R6" s="60">
        <v>3188647</v>
      </c>
      <c r="S6" s="60">
        <v>639100</v>
      </c>
      <c r="T6" s="60">
        <v>1142279</v>
      </c>
      <c r="U6" s="60">
        <v>610038</v>
      </c>
      <c r="V6" s="60">
        <v>2391417</v>
      </c>
      <c r="W6" s="60">
        <v>10106921</v>
      </c>
      <c r="X6" s="60">
        <v>15539000</v>
      </c>
      <c r="Y6" s="60">
        <v>-5432079</v>
      </c>
      <c r="Z6" s="140">
        <v>-34.96</v>
      </c>
      <c r="AA6" s="62">
        <v>15539000</v>
      </c>
    </row>
    <row r="7" spans="1:27" ht="13.5">
      <c r="A7" s="249" t="s">
        <v>32</v>
      </c>
      <c r="B7" s="182"/>
      <c r="C7" s="155"/>
      <c r="D7" s="155"/>
      <c r="E7" s="59">
        <v>92973000</v>
      </c>
      <c r="F7" s="60">
        <v>92974000</v>
      </c>
      <c r="G7" s="60">
        <v>877116</v>
      </c>
      <c r="H7" s="60">
        <v>951394</v>
      </c>
      <c r="I7" s="60">
        <v>817974</v>
      </c>
      <c r="J7" s="60">
        <v>2646484</v>
      </c>
      <c r="K7" s="60">
        <v>1142117</v>
      </c>
      <c r="L7" s="60">
        <v>1035725</v>
      </c>
      <c r="M7" s="60">
        <v>1246165</v>
      </c>
      <c r="N7" s="60">
        <v>3424007</v>
      </c>
      <c r="O7" s="60">
        <v>857409</v>
      </c>
      <c r="P7" s="60">
        <v>968683</v>
      </c>
      <c r="Q7" s="60">
        <v>959302</v>
      </c>
      <c r="R7" s="60">
        <v>2785394</v>
      </c>
      <c r="S7" s="60">
        <v>1182735</v>
      </c>
      <c r="T7" s="60">
        <v>1289452</v>
      </c>
      <c r="U7" s="60">
        <v>1108117</v>
      </c>
      <c r="V7" s="60">
        <v>3580304</v>
      </c>
      <c r="W7" s="60">
        <v>12436189</v>
      </c>
      <c r="X7" s="60">
        <v>92974000</v>
      </c>
      <c r="Y7" s="60">
        <v>-80537811</v>
      </c>
      <c r="Z7" s="140">
        <v>-86.62</v>
      </c>
      <c r="AA7" s="62">
        <v>92974000</v>
      </c>
    </row>
    <row r="8" spans="1:27" ht="13.5">
      <c r="A8" s="249" t="s">
        <v>178</v>
      </c>
      <c r="B8" s="182"/>
      <c r="C8" s="155"/>
      <c r="D8" s="155"/>
      <c r="E8" s="59">
        <v>23189000</v>
      </c>
      <c r="F8" s="60">
        <v>23184000</v>
      </c>
      <c r="G8" s="60">
        <v>113555</v>
      </c>
      <c r="H8" s="60">
        <v>77974</v>
      </c>
      <c r="I8" s="60">
        <v>21489</v>
      </c>
      <c r="J8" s="60">
        <v>213018</v>
      </c>
      <c r="K8" s="60">
        <v>26039</v>
      </c>
      <c r="L8" s="60">
        <v>256593</v>
      </c>
      <c r="M8" s="60">
        <v>35932</v>
      </c>
      <c r="N8" s="60">
        <v>318564</v>
      </c>
      <c r="O8" s="60">
        <v>23048</v>
      </c>
      <c r="P8" s="60">
        <v>23889</v>
      </c>
      <c r="Q8" s="60">
        <v>22231</v>
      </c>
      <c r="R8" s="60">
        <v>69168</v>
      </c>
      <c r="S8" s="60">
        <v>27876</v>
      </c>
      <c r="T8" s="60">
        <v>19648</v>
      </c>
      <c r="U8" s="60">
        <v>18889</v>
      </c>
      <c r="V8" s="60">
        <v>66413</v>
      </c>
      <c r="W8" s="60">
        <v>667163</v>
      </c>
      <c r="X8" s="60">
        <v>23184000</v>
      </c>
      <c r="Y8" s="60">
        <v>-22516837</v>
      </c>
      <c r="Z8" s="140">
        <v>-97.12</v>
      </c>
      <c r="AA8" s="62">
        <v>23184000</v>
      </c>
    </row>
    <row r="9" spans="1:27" ht="13.5">
      <c r="A9" s="249" t="s">
        <v>179</v>
      </c>
      <c r="B9" s="182"/>
      <c r="C9" s="155"/>
      <c r="D9" s="155"/>
      <c r="E9" s="59">
        <v>86261000</v>
      </c>
      <c r="F9" s="60">
        <v>86261000</v>
      </c>
      <c r="G9" s="60">
        <v>34257000</v>
      </c>
      <c r="H9" s="60">
        <v>1548456</v>
      </c>
      <c r="I9" s="60">
        <v>49462</v>
      </c>
      <c r="J9" s="60">
        <v>35854918</v>
      </c>
      <c r="K9" s="60"/>
      <c r="L9" s="60"/>
      <c r="M9" s="60">
        <v>27501000</v>
      </c>
      <c r="N9" s="60">
        <v>27501000</v>
      </c>
      <c r="O9" s="60"/>
      <c r="P9" s="60">
        <v>368000</v>
      </c>
      <c r="Q9" s="60">
        <v>22344000</v>
      </c>
      <c r="R9" s="60">
        <v>22712000</v>
      </c>
      <c r="S9" s="60"/>
      <c r="T9" s="60"/>
      <c r="U9" s="60"/>
      <c r="V9" s="60"/>
      <c r="W9" s="60">
        <v>86067918</v>
      </c>
      <c r="X9" s="60">
        <v>86261000</v>
      </c>
      <c r="Y9" s="60">
        <v>-193082</v>
      </c>
      <c r="Z9" s="140">
        <v>-0.22</v>
      </c>
      <c r="AA9" s="62">
        <v>86261000</v>
      </c>
    </row>
    <row r="10" spans="1:27" ht="13.5">
      <c r="A10" s="249" t="s">
        <v>180</v>
      </c>
      <c r="B10" s="182"/>
      <c r="C10" s="155"/>
      <c r="D10" s="155"/>
      <c r="E10" s="59">
        <v>30080000</v>
      </c>
      <c r="F10" s="60"/>
      <c r="G10" s="60">
        <v>6025000</v>
      </c>
      <c r="H10" s="60">
        <v>558561</v>
      </c>
      <c r="I10" s="60"/>
      <c r="J10" s="60">
        <v>6583561</v>
      </c>
      <c r="K10" s="60"/>
      <c r="L10" s="60">
        <v>2596432</v>
      </c>
      <c r="M10" s="60">
        <v>9269000</v>
      </c>
      <c r="N10" s="60">
        <v>11865432</v>
      </c>
      <c r="O10" s="60">
        <v>1800887</v>
      </c>
      <c r="P10" s="60"/>
      <c r="Q10" s="60">
        <v>8286000</v>
      </c>
      <c r="R10" s="60">
        <v>10086887</v>
      </c>
      <c r="S10" s="60"/>
      <c r="T10" s="60"/>
      <c r="U10" s="60"/>
      <c r="V10" s="60"/>
      <c r="W10" s="60">
        <v>28535880</v>
      </c>
      <c r="X10" s="60"/>
      <c r="Y10" s="60">
        <v>28535880</v>
      </c>
      <c r="Z10" s="140"/>
      <c r="AA10" s="62"/>
    </row>
    <row r="11" spans="1:27" ht="13.5">
      <c r="A11" s="249" t="s">
        <v>181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/>
      <c r="D14" s="155"/>
      <c r="E14" s="59">
        <v>-217962158</v>
      </c>
      <c r="F14" s="60">
        <v>-217962000</v>
      </c>
      <c r="G14" s="60">
        <v>-5872840</v>
      </c>
      <c r="H14" s="60">
        <v>-10289020</v>
      </c>
      <c r="I14" s="60">
        <v>-8726387</v>
      </c>
      <c r="J14" s="60">
        <v>-24888247</v>
      </c>
      <c r="K14" s="60">
        <v>-9292101</v>
      </c>
      <c r="L14" s="60">
        <v>-8584643</v>
      </c>
      <c r="M14" s="60">
        <v>-11531243</v>
      </c>
      <c r="N14" s="60">
        <v>-29407987</v>
      </c>
      <c r="O14" s="60">
        <v>-9341359</v>
      </c>
      <c r="P14" s="60">
        <v>-7878921</v>
      </c>
      <c r="Q14" s="60">
        <v>-10203293</v>
      </c>
      <c r="R14" s="60">
        <v>-27423573</v>
      </c>
      <c r="S14" s="60">
        <v>-10276996</v>
      </c>
      <c r="T14" s="60">
        <v>-11862130</v>
      </c>
      <c r="U14" s="60">
        <v>-13447475</v>
      </c>
      <c r="V14" s="60">
        <v>-35586601</v>
      </c>
      <c r="W14" s="60">
        <v>-117306408</v>
      </c>
      <c r="X14" s="60">
        <v>-217962000</v>
      </c>
      <c r="Y14" s="60">
        <v>100655592</v>
      </c>
      <c r="Z14" s="140">
        <v>-46.18</v>
      </c>
      <c r="AA14" s="62">
        <v>-217962000</v>
      </c>
    </row>
    <row r="15" spans="1:27" ht="13.5">
      <c r="A15" s="249" t="s">
        <v>40</v>
      </c>
      <c r="B15" s="182"/>
      <c r="C15" s="155"/>
      <c r="D15" s="155"/>
      <c r="E15" s="59"/>
      <c r="F15" s="60">
        <v>-69288000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-69288000</v>
      </c>
      <c r="Y15" s="60">
        <v>69288000</v>
      </c>
      <c r="Z15" s="140">
        <v>-100</v>
      </c>
      <c r="AA15" s="62">
        <v>-69288000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30079842</v>
      </c>
      <c r="F17" s="73">
        <f t="shared" si="0"/>
        <v>-69292000</v>
      </c>
      <c r="G17" s="73">
        <f t="shared" si="0"/>
        <v>35881930</v>
      </c>
      <c r="H17" s="73">
        <f t="shared" si="0"/>
        <v>-6914295</v>
      </c>
      <c r="I17" s="73">
        <f t="shared" si="0"/>
        <v>-7403525</v>
      </c>
      <c r="J17" s="73">
        <f t="shared" si="0"/>
        <v>21564110</v>
      </c>
      <c r="K17" s="73">
        <f t="shared" si="0"/>
        <v>-6736714</v>
      </c>
      <c r="L17" s="73">
        <f t="shared" si="0"/>
        <v>-3850910</v>
      </c>
      <c r="M17" s="73">
        <f t="shared" si="0"/>
        <v>27661121</v>
      </c>
      <c r="N17" s="73">
        <f t="shared" si="0"/>
        <v>17073497</v>
      </c>
      <c r="O17" s="73">
        <f t="shared" si="0"/>
        <v>-5315123</v>
      </c>
      <c r="P17" s="73">
        <f t="shared" si="0"/>
        <v>-5504562</v>
      </c>
      <c r="Q17" s="73">
        <f t="shared" si="0"/>
        <v>22238208</v>
      </c>
      <c r="R17" s="73">
        <f t="shared" si="0"/>
        <v>11418523</v>
      </c>
      <c r="S17" s="73">
        <f t="shared" si="0"/>
        <v>-8427285</v>
      </c>
      <c r="T17" s="73">
        <f t="shared" si="0"/>
        <v>-9410751</v>
      </c>
      <c r="U17" s="73">
        <f t="shared" si="0"/>
        <v>-11710431</v>
      </c>
      <c r="V17" s="73">
        <f t="shared" si="0"/>
        <v>-29548467</v>
      </c>
      <c r="W17" s="73">
        <f t="shared" si="0"/>
        <v>20507663</v>
      </c>
      <c r="X17" s="73">
        <f t="shared" si="0"/>
        <v>-69292000</v>
      </c>
      <c r="Y17" s="73">
        <f t="shared" si="0"/>
        <v>89799663</v>
      </c>
      <c r="Z17" s="170">
        <f>+IF(X17&lt;&gt;0,+(Y17/X17)*100,0)</f>
        <v>-129.59600386769034</v>
      </c>
      <c r="AA17" s="74">
        <f>SUM(AA6:AA16)</f>
        <v>-69292000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-30080000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-30080000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-158</v>
      </c>
      <c r="F38" s="100">
        <f t="shared" si="3"/>
        <v>-69292000</v>
      </c>
      <c r="G38" s="100">
        <f t="shared" si="3"/>
        <v>35881930</v>
      </c>
      <c r="H38" s="100">
        <f t="shared" si="3"/>
        <v>-6914295</v>
      </c>
      <c r="I38" s="100">
        <f t="shared" si="3"/>
        <v>-7403525</v>
      </c>
      <c r="J38" s="100">
        <f t="shared" si="3"/>
        <v>21564110</v>
      </c>
      <c r="K38" s="100">
        <f t="shared" si="3"/>
        <v>-6736714</v>
      </c>
      <c r="L38" s="100">
        <f t="shared" si="3"/>
        <v>-3850910</v>
      </c>
      <c r="M38" s="100">
        <f t="shared" si="3"/>
        <v>27661121</v>
      </c>
      <c r="N38" s="100">
        <f t="shared" si="3"/>
        <v>17073497</v>
      </c>
      <c r="O38" s="100">
        <f t="shared" si="3"/>
        <v>-5315123</v>
      </c>
      <c r="P38" s="100">
        <f t="shared" si="3"/>
        <v>-5504562</v>
      </c>
      <c r="Q38" s="100">
        <f t="shared" si="3"/>
        <v>22238208</v>
      </c>
      <c r="R38" s="100">
        <f t="shared" si="3"/>
        <v>11418523</v>
      </c>
      <c r="S38" s="100">
        <f t="shared" si="3"/>
        <v>-8427285</v>
      </c>
      <c r="T38" s="100">
        <f t="shared" si="3"/>
        <v>-9410751</v>
      </c>
      <c r="U38" s="100">
        <f t="shared" si="3"/>
        <v>-11710431</v>
      </c>
      <c r="V38" s="100">
        <f t="shared" si="3"/>
        <v>-29548467</v>
      </c>
      <c r="W38" s="100">
        <f t="shared" si="3"/>
        <v>20507663</v>
      </c>
      <c r="X38" s="100">
        <f t="shared" si="3"/>
        <v>-69292000</v>
      </c>
      <c r="Y38" s="100">
        <f t="shared" si="3"/>
        <v>89799663</v>
      </c>
      <c r="Z38" s="137">
        <f>+IF(X38&lt;&gt;0,+(Y38/X38)*100,0)</f>
        <v>-129.59600386769034</v>
      </c>
      <c r="AA38" s="102">
        <f>+AA17+AA27+AA36</f>
        <v>-69292000</v>
      </c>
    </row>
    <row r="39" spans="1:27" ht="13.5">
      <c r="A39" s="249" t="s">
        <v>200</v>
      </c>
      <c r="B39" s="182"/>
      <c r="C39" s="153"/>
      <c r="D39" s="153"/>
      <c r="E39" s="99"/>
      <c r="F39" s="100"/>
      <c r="G39" s="100"/>
      <c r="H39" s="100">
        <v>35881930</v>
      </c>
      <c r="I39" s="100">
        <v>28967635</v>
      </c>
      <c r="J39" s="100"/>
      <c r="K39" s="100">
        <v>21564110</v>
      </c>
      <c r="L39" s="100">
        <v>14827396</v>
      </c>
      <c r="M39" s="100">
        <v>10976486</v>
      </c>
      <c r="N39" s="100">
        <v>21564110</v>
      </c>
      <c r="O39" s="100">
        <v>38637607</v>
      </c>
      <c r="P39" s="100">
        <v>33322484</v>
      </c>
      <c r="Q39" s="100">
        <v>27817922</v>
      </c>
      <c r="R39" s="100">
        <v>38637607</v>
      </c>
      <c r="S39" s="100">
        <v>50056130</v>
      </c>
      <c r="T39" s="100">
        <v>41628845</v>
      </c>
      <c r="U39" s="100">
        <v>32218094</v>
      </c>
      <c r="V39" s="100">
        <v>50056130</v>
      </c>
      <c r="W39" s="100"/>
      <c r="X39" s="100"/>
      <c r="Y39" s="100"/>
      <c r="Z39" s="137"/>
      <c r="AA39" s="102"/>
    </row>
    <row r="40" spans="1:27" ht="13.5">
      <c r="A40" s="269" t="s">
        <v>201</v>
      </c>
      <c r="B40" s="256"/>
      <c r="C40" s="257"/>
      <c r="D40" s="257"/>
      <c r="E40" s="258">
        <v>-158</v>
      </c>
      <c r="F40" s="259">
        <v>-69292000</v>
      </c>
      <c r="G40" s="259">
        <v>35881930</v>
      </c>
      <c r="H40" s="259">
        <v>28967635</v>
      </c>
      <c r="I40" s="259">
        <v>21564110</v>
      </c>
      <c r="J40" s="259">
        <v>21564110</v>
      </c>
      <c r="K40" s="259">
        <v>14827396</v>
      </c>
      <c r="L40" s="259">
        <v>10976486</v>
      </c>
      <c r="M40" s="259">
        <v>38637607</v>
      </c>
      <c r="N40" s="259">
        <v>38637607</v>
      </c>
      <c r="O40" s="259">
        <v>33322484</v>
      </c>
      <c r="P40" s="259">
        <v>27817922</v>
      </c>
      <c r="Q40" s="259">
        <v>50056130</v>
      </c>
      <c r="R40" s="259">
        <v>33322484</v>
      </c>
      <c r="S40" s="259">
        <v>41628845</v>
      </c>
      <c r="T40" s="259">
        <v>32218094</v>
      </c>
      <c r="U40" s="259">
        <v>20507663</v>
      </c>
      <c r="V40" s="259">
        <v>20507663</v>
      </c>
      <c r="W40" s="259">
        <v>20507663</v>
      </c>
      <c r="X40" s="259">
        <v>-69292000</v>
      </c>
      <c r="Y40" s="259">
        <v>89799663</v>
      </c>
      <c r="Z40" s="260">
        <v>-129.6</v>
      </c>
      <c r="AA40" s="261">
        <v>-69292000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32730000</v>
      </c>
      <c r="F5" s="106">
        <f t="shared" si="0"/>
        <v>31730000</v>
      </c>
      <c r="G5" s="106">
        <f t="shared" si="0"/>
        <v>1139166</v>
      </c>
      <c r="H5" s="106">
        <f t="shared" si="0"/>
        <v>573363</v>
      </c>
      <c r="I5" s="106">
        <f t="shared" si="0"/>
        <v>636770</v>
      </c>
      <c r="J5" s="106">
        <f t="shared" si="0"/>
        <v>2349299</v>
      </c>
      <c r="K5" s="106">
        <f t="shared" si="0"/>
        <v>3219404</v>
      </c>
      <c r="L5" s="106">
        <f t="shared" si="0"/>
        <v>2118571</v>
      </c>
      <c r="M5" s="106">
        <f t="shared" si="0"/>
        <v>4516702</v>
      </c>
      <c r="N5" s="106">
        <f t="shared" si="0"/>
        <v>9854677</v>
      </c>
      <c r="O5" s="106">
        <f t="shared" si="0"/>
        <v>625240</v>
      </c>
      <c r="P5" s="106">
        <f t="shared" si="0"/>
        <v>3699453</v>
      </c>
      <c r="Q5" s="106">
        <f t="shared" si="0"/>
        <v>1776296</v>
      </c>
      <c r="R5" s="106">
        <f t="shared" si="0"/>
        <v>6100989</v>
      </c>
      <c r="S5" s="106">
        <f t="shared" si="0"/>
        <v>1387798</v>
      </c>
      <c r="T5" s="106">
        <f t="shared" si="0"/>
        <v>3790254</v>
      </c>
      <c r="U5" s="106">
        <f t="shared" si="0"/>
        <v>2520324</v>
      </c>
      <c r="V5" s="106">
        <f t="shared" si="0"/>
        <v>7698376</v>
      </c>
      <c r="W5" s="106">
        <f t="shared" si="0"/>
        <v>26003341</v>
      </c>
      <c r="X5" s="106">
        <f t="shared" si="0"/>
        <v>31730000</v>
      </c>
      <c r="Y5" s="106">
        <f t="shared" si="0"/>
        <v>-5726659</v>
      </c>
      <c r="Z5" s="201">
        <f>+IF(X5&lt;&gt;0,+(Y5/X5)*100,0)</f>
        <v>-18.04809013551844</v>
      </c>
      <c r="AA5" s="199">
        <f>SUM(AA11:AA18)</f>
        <v>31730000</v>
      </c>
    </row>
    <row r="6" spans="1:27" ht="13.5">
      <c r="A6" s="291" t="s">
        <v>205</v>
      </c>
      <c r="B6" s="142"/>
      <c r="C6" s="62"/>
      <c r="D6" s="156"/>
      <c r="E6" s="60">
        <v>1721000</v>
      </c>
      <c r="F6" s="60">
        <v>1721000</v>
      </c>
      <c r="G6" s="60"/>
      <c r="H6" s="60"/>
      <c r="I6" s="60">
        <v>251937</v>
      </c>
      <c r="J6" s="60">
        <v>251937</v>
      </c>
      <c r="K6" s="60">
        <v>369622</v>
      </c>
      <c r="L6" s="60">
        <v>2118571</v>
      </c>
      <c r="M6" s="60">
        <v>2450909</v>
      </c>
      <c r="N6" s="60">
        <v>4939102</v>
      </c>
      <c r="O6" s="60"/>
      <c r="P6" s="60"/>
      <c r="Q6" s="60"/>
      <c r="R6" s="60"/>
      <c r="S6" s="60"/>
      <c r="T6" s="60"/>
      <c r="U6" s="60"/>
      <c r="V6" s="60"/>
      <c r="W6" s="60">
        <v>5191039</v>
      </c>
      <c r="X6" s="60">
        <v>1721000</v>
      </c>
      <c r="Y6" s="60">
        <v>3470039</v>
      </c>
      <c r="Z6" s="140">
        <v>201.63</v>
      </c>
      <c r="AA6" s="155">
        <v>1721000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>
        <v>625240</v>
      </c>
      <c r="P7" s="60"/>
      <c r="Q7" s="60"/>
      <c r="R7" s="60">
        <v>625240</v>
      </c>
      <c r="S7" s="60"/>
      <c r="T7" s="60">
        <v>1800000</v>
      </c>
      <c r="U7" s="60"/>
      <c r="V7" s="60">
        <v>1800000</v>
      </c>
      <c r="W7" s="60">
        <v>2425240</v>
      </c>
      <c r="X7" s="60"/>
      <c r="Y7" s="60">
        <v>2425240</v>
      </c>
      <c r="Z7" s="140"/>
      <c r="AA7" s="155"/>
    </row>
    <row r="8" spans="1:27" ht="13.5">
      <c r="A8" s="291" t="s">
        <v>207</v>
      </c>
      <c r="B8" s="142"/>
      <c r="C8" s="62"/>
      <c r="D8" s="156"/>
      <c r="E8" s="60">
        <v>10000000</v>
      </c>
      <c r="F8" s="60">
        <v>10000000</v>
      </c>
      <c r="G8" s="60">
        <v>487753</v>
      </c>
      <c r="H8" s="60"/>
      <c r="I8" s="60"/>
      <c r="J8" s="60">
        <v>487753</v>
      </c>
      <c r="K8" s="60"/>
      <c r="L8" s="60"/>
      <c r="M8" s="60">
        <v>2065793</v>
      </c>
      <c r="N8" s="60">
        <v>2065793</v>
      </c>
      <c r="O8" s="60"/>
      <c r="P8" s="60">
        <v>2240863</v>
      </c>
      <c r="Q8" s="60"/>
      <c r="R8" s="60">
        <v>2240863</v>
      </c>
      <c r="S8" s="60"/>
      <c r="T8" s="60"/>
      <c r="U8" s="60"/>
      <c r="V8" s="60"/>
      <c r="W8" s="60">
        <v>4794409</v>
      </c>
      <c r="X8" s="60">
        <v>10000000</v>
      </c>
      <c r="Y8" s="60">
        <v>-5205591</v>
      </c>
      <c r="Z8" s="140">
        <v>-52.06</v>
      </c>
      <c r="AA8" s="155">
        <v>10000000</v>
      </c>
    </row>
    <row r="9" spans="1:27" ht="13.5">
      <c r="A9" s="291" t="s">
        <v>208</v>
      </c>
      <c r="B9" s="142"/>
      <c r="C9" s="62"/>
      <c r="D9" s="156"/>
      <c r="E9" s="60">
        <v>364000</v>
      </c>
      <c r="F9" s="60">
        <v>364000</v>
      </c>
      <c r="G9" s="60"/>
      <c r="H9" s="60"/>
      <c r="I9" s="60"/>
      <c r="J9" s="60"/>
      <c r="K9" s="60">
        <v>217569</v>
      </c>
      <c r="L9" s="60"/>
      <c r="M9" s="60"/>
      <c r="N9" s="60">
        <v>217569</v>
      </c>
      <c r="O9" s="60"/>
      <c r="P9" s="60"/>
      <c r="Q9" s="60"/>
      <c r="R9" s="60"/>
      <c r="S9" s="60">
        <v>706988</v>
      </c>
      <c r="T9" s="60">
        <v>748045</v>
      </c>
      <c r="U9" s="60"/>
      <c r="V9" s="60">
        <v>1455033</v>
      </c>
      <c r="W9" s="60">
        <v>1672602</v>
      </c>
      <c r="X9" s="60">
        <v>364000</v>
      </c>
      <c r="Y9" s="60">
        <v>1308602</v>
      </c>
      <c r="Z9" s="140">
        <v>359.51</v>
      </c>
      <c r="AA9" s="155">
        <v>364000</v>
      </c>
    </row>
    <row r="10" spans="1:27" ht="13.5">
      <c r="A10" s="291" t="s">
        <v>209</v>
      </c>
      <c r="B10" s="142"/>
      <c r="C10" s="62"/>
      <c r="D10" s="156"/>
      <c r="E10" s="60">
        <v>20645000</v>
      </c>
      <c r="F10" s="60">
        <v>15919000</v>
      </c>
      <c r="G10" s="60"/>
      <c r="H10" s="60">
        <v>573363</v>
      </c>
      <c r="I10" s="60">
        <v>384833</v>
      </c>
      <c r="J10" s="60">
        <v>958196</v>
      </c>
      <c r="K10" s="60">
        <v>2013398</v>
      </c>
      <c r="L10" s="60"/>
      <c r="M10" s="60"/>
      <c r="N10" s="60">
        <v>2013398</v>
      </c>
      <c r="O10" s="60"/>
      <c r="P10" s="60">
        <v>983484</v>
      </c>
      <c r="Q10" s="60">
        <v>1323305</v>
      </c>
      <c r="R10" s="60">
        <v>2306789</v>
      </c>
      <c r="S10" s="60">
        <v>282938</v>
      </c>
      <c r="T10" s="60">
        <v>863365</v>
      </c>
      <c r="U10" s="60">
        <v>621842</v>
      </c>
      <c r="V10" s="60">
        <v>1768145</v>
      </c>
      <c r="W10" s="60">
        <v>7046528</v>
      </c>
      <c r="X10" s="60">
        <v>15919000</v>
      </c>
      <c r="Y10" s="60">
        <v>-8872472</v>
      </c>
      <c r="Z10" s="140">
        <v>-55.74</v>
      </c>
      <c r="AA10" s="155">
        <v>15919000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32730000</v>
      </c>
      <c r="F11" s="295">
        <f t="shared" si="1"/>
        <v>28004000</v>
      </c>
      <c r="G11" s="295">
        <f t="shared" si="1"/>
        <v>487753</v>
      </c>
      <c r="H11" s="295">
        <f t="shared" si="1"/>
        <v>573363</v>
      </c>
      <c r="I11" s="295">
        <f t="shared" si="1"/>
        <v>636770</v>
      </c>
      <c r="J11" s="295">
        <f t="shared" si="1"/>
        <v>1697886</v>
      </c>
      <c r="K11" s="295">
        <f t="shared" si="1"/>
        <v>2600589</v>
      </c>
      <c r="L11" s="295">
        <f t="shared" si="1"/>
        <v>2118571</v>
      </c>
      <c r="M11" s="295">
        <f t="shared" si="1"/>
        <v>4516702</v>
      </c>
      <c r="N11" s="295">
        <f t="shared" si="1"/>
        <v>9235862</v>
      </c>
      <c r="O11" s="295">
        <f t="shared" si="1"/>
        <v>625240</v>
      </c>
      <c r="P11" s="295">
        <f t="shared" si="1"/>
        <v>3224347</v>
      </c>
      <c r="Q11" s="295">
        <f t="shared" si="1"/>
        <v>1323305</v>
      </c>
      <c r="R11" s="295">
        <f t="shared" si="1"/>
        <v>5172892</v>
      </c>
      <c r="S11" s="295">
        <f t="shared" si="1"/>
        <v>989926</v>
      </c>
      <c r="T11" s="295">
        <f t="shared" si="1"/>
        <v>3411410</v>
      </c>
      <c r="U11" s="295">
        <f t="shared" si="1"/>
        <v>621842</v>
      </c>
      <c r="V11" s="295">
        <f t="shared" si="1"/>
        <v>5023178</v>
      </c>
      <c r="W11" s="295">
        <f t="shared" si="1"/>
        <v>21129818</v>
      </c>
      <c r="X11" s="295">
        <f t="shared" si="1"/>
        <v>28004000</v>
      </c>
      <c r="Y11" s="295">
        <f t="shared" si="1"/>
        <v>-6874182</v>
      </c>
      <c r="Z11" s="296">
        <f>+IF(X11&lt;&gt;0,+(Y11/X11)*100,0)</f>
        <v>-24.547143265247822</v>
      </c>
      <c r="AA11" s="297">
        <f>SUM(AA6:AA10)</f>
        <v>28004000</v>
      </c>
    </row>
    <row r="12" spans="1:27" ht="13.5">
      <c r="A12" s="298" t="s">
        <v>211</v>
      </c>
      <c r="B12" s="136"/>
      <c r="C12" s="62"/>
      <c r="D12" s="156"/>
      <c r="E12" s="60"/>
      <c r="F12" s="60">
        <v>3076000</v>
      </c>
      <c r="G12" s="60">
        <v>651413</v>
      </c>
      <c r="H12" s="60"/>
      <c r="I12" s="60"/>
      <c r="J12" s="60">
        <v>651413</v>
      </c>
      <c r="K12" s="60">
        <v>618815</v>
      </c>
      <c r="L12" s="60"/>
      <c r="M12" s="60"/>
      <c r="N12" s="60">
        <v>618815</v>
      </c>
      <c r="O12" s="60"/>
      <c r="P12" s="60">
        <v>475106</v>
      </c>
      <c r="Q12" s="60">
        <v>452991</v>
      </c>
      <c r="R12" s="60">
        <v>928097</v>
      </c>
      <c r="S12" s="60">
        <v>397872</v>
      </c>
      <c r="T12" s="60">
        <v>378844</v>
      </c>
      <c r="U12" s="60">
        <v>1898482</v>
      </c>
      <c r="V12" s="60">
        <v>2675198</v>
      </c>
      <c r="W12" s="60">
        <v>4873523</v>
      </c>
      <c r="X12" s="60">
        <v>3076000</v>
      </c>
      <c r="Y12" s="60">
        <v>1797523</v>
      </c>
      <c r="Z12" s="140">
        <v>58.44</v>
      </c>
      <c r="AA12" s="155">
        <v>3076000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>
        <v>650000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650000</v>
      </c>
      <c r="Y15" s="60">
        <v>-650000</v>
      </c>
      <c r="Z15" s="140">
        <v>-100</v>
      </c>
      <c r="AA15" s="155">
        <v>650000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1721000</v>
      </c>
      <c r="F36" s="60">
        <f t="shared" si="4"/>
        <v>1721000</v>
      </c>
      <c r="G36" s="60">
        <f t="shared" si="4"/>
        <v>0</v>
      </c>
      <c r="H36" s="60">
        <f t="shared" si="4"/>
        <v>0</v>
      </c>
      <c r="I36" s="60">
        <f t="shared" si="4"/>
        <v>251937</v>
      </c>
      <c r="J36" s="60">
        <f t="shared" si="4"/>
        <v>251937</v>
      </c>
      <c r="K36" s="60">
        <f t="shared" si="4"/>
        <v>369622</v>
      </c>
      <c r="L36" s="60">
        <f t="shared" si="4"/>
        <v>2118571</v>
      </c>
      <c r="M36" s="60">
        <f t="shared" si="4"/>
        <v>2450909</v>
      </c>
      <c r="N36" s="60">
        <f t="shared" si="4"/>
        <v>4939102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5191039</v>
      </c>
      <c r="X36" s="60">
        <f t="shared" si="4"/>
        <v>1721000</v>
      </c>
      <c r="Y36" s="60">
        <f t="shared" si="4"/>
        <v>3470039</v>
      </c>
      <c r="Z36" s="140">
        <f aca="true" t="shared" si="5" ref="Z36:Z49">+IF(X36&lt;&gt;0,+(Y36/X36)*100,0)</f>
        <v>201.62922719349217</v>
      </c>
      <c r="AA36" s="155">
        <f>AA6+AA21</f>
        <v>1721000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625240</v>
      </c>
      <c r="P37" s="60">
        <f t="shared" si="4"/>
        <v>0</v>
      </c>
      <c r="Q37" s="60">
        <f t="shared" si="4"/>
        <v>0</v>
      </c>
      <c r="R37" s="60">
        <f t="shared" si="4"/>
        <v>625240</v>
      </c>
      <c r="S37" s="60">
        <f t="shared" si="4"/>
        <v>0</v>
      </c>
      <c r="T37" s="60">
        <f t="shared" si="4"/>
        <v>1800000</v>
      </c>
      <c r="U37" s="60">
        <f t="shared" si="4"/>
        <v>0</v>
      </c>
      <c r="V37" s="60">
        <f t="shared" si="4"/>
        <v>1800000</v>
      </c>
      <c r="W37" s="60">
        <f t="shared" si="4"/>
        <v>2425240</v>
      </c>
      <c r="X37" s="60">
        <f t="shared" si="4"/>
        <v>0</v>
      </c>
      <c r="Y37" s="60">
        <f t="shared" si="4"/>
        <v>2425240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10000000</v>
      </c>
      <c r="F38" s="60">
        <f t="shared" si="4"/>
        <v>10000000</v>
      </c>
      <c r="G38" s="60">
        <f t="shared" si="4"/>
        <v>487753</v>
      </c>
      <c r="H38" s="60">
        <f t="shared" si="4"/>
        <v>0</v>
      </c>
      <c r="I38" s="60">
        <f t="shared" si="4"/>
        <v>0</v>
      </c>
      <c r="J38" s="60">
        <f t="shared" si="4"/>
        <v>487753</v>
      </c>
      <c r="K38" s="60">
        <f t="shared" si="4"/>
        <v>0</v>
      </c>
      <c r="L38" s="60">
        <f t="shared" si="4"/>
        <v>0</v>
      </c>
      <c r="M38" s="60">
        <f t="shared" si="4"/>
        <v>2065793</v>
      </c>
      <c r="N38" s="60">
        <f t="shared" si="4"/>
        <v>2065793</v>
      </c>
      <c r="O38" s="60">
        <f t="shared" si="4"/>
        <v>0</v>
      </c>
      <c r="P38" s="60">
        <f t="shared" si="4"/>
        <v>2240863</v>
      </c>
      <c r="Q38" s="60">
        <f t="shared" si="4"/>
        <v>0</v>
      </c>
      <c r="R38" s="60">
        <f t="shared" si="4"/>
        <v>2240863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4794409</v>
      </c>
      <c r="X38" s="60">
        <f t="shared" si="4"/>
        <v>10000000</v>
      </c>
      <c r="Y38" s="60">
        <f t="shared" si="4"/>
        <v>-5205591</v>
      </c>
      <c r="Z38" s="140">
        <f t="shared" si="5"/>
        <v>-52.055910000000004</v>
      </c>
      <c r="AA38" s="155">
        <f>AA8+AA23</f>
        <v>10000000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364000</v>
      </c>
      <c r="F39" s="60">
        <f t="shared" si="4"/>
        <v>364000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217569</v>
      </c>
      <c r="L39" s="60">
        <f t="shared" si="4"/>
        <v>0</v>
      </c>
      <c r="M39" s="60">
        <f t="shared" si="4"/>
        <v>0</v>
      </c>
      <c r="N39" s="60">
        <f t="shared" si="4"/>
        <v>217569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706988</v>
      </c>
      <c r="T39" s="60">
        <f t="shared" si="4"/>
        <v>748045</v>
      </c>
      <c r="U39" s="60">
        <f t="shared" si="4"/>
        <v>0</v>
      </c>
      <c r="V39" s="60">
        <f t="shared" si="4"/>
        <v>1455033</v>
      </c>
      <c r="W39" s="60">
        <f t="shared" si="4"/>
        <v>1672602</v>
      </c>
      <c r="X39" s="60">
        <f t="shared" si="4"/>
        <v>364000</v>
      </c>
      <c r="Y39" s="60">
        <f t="shared" si="4"/>
        <v>1308602</v>
      </c>
      <c r="Z39" s="140">
        <f t="shared" si="5"/>
        <v>359.506043956044</v>
      </c>
      <c r="AA39" s="155">
        <f>AA9+AA24</f>
        <v>364000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20645000</v>
      </c>
      <c r="F40" s="60">
        <f t="shared" si="4"/>
        <v>15919000</v>
      </c>
      <c r="G40" s="60">
        <f t="shared" si="4"/>
        <v>0</v>
      </c>
      <c r="H40" s="60">
        <f t="shared" si="4"/>
        <v>573363</v>
      </c>
      <c r="I40" s="60">
        <f t="shared" si="4"/>
        <v>384833</v>
      </c>
      <c r="J40" s="60">
        <f t="shared" si="4"/>
        <v>958196</v>
      </c>
      <c r="K40" s="60">
        <f t="shared" si="4"/>
        <v>2013398</v>
      </c>
      <c r="L40" s="60">
        <f t="shared" si="4"/>
        <v>0</v>
      </c>
      <c r="M40" s="60">
        <f t="shared" si="4"/>
        <v>0</v>
      </c>
      <c r="N40" s="60">
        <f t="shared" si="4"/>
        <v>2013398</v>
      </c>
      <c r="O40" s="60">
        <f t="shared" si="4"/>
        <v>0</v>
      </c>
      <c r="P40" s="60">
        <f t="shared" si="4"/>
        <v>983484</v>
      </c>
      <c r="Q40" s="60">
        <f t="shared" si="4"/>
        <v>1323305</v>
      </c>
      <c r="R40" s="60">
        <f t="shared" si="4"/>
        <v>2306789</v>
      </c>
      <c r="S40" s="60">
        <f t="shared" si="4"/>
        <v>282938</v>
      </c>
      <c r="T40" s="60">
        <f t="shared" si="4"/>
        <v>863365</v>
      </c>
      <c r="U40" s="60">
        <f t="shared" si="4"/>
        <v>621842</v>
      </c>
      <c r="V40" s="60">
        <f t="shared" si="4"/>
        <v>1768145</v>
      </c>
      <c r="W40" s="60">
        <f t="shared" si="4"/>
        <v>7046528</v>
      </c>
      <c r="X40" s="60">
        <f t="shared" si="4"/>
        <v>15919000</v>
      </c>
      <c r="Y40" s="60">
        <f t="shared" si="4"/>
        <v>-8872472</v>
      </c>
      <c r="Z40" s="140">
        <f t="shared" si="5"/>
        <v>-55.73510898925812</v>
      </c>
      <c r="AA40" s="155">
        <f>AA10+AA25</f>
        <v>15919000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32730000</v>
      </c>
      <c r="F41" s="295">
        <f t="shared" si="6"/>
        <v>28004000</v>
      </c>
      <c r="G41" s="295">
        <f t="shared" si="6"/>
        <v>487753</v>
      </c>
      <c r="H41" s="295">
        <f t="shared" si="6"/>
        <v>573363</v>
      </c>
      <c r="I41" s="295">
        <f t="shared" si="6"/>
        <v>636770</v>
      </c>
      <c r="J41" s="295">
        <f t="shared" si="6"/>
        <v>1697886</v>
      </c>
      <c r="K41" s="295">
        <f t="shared" si="6"/>
        <v>2600589</v>
      </c>
      <c r="L41" s="295">
        <f t="shared" si="6"/>
        <v>2118571</v>
      </c>
      <c r="M41" s="295">
        <f t="shared" si="6"/>
        <v>4516702</v>
      </c>
      <c r="N41" s="295">
        <f t="shared" si="6"/>
        <v>9235862</v>
      </c>
      <c r="O41" s="295">
        <f t="shared" si="6"/>
        <v>625240</v>
      </c>
      <c r="P41" s="295">
        <f t="shared" si="6"/>
        <v>3224347</v>
      </c>
      <c r="Q41" s="295">
        <f t="shared" si="6"/>
        <v>1323305</v>
      </c>
      <c r="R41" s="295">
        <f t="shared" si="6"/>
        <v>5172892</v>
      </c>
      <c r="S41" s="295">
        <f t="shared" si="6"/>
        <v>989926</v>
      </c>
      <c r="T41" s="295">
        <f t="shared" si="6"/>
        <v>3411410</v>
      </c>
      <c r="U41" s="295">
        <f t="shared" si="6"/>
        <v>621842</v>
      </c>
      <c r="V41" s="295">
        <f t="shared" si="6"/>
        <v>5023178</v>
      </c>
      <c r="W41" s="295">
        <f t="shared" si="6"/>
        <v>21129818</v>
      </c>
      <c r="X41" s="295">
        <f t="shared" si="6"/>
        <v>28004000</v>
      </c>
      <c r="Y41" s="295">
        <f t="shared" si="6"/>
        <v>-6874182</v>
      </c>
      <c r="Z41" s="296">
        <f t="shared" si="5"/>
        <v>-24.547143265247822</v>
      </c>
      <c r="AA41" s="297">
        <f>SUM(AA36:AA40)</f>
        <v>28004000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3076000</v>
      </c>
      <c r="G42" s="54">
        <f t="shared" si="7"/>
        <v>651413</v>
      </c>
      <c r="H42" s="54">
        <f t="shared" si="7"/>
        <v>0</v>
      </c>
      <c r="I42" s="54">
        <f t="shared" si="7"/>
        <v>0</v>
      </c>
      <c r="J42" s="54">
        <f t="shared" si="7"/>
        <v>651413</v>
      </c>
      <c r="K42" s="54">
        <f t="shared" si="7"/>
        <v>618815</v>
      </c>
      <c r="L42" s="54">
        <f t="shared" si="7"/>
        <v>0</v>
      </c>
      <c r="M42" s="54">
        <f t="shared" si="7"/>
        <v>0</v>
      </c>
      <c r="N42" s="54">
        <f t="shared" si="7"/>
        <v>618815</v>
      </c>
      <c r="O42" s="54">
        <f t="shared" si="7"/>
        <v>0</v>
      </c>
      <c r="P42" s="54">
        <f t="shared" si="7"/>
        <v>475106</v>
      </c>
      <c r="Q42" s="54">
        <f t="shared" si="7"/>
        <v>452991</v>
      </c>
      <c r="R42" s="54">
        <f t="shared" si="7"/>
        <v>928097</v>
      </c>
      <c r="S42" s="54">
        <f t="shared" si="7"/>
        <v>397872</v>
      </c>
      <c r="T42" s="54">
        <f t="shared" si="7"/>
        <v>378844</v>
      </c>
      <c r="U42" s="54">
        <f t="shared" si="7"/>
        <v>1898482</v>
      </c>
      <c r="V42" s="54">
        <f t="shared" si="7"/>
        <v>2675198</v>
      </c>
      <c r="W42" s="54">
        <f t="shared" si="7"/>
        <v>4873523</v>
      </c>
      <c r="X42" s="54">
        <f t="shared" si="7"/>
        <v>3076000</v>
      </c>
      <c r="Y42" s="54">
        <f t="shared" si="7"/>
        <v>1797523</v>
      </c>
      <c r="Z42" s="184">
        <f t="shared" si="5"/>
        <v>58.43702860858257</v>
      </c>
      <c r="AA42" s="130">
        <f aca="true" t="shared" si="8" ref="AA42:AA48">AA12+AA27</f>
        <v>3076000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650000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650000</v>
      </c>
      <c r="Y45" s="54">
        <f t="shared" si="7"/>
        <v>-650000</v>
      </c>
      <c r="Z45" s="184">
        <f t="shared" si="5"/>
        <v>-100</v>
      </c>
      <c r="AA45" s="130">
        <f t="shared" si="8"/>
        <v>650000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32730000</v>
      </c>
      <c r="F49" s="220">
        <f t="shared" si="9"/>
        <v>31730000</v>
      </c>
      <c r="G49" s="220">
        <f t="shared" si="9"/>
        <v>1139166</v>
      </c>
      <c r="H49" s="220">
        <f t="shared" si="9"/>
        <v>573363</v>
      </c>
      <c r="I49" s="220">
        <f t="shared" si="9"/>
        <v>636770</v>
      </c>
      <c r="J49" s="220">
        <f t="shared" si="9"/>
        <v>2349299</v>
      </c>
      <c r="K49" s="220">
        <f t="shared" si="9"/>
        <v>3219404</v>
      </c>
      <c r="L49" s="220">
        <f t="shared" si="9"/>
        <v>2118571</v>
      </c>
      <c r="M49" s="220">
        <f t="shared" si="9"/>
        <v>4516702</v>
      </c>
      <c r="N49" s="220">
        <f t="shared" si="9"/>
        <v>9854677</v>
      </c>
      <c r="O49" s="220">
        <f t="shared" si="9"/>
        <v>625240</v>
      </c>
      <c r="P49" s="220">
        <f t="shared" si="9"/>
        <v>3699453</v>
      </c>
      <c r="Q49" s="220">
        <f t="shared" si="9"/>
        <v>1776296</v>
      </c>
      <c r="R49" s="220">
        <f t="shared" si="9"/>
        <v>6100989</v>
      </c>
      <c r="S49" s="220">
        <f t="shared" si="9"/>
        <v>1387798</v>
      </c>
      <c r="T49" s="220">
        <f t="shared" si="9"/>
        <v>3790254</v>
      </c>
      <c r="U49" s="220">
        <f t="shared" si="9"/>
        <v>2520324</v>
      </c>
      <c r="V49" s="220">
        <f t="shared" si="9"/>
        <v>7698376</v>
      </c>
      <c r="W49" s="220">
        <f t="shared" si="9"/>
        <v>26003341</v>
      </c>
      <c r="X49" s="220">
        <f t="shared" si="9"/>
        <v>31730000</v>
      </c>
      <c r="Y49" s="220">
        <f t="shared" si="9"/>
        <v>-5726659</v>
      </c>
      <c r="Z49" s="221">
        <f t="shared" si="5"/>
        <v>-18.04809013551844</v>
      </c>
      <c r="AA49" s="222">
        <f>SUM(AA41:AA48)</f>
        <v>31730000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7997</v>
      </c>
      <c r="H66" s="275">
        <v>75262</v>
      </c>
      <c r="I66" s="275">
        <v>183766</v>
      </c>
      <c r="J66" s="275">
        <v>267025</v>
      </c>
      <c r="K66" s="275">
        <v>196798</v>
      </c>
      <c r="L66" s="275">
        <v>153623</v>
      </c>
      <c r="M66" s="275">
        <v>287643</v>
      </c>
      <c r="N66" s="275">
        <v>638064</v>
      </c>
      <c r="O66" s="275">
        <v>314027</v>
      </c>
      <c r="P66" s="275">
        <v>54374</v>
      </c>
      <c r="Q66" s="275">
        <v>258195</v>
      </c>
      <c r="R66" s="275">
        <v>626596</v>
      </c>
      <c r="S66" s="275">
        <v>232237</v>
      </c>
      <c r="T66" s="275">
        <v>212237</v>
      </c>
      <c r="U66" s="275">
        <v>198085</v>
      </c>
      <c r="V66" s="275">
        <v>642559</v>
      </c>
      <c r="W66" s="275">
        <v>2174244</v>
      </c>
      <c r="X66" s="275"/>
      <c r="Y66" s="275">
        <v>2174244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10529000</v>
      </c>
      <c r="D68" s="156"/>
      <c r="E68" s="60"/>
      <c r="F68" s="60">
        <v>7204000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7204000</v>
      </c>
      <c r="Y68" s="60">
        <v>-7204000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10529000</v>
      </c>
      <c r="D69" s="218">
        <f t="shared" si="12"/>
        <v>0</v>
      </c>
      <c r="E69" s="220">
        <f t="shared" si="12"/>
        <v>0</v>
      </c>
      <c r="F69" s="220">
        <f t="shared" si="12"/>
        <v>7204000</v>
      </c>
      <c r="G69" s="220">
        <f t="shared" si="12"/>
        <v>7997</v>
      </c>
      <c r="H69" s="220">
        <f t="shared" si="12"/>
        <v>75262</v>
      </c>
      <c r="I69" s="220">
        <f t="shared" si="12"/>
        <v>183766</v>
      </c>
      <c r="J69" s="220">
        <f t="shared" si="12"/>
        <v>267025</v>
      </c>
      <c r="K69" s="220">
        <f t="shared" si="12"/>
        <v>196798</v>
      </c>
      <c r="L69" s="220">
        <f t="shared" si="12"/>
        <v>153623</v>
      </c>
      <c r="M69" s="220">
        <f t="shared" si="12"/>
        <v>287643</v>
      </c>
      <c r="N69" s="220">
        <f t="shared" si="12"/>
        <v>638064</v>
      </c>
      <c r="O69" s="220">
        <f t="shared" si="12"/>
        <v>314027</v>
      </c>
      <c r="P69" s="220">
        <f t="shared" si="12"/>
        <v>54374</v>
      </c>
      <c r="Q69" s="220">
        <f t="shared" si="12"/>
        <v>258195</v>
      </c>
      <c r="R69" s="220">
        <f t="shared" si="12"/>
        <v>626596</v>
      </c>
      <c r="S69" s="220">
        <f t="shared" si="12"/>
        <v>232237</v>
      </c>
      <c r="T69" s="220">
        <f t="shared" si="12"/>
        <v>212237</v>
      </c>
      <c r="U69" s="220">
        <f t="shared" si="12"/>
        <v>198085</v>
      </c>
      <c r="V69" s="220">
        <f t="shared" si="12"/>
        <v>642559</v>
      </c>
      <c r="W69" s="220">
        <f t="shared" si="12"/>
        <v>2174244</v>
      </c>
      <c r="X69" s="220">
        <f t="shared" si="12"/>
        <v>7204000</v>
      </c>
      <c r="Y69" s="220">
        <f t="shared" si="12"/>
        <v>-5029756</v>
      </c>
      <c r="Z69" s="221">
        <f>+IF(X69&lt;&gt;0,+(Y69/X69)*100,0)</f>
        <v>-69.8189339255969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32730000</v>
      </c>
      <c r="F5" s="345">
        <f t="shared" si="0"/>
        <v>28004000</v>
      </c>
      <c r="G5" s="345">
        <f t="shared" si="0"/>
        <v>487753</v>
      </c>
      <c r="H5" s="343">
        <f t="shared" si="0"/>
        <v>573363</v>
      </c>
      <c r="I5" s="343">
        <f t="shared" si="0"/>
        <v>636770</v>
      </c>
      <c r="J5" s="345">
        <f t="shared" si="0"/>
        <v>1697886</v>
      </c>
      <c r="K5" s="345">
        <f t="shared" si="0"/>
        <v>2600589</v>
      </c>
      <c r="L5" s="343">
        <f t="shared" si="0"/>
        <v>2118571</v>
      </c>
      <c r="M5" s="343">
        <f t="shared" si="0"/>
        <v>4516702</v>
      </c>
      <c r="N5" s="345">
        <f t="shared" si="0"/>
        <v>9235862</v>
      </c>
      <c r="O5" s="345">
        <f t="shared" si="0"/>
        <v>625240</v>
      </c>
      <c r="P5" s="343">
        <f t="shared" si="0"/>
        <v>3224347</v>
      </c>
      <c r="Q5" s="343">
        <f t="shared" si="0"/>
        <v>1323305</v>
      </c>
      <c r="R5" s="345">
        <f t="shared" si="0"/>
        <v>5172892</v>
      </c>
      <c r="S5" s="345">
        <f t="shared" si="0"/>
        <v>989926</v>
      </c>
      <c r="T5" s="343">
        <f t="shared" si="0"/>
        <v>3411410</v>
      </c>
      <c r="U5" s="343">
        <f t="shared" si="0"/>
        <v>621842</v>
      </c>
      <c r="V5" s="345">
        <f t="shared" si="0"/>
        <v>5023178</v>
      </c>
      <c r="W5" s="345">
        <f t="shared" si="0"/>
        <v>21129818</v>
      </c>
      <c r="X5" s="343">
        <f t="shared" si="0"/>
        <v>28004000</v>
      </c>
      <c r="Y5" s="345">
        <f t="shared" si="0"/>
        <v>-6874182</v>
      </c>
      <c r="Z5" s="346">
        <f>+IF(X5&lt;&gt;0,+(Y5/X5)*100,0)</f>
        <v>-24.547143265247822</v>
      </c>
      <c r="AA5" s="347">
        <f>+AA6+AA8+AA11+AA13+AA15</f>
        <v>28004000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1721000</v>
      </c>
      <c r="F6" s="59">
        <f t="shared" si="1"/>
        <v>1721000</v>
      </c>
      <c r="G6" s="59">
        <f t="shared" si="1"/>
        <v>0</v>
      </c>
      <c r="H6" s="60">
        <f t="shared" si="1"/>
        <v>0</v>
      </c>
      <c r="I6" s="60">
        <f t="shared" si="1"/>
        <v>251937</v>
      </c>
      <c r="J6" s="59">
        <f t="shared" si="1"/>
        <v>251937</v>
      </c>
      <c r="K6" s="59">
        <f t="shared" si="1"/>
        <v>369622</v>
      </c>
      <c r="L6" s="60">
        <f t="shared" si="1"/>
        <v>2118571</v>
      </c>
      <c r="M6" s="60">
        <f t="shared" si="1"/>
        <v>2450909</v>
      </c>
      <c r="N6" s="59">
        <f t="shared" si="1"/>
        <v>4939102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5191039</v>
      </c>
      <c r="X6" s="60">
        <f t="shared" si="1"/>
        <v>1721000</v>
      </c>
      <c r="Y6" s="59">
        <f t="shared" si="1"/>
        <v>3470039</v>
      </c>
      <c r="Z6" s="61">
        <f>+IF(X6&lt;&gt;0,+(Y6/X6)*100,0)</f>
        <v>201.62922719349217</v>
      </c>
      <c r="AA6" s="62">
        <f t="shared" si="1"/>
        <v>1721000</v>
      </c>
    </row>
    <row r="7" spans="1:27" ht="13.5">
      <c r="A7" s="291" t="s">
        <v>229</v>
      </c>
      <c r="B7" s="142"/>
      <c r="C7" s="60"/>
      <c r="D7" s="327"/>
      <c r="E7" s="60">
        <v>1721000</v>
      </c>
      <c r="F7" s="59">
        <v>1721000</v>
      </c>
      <c r="G7" s="59"/>
      <c r="H7" s="60"/>
      <c r="I7" s="60">
        <v>251937</v>
      </c>
      <c r="J7" s="59">
        <v>251937</v>
      </c>
      <c r="K7" s="59">
        <v>369622</v>
      </c>
      <c r="L7" s="60">
        <v>2118571</v>
      </c>
      <c r="M7" s="60">
        <v>2450909</v>
      </c>
      <c r="N7" s="59">
        <v>4939102</v>
      </c>
      <c r="O7" s="59"/>
      <c r="P7" s="60"/>
      <c r="Q7" s="60"/>
      <c r="R7" s="59"/>
      <c r="S7" s="59"/>
      <c r="T7" s="60"/>
      <c r="U7" s="60"/>
      <c r="V7" s="59"/>
      <c r="W7" s="59">
        <v>5191039</v>
      </c>
      <c r="X7" s="60">
        <v>1721000</v>
      </c>
      <c r="Y7" s="59">
        <v>3470039</v>
      </c>
      <c r="Z7" s="61">
        <v>201.63</v>
      </c>
      <c r="AA7" s="62">
        <v>1721000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625240</v>
      </c>
      <c r="P8" s="60">
        <f t="shared" si="2"/>
        <v>0</v>
      </c>
      <c r="Q8" s="60">
        <f t="shared" si="2"/>
        <v>0</v>
      </c>
      <c r="R8" s="59">
        <f t="shared" si="2"/>
        <v>625240</v>
      </c>
      <c r="S8" s="59">
        <f t="shared" si="2"/>
        <v>0</v>
      </c>
      <c r="T8" s="60">
        <f t="shared" si="2"/>
        <v>1800000</v>
      </c>
      <c r="U8" s="60">
        <f t="shared" si="2"/>
        <v>0</v>
      </c>
      <c r="V8" s="59">
        <f t="shared" si="2"/>
        <v>1800000</v>
      </c>
      <c r="W8" s="59">
        <f t="shared" si="2"/>
        <v>2425240</v>
      </c>
      <c r="X8" s="60">
        <f t="shared" si="2"/>
        <v>0</v>
      </c>
      <c r="Y8" s="59">
        <f t="shared" si="2"/>
        <v>2425240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>
        <v>625240</v>
      </c>
      <c r="P10" s="60"/>
      <c r="Q10" s="60"/>
      <c r="R10" s="59">
        <v>625240</v>
      </c>
      <c r="S10" s="59"/>
      <c r="T10" s="60">
        <v>1800000</v>
      </c>
      <c r="U10" s="60"/>
      <c r="V10" s="59">
        <v>1800000</v>
      </c>
      <c r="W10" s="59">
        <v>2425240</v>
      </c>
      <c r="X10" s="60"/>
      <c r="Y10" s="59">
        <v>2425240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10000000</v>
      </c>
      <c r="F11" s="351">
        <f t="shared" si="3"/>
        <v>10000000</v>
      </c>
      <c r="G11" s="351">
        <f t="shared" si="3"/>
        <v>487753</v>
      </c>
      <c r="H11" s="349">
        <f t="shared" si="3"/>
        <v>0</v>
      </c>
      <c r="I11" s="349">
        <f t="shared" si="3"/>
        <v>0</v>
      </c>
      <c r="J11" s="351">
        <f t="shared" si="3"/>
        <v>487753</v>
      </c>
      <c r="K11" s="351">
        <f t="shared" si="3"/>
        <v>0</v>
      </c>
      <c r="L11" s="349">
        <f t="shared" si="3"/>
        <v>0</v>
      </c>
      <c r="M11" s="349">
        <f t="shared" si="3"/>
        <v>2065793</v>
      </c>
      <c r="N11" s="351">
        <f t="shared" si="3"/>
        <v>2065793</v>
      </c>
      <c r="O11" s="351">
        <f t="shared" si="3"/>
        <v>0</v>
      </c>
      <c r="P11" s="349">
        <f t="shared" si="3"/>
        <v>2240863</v>
      </c>
      <c r="Q11" s="349">
        <f t="shared" si="3"/>
        <v>0</v>
      </c>
      <c r="R11" s="351">
        <f t="shared" si="3"/>
        <v>2240863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4794409</v>
      </c>
      <c r="X11" s="349">
        <f t="shared" si="3"/>
        <v>10000000</v>
      </c>
      <c r="Y11" s="351">
        <f t="shared" si="3"/>
        <v>-5205591</v>
      </c>
      <c r="Z11" s="352">
        <f>+IF(X11&lt;&gt;0,+(Y11/X11)*100,0)</f>
        <v>-52.055910000000004</v>
      </c>
      <c r="AA11" s="353">
        <f t="shared" si="3"/>
        <v>10000000</v>
      </c>
    </row>
    <row r="12" spans="1:27" ht="13.5">
      <c r="A12" s="291" t="s">
        <v>232</v>
      </c>
      <c r="B12" s="136"/>
      <c r="C12" s="60"/>
      <c r="D12" s="327"/>
      <c r="E12" s="60">
        <v>10000000</v>
      </c>
      <c r="F12" s="59">
        <v>10000000</v>
      </c>
      <c r="G12" s="59">
        <v>487753</v>
      </c>
      <c r="H12" s="60"/>
      <c r="I12" s="60"/>
      <c r="J12" s="59">
        <v>487753</v>
      </c>
      <c r="K12" s="59"/>
      <c r="L12" s="60"/>
      <c r="M12" s="60">
        <v>2065793</v>
      </c>
      <c r="N12" s="59">
        <v>2065793</v>
      </c>
      <c r="O12" s="59"/>
      <c r="P12" s="60">
        <v>2240863</v>
      </c>
      <c r="Q12" s="60"/>
      <c r="R12" s="59">
        <v>2240863</v>
      </c>
      <c r="S12" s="59"/>
      <c r="T12" s="60"/>
      <c r="U12" s="60"/>
      <c r="V12" s="59"/>
      <c r="W12" s="59">
        <v>4794409</v>
      </c>
      <c r="X12" s="60">
        <v>10000000</v>
      </c>
      <c r="Y12" s="59">
        <v>-5205591</v>
      </c>
      <c r="Z12" s="61">
        <v>-52.06</v>
      </c>
      <c r="AA12" s="62">
        <v>10000000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364000</v>
      </c>
      <c r="F13" s="329">
        <f t="shared" si="4"/>
        <v>364000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217569</v>
      </c>
      <c r="L13" s="275">
        <f t="shared" si="4"/>
        <v>0</v>
      </c>
      <c r="M13" s="275">
        <f t="shared" si="4"/>
        <v>0</v>
      </c>
      <c r="N13" s="329">
        <f t="shared" si="4"/>
        <v>217569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706988</v>
      </c>
      <c r="T13" s="275">
        <f t="shared" si="4"/>
        <v>748045</v>
      </c>
      <c r="U13" s="275">
        <f t="shared" si="4"/>
        <v>0</v>
      </c>
      <c r="V13" s="329">
        <f t="shared" si="4"/>
        <v>1455033</v>
      </c>
      <c r="W13" s="329">
        <f t="shared" si="4"/>
        <v>1672602</v>
      </c>
      <c r="X13" s="275">
        <f t="shared" si="4"/>
        <v>364000</v>
      </c>
      <c r="Y13" s="329">
        <f t="shared" si="4"/>
        <v>1308602</v>
      </c>
      <c r="Z13" s="322">
        <f>+IF(X13&lt;&gt;0,+(Y13/X13)*100,0)</f>
        <v>359.506043956044</v>
      </c>
      <c r="AA13" s="273">
        <f t="shared" si="4"/>
        <v>364000</v>
      </c>
    </row>
    <row r="14" spans="1:27" ht="13.5">
      <c r="A14" s="291" t="s">
        <v>233</v>
      </c>
      <c r="B14" s="136"/>
      <c r="C14" s="60"/>
      <c r="D14" s="327"/>
      <c r="E14" s="60">
        <v>364000</v>
      </c>
      <c r="F14" s="59">
        <v>364000</v>
      </c>
      <c r="G14" s="59"/>
      <c r="H14" s="60"/>
      <c r="I14" s="60"/>
      <c r="J14" s="59"/>
      <c r="K14" s="59">
        <v>217569</v>
      </c>
      <c r="L14" s="60"/>
      <c r="M14" s="60"/>
      <c r="N14" s="59">
        <v>217569</v>
      </c>
      <c r="O14" s="59"/>
      <c r="P14" s="60"/>
      <c r="Q14" s="60"/>
      <c r="R14" s="59"/>
      <c r="S14" s="59">
        <v>706988</v>
      </c>
      <c r="T14" s="60">
        <v>748045</v>
      </c>
      <c r="U14" s="60"/>
      <c r="V14" s="59">
        <v>1455033</v>
      </c>
      <c r="W14" s="59">
        <v>1672602</v>
      </c>
      <c r="X14" s="60">
        <v>364000</v>
      </c>
      <c r="Y14" s="59">
        <v>1308602</v>
      </c>
      <c r="Z14" s="61">
        <v>359.51</v>
      </c>
      <c r="AA14" s="62">
        <v>364000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20645000</v>
      </c>
      <c r="F15" s="59">
        <f t="shared" si="5"/>
        <v>15919000</v>
      </c>
      <c r="G15" s="59">
        <f t="shared" si="5"/>
        <v>0</v>
      </c>
      <c r="H15" s="60">
        <f t="shared" si="5"/>
        <v>573363</v>
      </c>
      <c r="I15" s="60">
        <f t="shared" si="5"/>
        <v>384833</v>
      </c>
      <c r="J15" s="59">
        <f t="shared" si="5"/>
        <v>958196</v>
      </c>
      <c r="K15" s="59">
        <f t="shared" si="5"/>
        <v>2013398</v>
      </c>
      <c r="L15" s="60">
        <f t="shared" si="5"/>
        <v>0</v>
      </c>
      <c r="M15" s="60">
        <f t="shared" si="5"/>
        <v>0</v>
      </c>
      <c r="N15" s="59">
        <f t="shared" si="5"/>
        <v>2013398</v>
      </c>
      <c r="O15" s="59">
        <f t="shared" si="5"/>
        <v>0</v>
      </c>
      <c r="P15" s="60">
        <f t="shared" si="5"/>
        <v>983484</v>
      </c>
      <c r="Q15" s="60">
        <f t="shared" si="5"/>
        <v>1323305</v>
      </c>
      <c r="R15" s="59">
        <f t="shared" si="5"/>
        <v>2306789</v>
      </c>
      <c r="S15" s="59">
        <f t="shared" si="5"/>
        <v>282938</v>
      </c>
      <c r="T15" s="60">
        <f t="shared" si="5"/>
        <v>863365</v>
      </c>
      <c r="U15" s="60">
        <f t="shared" si="5"/>
        <v>621842</v>
      </c>
      <c r="V15" s="59">
        <f t="shared" si="5"/>
        <v>1768145</v>
      </c>
      <c r="W15" s="59">
        <f t="shared" si="5"/>
        <v>7046528</v>
      </c>
      <c r="X15" s="60">
        <f t="shared" si="5"/>
        <v>15919000</v>
      </c>
      <c r="Y15" s="59">
        <f t="shared" si="5"/>
        <v>-8872472</v>
      </c>
      <c r="Z15" s="61">
        <f>+IF(X15&lt;&gt;0,+(Y15/X15)*100,0)</f>
        <v>-55.73510898925812</v>
      </c>
      <c r="AA15" s="62">
        <f>SUM(AA16:AA20)</f>
        <v>15919000</v>
      </c>
    </row>
    <row r="16" spans="1:27" ht="13.5">
      <c r="A16" s="291" t="s">
        <v>234</v>
      </c>
      <c r="B16" s="300"/>
      <c r="C16" s="60"/>
      <c r="D16" s="327"/>
      <c r="E16" s="60"/>
      <c r="F16" s="59">
        <v>13924000</v>
      </c>
      <c r="G16" s="59"/>
      <c r="H16" s="60"/>
      <c r="I16" s="60">
        <v>292968</v>
      </c>
      <c r="J16" s="59">
        <v>292968</v>
      </c>
      <c r="K16" s="59">
        <v>1921533</v>
      </c>
      <c r="L16" s="60"/>
      <c r="M16" s="60"/>
      <c r="N16" s="59">
        <v>1921533</v>
      </c>
      <c r="O16" s="59"/>
      <c r="P16" s="60">
        <v>983484</v>
      </c>
      <c r="Q16" s="60">
        <v>1323305</v>
      </c>
      <c r="R16" s="59">
        <v>2306789</v>
      </c>
      <c r="S16" s="59">
        <v>213715</v>
      </c>
      <c r="T16" s="60">
        <v>794142</v>
      </c>
      <c r="U16" s="60">
        <v>595628</v>
      </c>
      <c r="V16" s="59">
        <v>1603485</v>
      </c>
      <c r="W16" s="59">
        <v>6124775</v>
      </c>
      <c r="X16" s="60">
        <v>13924000</v>
      </c>
      <c r="Y16" s="59">
        <v>-7799225</v>
      </c>
      <c r="Z16" s="61">
        <v>-56.01</v>
      </c>
      <c r="AA16" s="62">
        <v>13924000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20645000</v>
      </c>
      <c r="F20" s="59">
        <v>1995000</v>
      </c>
      <c r="G20" s="59"/>
      <c r="H20" s="60">
        <v>573363</v>
      </c>
      <c r="I20" s="60">
        <v>91865</v>
      </c>
      <c r="J20" s="59">
        <v>665228</v>
      </c>
      <c r="K20" s="59">
        <v>91865</v>
      </c>
      <c r="L20" s="60"/>
      <c r="M20" s="60"/>
      <c r="N20" s="59">
        <v>91865</v>
      </c>
      <c r="O20" s="59"/>
      <c r="P20" s="60"/>
      <c r="Q20" s="60"/>
      <c r="R20" s="59"/>
      <c r="S20" s="59">
        <v>69223</v>
      </c>
      <c r="T20" s="60">
        <v>69223</v>
      </c>
      <c r="U20" s="60">
        <v>26214</v>
      </c>
      <c r="V20" s="59">
        <v>164660</v>
      </c>
      <c r="W20" s="59">
        <v>921753</v>
      </c>
      <c r="X20" s="60">
        <v>1995000</v>
      </c>
      <c r="Y20" s="59">
        <v>-1073247</v>
      </c>
      <c r="Z20" s="61">
        <v>-53.8</v>
      </c>
      <c r="AA20" s="62">
        <v>1995000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3076000</v>
      </c>
      <c r="G22" s="332">
        <f t="shared" si="6"/>
        <v>651413</v>
      </c>
      <c r="H22" s="330">
        <f t="shared" si="6"/>
        <v>0</v>
      </c>
      <c r="I22" s="330">
        <f t="shared" si="6"/>
        <v>0</v>
      </c>
      <c r="J22" s="332">
        <f t="shared" si="6"/>
        <v>651413</v>
      </c>
      <c r="K22" s="332">
        <f t="shared" si="6"/>
        <v>618815</v>
      </c>
      <c r="L22" s="330">
        <f t="shared" si="6"/>
        <v>0</v>
      </c>
      <c r="M22" s="330">
        <f t="shared" si="6"/>
        <v>0</v>
      </c>
      <c r="N22" s="332">
        <f t="shared" si="6"/>
        <v>618815</v>
      </c>
      <c r="O22" s="332">
        <f t="shared" si="6"/>
        <v>0</v>
      </c>
      <c r="P22" s="330">
        <f t="shared" si="6"/>
        <v>475106</v>
      </c>
      <c r="Q22" s="330">
        <f t="shared" si="6"/>
        <v>452991</v>
      </c>
      <c r="R22" s="332">
        <f t="shared" si="6"/>
        <v>928097</v>
      </c>
      <c r="S22" s="332">
        <f t="shared" si="6"/>
        <v>397872</v>
      </c>
      <c r="T22" s="330">
        <f t="shared" si="6"/>
        <v>378844</v>
      </c>
      <c r="U22" s="330">
        <f t="shared" si="6"/>
        <v>1898482</v>
      </c>
      <c r="V22" s="332">
        <f t="shared" si="6"/>
        <v>2675198</v>
      </c>
      <c r="W22" s="332">
        <f t="shared" si="6"/>
        <v>4873523</v>
      </c>
      <c r="X22" s="330">
        <f t="shared" si="6"/>
        <v>3076000</v>
      </c>
      <c r="Y22" s="332">
        <f t="shared" si="6"/>
        <v>1797523</v>
      </c>
      <c r="Z22" s="323">
        <f>+IF(X22&lt;&gt;0,+(Y22/X22)*100,0)</f>
        <v>58.43702860858257</v>
      </c>
      <c r="AA22" s="337">
        <f>SUM(AA23:AA32)</f>
        <v>3076000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3076000</v>
      </c>
      <c r="G24" s="59">
        <v>573413</v>
      </c>
      <c r="H24" s="60"/>
      <c r="I24" s="60"/>
      <c r="J24" s="59">
        <v>573413</v>
      </c>
      <c r="K24" s="59">
        <v>618815</v>
      </c>
      <c r="L24" s="60"/>
      <c r="M24" s="60"/>
      <c r="N24" s="59">
        <v>618815</v>
      </c>
      <c r="O24" s="59"/>
      <c r="P24" s="60">
        <v>475106</v>
      </c>
      <c r="Q24" s="60">
        <v>452991</v>
      </c>
      <c r="R24" s="59">
        <v>928097</v>
      </c>
      <c r="S24" s="59">
        <v>397872</v>
      </c>
      <c r="T24" s="60">
        <v>378844</v>
      </c>
      <c r="U24" s="60">
        <v>1898482</v>
      </c>
      <c r="V24" s="59">
        <v>2675198</v>
      </c>
      <c r="W24" s="59">
        <v>4795523</v>
      </c>
      <c r="X24" s="60">
        <v>3076000</v>
      </c>
      <c r="Y24" s="59">
        <v>1719523</v>
      </c>
      <c r="Z24" s="61">
        <v>55.9</v>
      </c>
      <c r="AA24" s="62">
        <v>3076000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>
        <v>78000</v>
      </c>
      <c r="H32" s="60"/>
      <c r="I32" s="60"/>
      <c r="J32" s="59">
        <v>78000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78000</v>
      </c>
      <c r="X32" s="60"/>
      <c r="Y32" s="59">
        <v>78000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650000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650000</v>
      </c>
      <c r="Y40" s="332">
        <f t="shared" si="9"/>
        <v>-650000</v>
      </c>
      <c r="Z40" s="323">
        <f>+IF(X40&lt;&gt;0,+(Y40/X40)*100,0)</f>
        <v>-100</v>
      </c>
      <c r="AA40" s="337">
        <f>SUM(AA41:AA49)</f>
        <v>650000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>
        <v>650000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650000</v>
      </c>
      <c r="Y49" s="53">
        <v>-650000</v>
      </c>
      <c r="Z49" s="94">
        <v>-100</v>
      </c>
      <c r="AA49" s="95">
        <v>650000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32730000</v>
      </c>
      <c r="F60" s="264">
        <f t="shared" si="14"/>
        <v>31730000</v>
      </c>
      <c r="G60" s="264">
        <f t="shared" si="14"/>
        <v>1139166</v>
      </c>
      <c r="H60" s="219">
        <f t="shared" si="14"/>
        <v>573363</v>
      </c>
      <c r="I60" s="219">
        <f t="shared" si="14"/>
        <v>636770</v>
      </c>
      <c r="J60" s="264">
        <f t="shared" si="14"/>
        <v>2349299</v>
      </c>
      <c r="K60" s="264">
        <f t="shared" si="14"/>
        <v>3219404</v>
      </c>
      <c r="L60" s="219">
        <f t="shared" si="14"/>
        <v>2118571</v>
      </c>
      <c r="M60" s="219">
        <f t="shared" si="14"/>
        <v>4516702</v>
      </c>
      <c r="N60" s="264">
        <f t="shared" si="14"/>
        <v>9854677</v>
      </c>
      <c r="O60" s="264">
        <f t="shared" si="14"/>
        <v>625240</v>
      </c>
      <c r="P60" s="219">
        <f t="shared" si="14"/>
        <v>3699453</v>
      </c>
      <c r="Q60" s="219">
        <f t="shared" si="14"/>
        <v>1776296</v>
      </c>
      <c r="R60" s="264">
        <f t="shared" si="14"/>
        <v>6100989</v>
      </c>
      <c r="S60" s="264">
        <f t="shared" si="14"/>
        <v>1387798</v>
      </c>
      <c r="T60" s="219">
        <f t="shared" si="14"/>
        <v>3790254</v>
      </c>
      <c r="U60" s="219">
        <f t="shared" si="14"/>
        <v>2520324</v>
      </c>
      <c r="V60" s="264">
        <f t="shared" si="14"/>
        <v>7698376</v>
      </c>
      <c r="W60" s="264">
        <f t="shared" si="14"/>
        <v>26003341</v>
      </c>
      <c r="X60" s="219">
        <f t="shared" si="14"/>
        <v>31730000</v>
      </c>
      <c r="Y60" s="264">
        <f t="shared" si="14"/>
        <v>-5726659</v>
      </c>
      <c r="Z60" s="324">
        <f>+IF(X60&lt;&gt;0,+(Y60/X60)*100,0)</f>
        <v>-18.04809013551844</v>
      </c>
      <c r="AA60" s="232">
        <f>+AA57+AA54+AA51+AA40+AA37+AA34+AA22+AA5</f>
        <v>31730000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2015-08-05T12:35:08Z</dcterms:created>
  <dcterms:modified xsi:type="dcterms:W3CDTF">2015-08-05T12:37:25Z</dcterms:modified>
  <cp:category/>
  <cp:version/>
  <cp:contentType/>
  <cp:contentStatus/>
</cp:coreProperties>
</file>