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<sst xmlns="http://schemas.openxmlformats.org/spreadsheetml/2006/main" count="857" uniqueCount="303">
  <si>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Naledi (Fs)(FS164)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</si>
  <si>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</si>
  <si>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</si>
  <si>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</si>
  <si>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</si>
  <si>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</si>
  <si>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</si>
  <si>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</si>
  <si>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</si>
  <si>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</si>
  <si>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</si>
  <si>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</si>
  <si>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</si>
  <si>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</si>
  <si>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</si>
  <si>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</si>
  <si>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</si>
  <si>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</si>
  <si>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</si>
  <si>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</si>
  <si>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</si>
  <si>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</si>
  <si>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</si>
  <si>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</si>
  <si>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</si>
  <si>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</si>
  <si>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</si>
  <si>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</si>
  <si>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</si>
  <si>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</si>
  <si>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</si>
  <si>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</si>
  <si>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</si>
  <si>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</si>
  <si>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</si>
  <si>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</si>
  <si>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</si>
  <si>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</si>
  <si>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</si>
  <si>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</si>
  <si>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</si>
  <si>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</si>
  <si>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</si>
  <si>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</si>
  <si>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</si>
  <si>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</si>
  <si>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</si>
  <si>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</si>
  <si>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</si>
  <si>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</si>
  <si>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</si>
  <si>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</si>
  <si>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</si>
  <si>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</si>
  <si>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</si>
  <si>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</si>
  <si>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</si>
  <si>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</si>
  <si>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</si>
  <si>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</si>
  <si>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</si>
  <si>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</si>
  <si>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</si>
  <si>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</si>
  <si>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</si>
  <si>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</si>
  <si>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</si>
  <si>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</si>
  <si>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</si>
  <si>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</si>
  <si>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Naledi (Fs)(FS164)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</si>
  <si>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</si>
  <si>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</si>
  <si>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</si>
  <si>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</si>
  <si>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</si>
  <si>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</si>
  <si>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</si>
  <si>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</si>
  <si>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</si>
  <si>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</si>
  <si>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</si>
  <si>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</si>
  <si>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</si>
  <si>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</si>
  <si>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</si>
  <si>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</si>
  <si>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</si>
  <si>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</si>
  <si>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</si>
  <si>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</si>
  <si>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</si>
  <si>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</si>
  <si>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</si>
  <si>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</si>
  <si>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</si>
  <si>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</si>
  <si>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</si>
  <si>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</si>
  <si>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</si>
  <si>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Naledi (Fs)(FS164)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</si>
  <si>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</si>
  <si>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</si>
  <si>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</si>
  <si>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</si>
  <si>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</si>
  <si>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</si>
  <si>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</si>
  <si>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</si>
  <si>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</si>
  <si>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</si>
  <si>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</si>
  <si>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</si>
  <si>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</si>
  <si>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</si>
  <si>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</si>
  <si>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</si>
  <si>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</si>
  <si>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</si>
  <si>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</si>
  <si>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</si>
  <si>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</si>
  <si>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</si>
  <si>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</si>
  <si>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</si>
  <si>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</si>
  <si>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</si>
  <si>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</si>
  <si>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</si>
  <si>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Naledi (Fs)(FS164)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</si>
  <si>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</si>
  <si>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</si>
  <si>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</si>
  <si>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</si>
  <si>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</si>
  <si>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</si>
  <si>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</si>
  <si>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</si>
  <si>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</si>
  <si>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</si>
  <si>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Naledi (Fs)(FS164)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</si>
  <si>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</si>
  <si>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</si>
  <si>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</si>
  <si>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</si>
  <si>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</si>
  <si>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</si>
  <si>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</si>
  <si>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</si>
  <si>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</si>
  <si>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</si>
  <si>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</si>
  <si>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</si>
  <si>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</si>
  <si>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</si>
  <si>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</si>
  <si>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</si>
  <si>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</si>
  <si>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</si>
  <si>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</si>
  <si>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</si>
  <si>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</si>
  <si>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</si>
  <si>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</si>
  <si>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</si>
  <si>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</si>
  <si>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</si>
  <si>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</si>
  <si>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</si>
  <si>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</si>
  <si>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</si>
  <si>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</si>
  <si>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</si>
  <si>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</si>
  <si>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Naledi (Fs)(FS164)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</si>
  <si>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</si>
  <si>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</si>
  <si>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</si>
  <si>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</si>
  <si>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</si>
  <si>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</si>
  <si>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</si>
  <si>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</si>
  <si>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</si>
  <si>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</si>
  <si>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</si>
  <si>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</si>
  <si>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</si>
  <si>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</si>
  <si>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</si>
  <si>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</si>
  <si>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</si>
  <si>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</si>
  <si>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</si>
  <si>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</si>
  <si>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</si>
  <si>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</si>
  <si>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</si>
  <si>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</si>
  <si>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</si>
  <si>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</si>
  <si>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</si>
  <si>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Naledi (Fs)(FS164)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</si>
  <si>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</si>
  <si>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</si>
  <si>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</si>
  <si>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</si>
  <si>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</si>
  <si>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</si>
  <si>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</si>
  <si>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</si>
  <si>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</si>
  <si>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</si>
  <si>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</si>
  <si>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</si>
  <si>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</si>
  <si>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</si>
  <si>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</si>
  <si>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</si>
  <si>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</si>
  <si>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</si>
  <si>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</si>
  <si>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</si>
  <si>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</si>
  <si>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</si>
  <si>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</si>
  <si>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</si>
  <si>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Naledi (Fs)(FS164)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</si>
  <si>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</si>
  <si>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</si>
  <si>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</si>
  <si>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</si>
  <si>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</si>
  <si>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</si>
  <si>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</si>
  <si>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</si>
  <si>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</si>
  <si>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</si>
  <si>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</si>
  <si>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</si>
  <si>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</si>
  <si>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</si>
  <si>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</si>
  <si>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</si>
  <si>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</si>
  <si>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</si>
  <si>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</si>
  <si>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</si>
  <si>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</si>
  <si>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</si>
  <si>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</si>
  <si>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</si>
  <si>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</si>
  <si>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</si>
  <si>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</si>
  <si>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</si>
  <si>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</si>
  <si>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</si>
  <si>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</si>
  <si>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</si>
  <si>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</si>
  <si>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</si>
  <si>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</si>
  <si>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Naledi (Fs)(FS164)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</si>
  <si>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</si>
  <si>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</si>
  <si>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Free State: Naledi (Fs)(FS164)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</si>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</sst>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3495164</v>
      </c>
      <c r="C5" s="19">
        <v>0</v>
      </c>
      <c r="D5" s="59">
        <v>4537361</v>
      </c>
      <c r="E5" s="60">
        <v>3495164</v>
      </c>
      <c r="F5" s="60">
        <v>4111799</v>
      </c>
      <c r="G5" s="60">
        <v>258406</v>
      </c>
      <c r="H5" s="60">
        <v>263487</v>
      </c>
      <c r="I5" s="60">
        <v>4633692</v>
      </c>
      <c r="J5" s="60">
        <v>272300</v>
      </c>
      <c r="K5" s="60">
        <v>205086</v>
      </c>
      <c r="L5" s="60">
        <v>216822</v>
      </c>
      <c r="M5" s="60">
        <v>694208</v>
      </c>
      <c r="N5" s="60">
        <v>222474</v>
      </c>
      <c r="O5" s="60">
        <v>222474</v>
      </c>
      <c r="P5" s="60">
        <v>186323</v>
      </c>
      <c r="Q5" s="60">
        <v>631271</v>
      </c>
      <c r="R5" s="60">
        <v>183895</v>
      </c>
      <c r="S5" s="60">
        <v>186676</v>
      </c>
      <c r="T5" s="60">
        <v>183462</v>
      </c>
      <c r="U5" s="60">
        <v>554033</v>
      </c>
      <c r="V5" s="60">
        <v>6513204</v>
      </c>
      <c r="W5" s="60">
        <v>4537357</v>
      </c>
      <c r="X5" s="60">
        <v>1975847</v>
      </c>
      <c r="Y5" s="61">
        <v>43.55</v>
      </c>
      <c r="Z5" s="62">
        <v>3495164</v>
      </c>
    </row>
    <row r="6" spans="1:26" ht="13.5">
      <c r="A6" s="58" t="s">
        <v>32</v>
      </c>
      <c r="B6" s="19">
        <v>26283300</v>
      </c>
      <c r="C6" s="19">
        <v>0</v>
      </c>
      <c r="D6" s="59">
        <v>35681129</v>
      </c>
      <c r="E6" s="60">
        <v>26283300</v>
      </c>
      <c r="F6" s="60">
        <v>874317</v>
      </c>
      <c r="G6" s="60">
        <v>934696</v>
      </c>
      <c r="H6" s="60">
        <v>921363</v>
      </c>
      <c r="I6" s="60">
        <v>2730376</v>
      </c>
      <c r="J6" s="60">
        <v>900573</v>
      </c>
      <c r="K6" s="60">
        <v>901068</v>
      </c>
      <c r="L6" s="60">
        <v>779485</v>
      </c>
      <c r="M6" s="60">
        <v>2581126</v>
      </c>
      <c r="N6" s="60">
        <v>910737</v>
      </c>
      <c r="O6" s="60">
        <v>820096</v>
      </c>
      <c r="P6" s="60">
        <v>797963</v>
      </c>
      <c r="Q6" s="60">
        <v>2528796</v>
      </c>
      <c r="R6" s="60">
        <v>810248</v>
      </c>
      <c r="S6" s="60">
        <v>780118</v>
      </c>
      <c r="T6" s="60">
        <v>1008070</v>
      </c>
      <c r="U6" s="60">
        <v>2598436</v>
      </c>
      <c r="V6" s="60">
        <v>10438734</v>
      </c>
      <c r="W6" s="60">
        <v>35368221</v>
      </c>
      <c r="X6" s="60">
        <v>-24929487</v>
      </c>
      <c r="Y6" s="61">
        <v>-70.49</v>
      </c>
      <c r="Z6" s="62">
        <v>26283300</v>
      </c>
    </row>
    <row r="7" spans="1:26" ht="13.5">
      <c r="A7" s="58" t="s">
        <v>33</v>
      </c>
      <c r="B7" s="19">
        <v>121612</v>
      </c>
      <c r="C7" s="19">
        <v>0</v>
      </c>
      <c r="D7" s="59">
        <v>73254</v>
      </c>
      <c r="E7" s="60">
        <v>121612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121612</v>
      </c>
    </row>
    <row r="8" spans="1:26" ht="13.5">
      <c r="A8" s="58" t="s">
        <v>34</v>
      </c>
      <c r="B8" s="19">
        <v>41459523</v>
      </c>
      <c r="C8" s="19">
        <v>0</v>
      </c>
      <c r="D8" s="59">
        <v>43045001</v>
      </c>
      <c r="E8" s="60">
        <v>41459523</v>
      </c>
      <c r="F8" s="60">
        <v>3590470</v>
      </c>
      <c r="G8" s="60">
        <v>3595878</v>
      </c>
      <c r="H8" s="60">
        <v>3659360</v>
      </c>
      <c r="I8" s="60">
        <v>10845708</v>
      </c>
      <c r="J8" s="60">
        <v>3617700</v>
      </c>
      <c r="K8" s="60">
        <v>2966137</v>
      </c>
      <c r="L8" s="60">
        <v>2953948</v>
      </c>
      <c r="M8" s="60">
        <v>9537785</v>
      </c>
      <c r="N8" s="60">
        <v>2933815</v>
      </c>
      <c r="O8" s="60">
        <v>2930303</v>
      </c>
      <c r="P8" s="60">
        <v>2467958</v>
      </c>
      <c r="Q8" s="60">
        <v>8332076</v>
      </c>
      <c r="R8" s="60">
        <v>2460397</v>
      </c>
      <c r="S8" s="60">
        <v>2456796</v>
      </c>
      <c r="T8" s="60">
        <v>2456795</v>
      </c>
      <c r="U8" s="60">
        <v>7373988</v>
      </c>
      <c r="V8" s="60">
        <v>36089557</v>
      </c>
      <c r="W8" s="60">
        <v>43045001</v>
      </c>
      <c r="X8" s="60">
        <v>-6955444</v>
      </c>
      <c r="Y8" s="61">
        <v>-16.16</v>
      </c>
      <c r="Z8" s="62">
        <v>41459523</v>
      </c>
    </row>
    <row r="9" spans="1:26" ht="13.5">
      <c r="A9" s="58" t="s">
        <v>35</v>
      </c>
      <c r="B9" s="19">
        <v>10005460</v>
      </c>
      <c r="C9" s="19">
        <v>0</v>
      </c>
      <c r="D9" s="59">
        <v>6211153</v>
      </c>
      <c r="E9" s="60">
        <v>10005460</v>
      </c>
      <c r="F9" s="60">
        <v>78016</v>
      </c>
      <c r="G9" s="60">
        <v>86554</v>
      </c>
      <c r="H9" s="60">
        <v>64998</v>
      </c>
      <c r="I9" s="60">
        <v>229568</v>
      </c>
      <c r="J9" s="60">
        <v>61810</v>
      </c>
      <c r="K9" s="60">
        <v>129552</v>
      </c>
      <c r="L9" s="60">
        <v>51797</v>
      </c>
      <c r="M9" s="60">
        <v>243159</v>
      </c>
      <c r="N9" s="60">
        <v>67523</v>
      </c>
      <c r="O9" s="60">
        <v>103083</v>
      </c>
      <c r="P9" s="60">
        <v>907258</v>
      </c>
      <c r="Q9" s="60">
        <v>1077864</v>
      </c>
      <c r="R9" s="60">
        <v>63410</v>
      </c>
      <c r="S9" s="60">
        <v>65698</v>
      </c>
      <c r="T9" s="60">
        <v>63194</v>
      </c>
      <c r="U9" s="60">
        <v>192302</v>
      </c>
      <c r="V9" s="60">
        <v>1742893</v>
      </c>
      <c r="W9" s="60">
        <v>6229562</v>
      </c>
      <c r="X9" s="60">
        <v>-4486669</v>
      </c>
      <c r="Y9" s="61">
        <v>-72.02</v>
      </c>
      <c r="Z9" s="62">
        <v>10005460</v>
      </c>
    </row>
    <row r="10" spans="1:26" ht="25.5">
      <c r="A10" s="63" t="s">
        <v>278</v>
      </c>
      <c r="B10" s="64">
        <f>SUM(B5:B9)</f>
        <v>81365059</v>
      </c>
      <c r="C10" s="64">
        <f>SUM(C5:C9)</f>
        <v>0</v>
      </c>
      <c r="D10" s="65">
        <f aca="true" t="shared" si="0" ref="D10:Z10">SUM(D5:D9)</f>
        <v>89547898</v>
      </c>
      <c r="E10" s="66">
        <f t="shared" si="0"/>
        <v>81365059</v>
      </c>
      <c r="F10" s="66">
        <f t="shared" si="0"/>
        <v>8654602</v>
      </c>
      <c r="G10" s="66">
        <f t="shared" si="0"/>
        <v>4875534</v>
      </c>
      <c r="H10" s="66">
        <f t="shared" si="0"/>
        <v>4909208</v>
      </c>
      <c r="I10" s="66">
        <f t="shared" si="0"/>
        <v>18439344</v>
      </c>
      <c r="J10" s="66">
        <f t="shared" si="0"/>
        <v>4852383</v>
      </c>
      <c r="K10" s="66">
        <f t="shared" si="0"/>
        <v>4201843</v>
      </c>
      <c r="L10" s="66">
        <f t="shared" si="0"/>
        <v>4002052</v>
      </c>
      <c r="M10" s="66">
        <f t="shared" si="0"/>
        <v>13056278</v>
      </c>
      <c r="N10" s="66">
        <f t="shared" si="0"/>
        <v>4134549</v>
      </c>
      <c r="O10" s="66">
        <f t="shared" si="0"/>
        <v>4075956</v>
      </c>
      <c r="P10" s="66">
        <f t="shared" si="0"/>
        <v>4359502</v>
      </c>
      <c r="Q10" s="66">
        <f t="shared" si="0"/>
        <v>12570007</v>
      </c>
      <c r="R10" s="66">
        <f t="shared" si="0"/>
        <v>3517950</v>
      </c>
      <c r="S10" s="66">
        <f t="shared" si="0"/>
        <v>3489288</v>
      </c>
      <c r="T10" s="66">
        <f t="shared" si="0"/>
        <v>3711521</v>
      </c>
      <c r="U10" s="66">
        <f t="shared" si="0"/>
        <v>10718759</v>
      </c>
      <c r="V10" s="66">
        <f t="shared" si="0"/>
        <v>54784388</v>
      </c>
      <c r="W10" s="66">
        <f t="shared" si="0"/>
        <v>89180141</v>
      </c>
      <c r="X10" s="66">
        <f t="shared" si="0"/>
        <v>-34395753</v>
      </c>
      <c r="Y10" s="67">
        <f>+IF(W10&lt;&gt;0,(X10/W10)*100,0)</f>
        <v>-38.568847968069484</v>
      </c>
      <c r="Z10" s="68">
        <f t="shared" si="0"/>
        <v>81365059</v>
      </c>
    </row>
    <row r="11" spans="1:26" ht="13.5">
      <c r="A11" s="58" t="s">
        <v>37</v>
      </c>
      <c r="B11" s="19">
        <v>26775316</v>
      </c>
      <c r="C11" s="19">
        <v>0</v>
      </c>
      <c r="D11" s="59">
        <v>31544000</v>
      </c>
      <c r="E11" s="60">
        <v>26775316</v>
      </c>
      <c r="F11" s="60">
        <v>2197833</v>
      </c>
      <c r="G11" s="60">
        <v>2291553</v>
      </c>
      <c r="H11" s="60">
        <v>2219858</v>
      </c>
      <c r="I11" s="60">
        <v>6709244</v>
      </c>
      <c r="J11" s="60">
        <v>2322554</v>
      </c>
      <c r="K11" s="60">
        <v>2329162</v>
      </c>
      <c r="L11" s="60">
        <v>2388481</v>
      </c>
      <c r="M11" s="60">
        <v>7040197</v>
      </c>
      <c r="N11" s="60">
        <v>2341223</v>
      </c>
      <c r="O11" s="60">
        <v>2358481</v>
      </c>
      <c r="P11" s="60">
        <v>2460414</v>
      </c>
      <c r="Q11" s="60">
        <v>7160118</v>
      </c>
      <c r="R11" s="60">
        <v>2729009</v>
      </c>
      <c r="S11" s="60">
        <v>2329468</v>
      </c>
      <c r="T11" s="60">
        <v>2302419</v>
      </c>
      <c r="U11" s="60">
        <v>7360896</v>
      </c>
      <c r="V11" s="60">
        <v>28270455</v>
      </c>
      <c r="W11" s="60">
        <v>37301964</v>
      </c>
      <c r="X11" s="60">
        <v>-9031509</v>
      </c>
      <c r="Y11" s="61">
        <v>-24.21</v>
      </c>
      <c r="Z11" s="62">
        <v>26775316</v>
      </c>
    </row>
    <row r="12" spans="1:26" ht="13.5">
      <c r="A12" s="58" t="s">
        <v>38</v>
      </c>
      <c r="B12" s="19">
        <v>1965546</v>
      </c>
      <c r="C12" s="19">
        <v>0</v>
      </c>
      <c r="D12" s="59">
        <v>2396489</v>
      </c>
      <c r="E12" s="60">
        <v>1965546</v>
      </c>
      <c r="F12" s="60">
        <v>168369</v>
      </c>
      <c r="G12" s="60">
        <v>170403</v>
      </c>
      <c r="H12" s="60">
        <v>168362</v>
      </c>
      <c r="I12" s="60">
        <v>507134</v>
      </c>
      <c r="J12" s="60">
        <v>168417</v>
      </c>
      <c r="K12" s="60">
        <v>168360</v>
      </c>
      <c r="L12" s="60">
        <v>168341</v>
      </c>
      <c r="M12" s="60">
        <v>505118</v>
      </c>
      <c r="N12" s="60">
        <v>168357</v>
      </c>
      <c r="O12" s="60">
        <v>126839</v>
      </c>
      <c r="P12" s="60">
        <v>124863</v>
      </c>
      <c r="Q12" s="60">
        <v>420059</v>
      </c>
      <c r="R12" s="60">
        <v>142639</v>
      </c>
      <c r="S12" s="60">
        <v>130345</v>
      </c>
      <c r="T12" s="60">
        <v>130279</v>
      </c>
      <c r="U12" s="60">
        <v>403263</v>
      </c>
      <c r="V12" s="60">
        <v>1835574</v>
      </c>
      <c r="W12" s="60">
        <v>1983276</v>
      </c>
      <c r="X12" s="60">
        <v>-147702</v>
      </c>
      <c r="Y12" s="61">
        <v>-7.45</v>
      </c>
      <c r="Z12" s="62">
        <v>1965546</v>
      </c>
    </row>
    <row r="13" spans="1:26" ht="13.5">
      <c r="A13" s="58" t="s">
        <v>279</v>
      </c>
      <c r="B13" s="19">
        <v>16960904</v>
      </c>
      <c r="C13" s="19">
        <v>0</v>
      </c>
      <c r="D13" s="59">
        <v>1500000</v>
      </c>
      <c r="E13" s="60">
        <v>16960904</v>
      </c>
      <c r="F13" s="60">
        <v>724699</v>
      </c>
      <c r="G13" s="60">
        <v>559092</v>
      </c>
      <c r="H13" s="60">
        <v>-482268</v>
      </c>
      <c r="I13" s="60">
        <v>801523</v>
      </c>
      <c r="J13" s="60">
        <v>268528</v>
      </c>
      <c r="K13" s="60">
        <v>289770</v>
      </c>
      <c r="L13" s="60">
        <v>198144</v>
      </c>
      <c r="M13" s="60">
        <v>756442</v>
      </c>
      <c r="N13" s="60">
        <v>342539</v>
      </c>
      <c r="O13" s="60">
        <v>297357</v>
      </c>
      <c r="P13" s="60">
        <v>276649</v>
      </c>
      <c r="Q13" s="60">
        <v>916545</v>
      </c>
      <c r="R13" s="60">
        <v>191787</v>
      </c>
      <c r="S13" s="60">
        <v>193799</v>
      </c>
      <c r="T13" s="60">
        <v>277045</v>
      </c>
      <c r="U13" s="60">
        <v>662631</v>
      </c>
      <c r="V13" s="60">
        <v>3137141</v>
      </c>
      <c r="W13" s="60">
        <v>1500000</v>
      </c>
      <c r="X13" s="60">
        <v>1637141</v>
      </c>
      <c r="Y13" s="61">
        <v>109.14</v>
      </c>
      <c r="Z13" s="62">
        <v>16960904</v>
      </c>
    </row>
    <row r="14" spans="1:26" ht="13.5">
      <c r="A14" s="58" t="s">
        <v>40</v>
      </c>
      <c r="B14" s="19">
        <v>1550605</v>
      </c>
      <c r="C14" s="19">
        <v>0</v>
      </c>
      <c r="D14" s="59">
        <v>0</v>
      </c>
      <c r="E14" s="60">
        <v>1550605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51807</v>
      </c>
      <c r="X14" s="60">
        <v>-51807</v>
      </c>
      <c r="Y14" s="61">
        <v>-100</v>
      </c>
      <c r="Z14" s="62">
        <v>1550605</v>
      </c>
    </row>
    <row r="15" spans="1:26" ht="13.5">
      <c r="A15" s="58" t="s">
        <v>41</v>
      </c>
      <c r="B15" s="19">
        <v>20881290</v>
      </c>
      <c r="C15" s="19">
        <v>0</v>
      </c>
      <c r="D15" s="59">
        <v>30396693</v>
      </c>
      <c r="E15" s="60">
        <v>20881290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16816</v>
      </c>
      <c r="M15" s="60">
        <v>16816</v>
      </c>
      <c r="N15" s="60">
        <v>731766</v>
      </c>
      <c r="O15" s="60">
        <v>0</v>
      </c>
      <c r="P15" s="60">
        <v>0</v>
      </c>
      <c r="Q15" s="60">
        <v>731766</v>
      </c>
      <c r="R15" s="60">
        <v>0</v>
      </c>
      <c r="S15" s="60">
        <v>0</v>
      </c>
      <c r="T15" s="60">
        <v>0</v>
      </c>
      <c r="U15" s="60">
        <v>0</v>
      </c>
      <c r="V15" s="60">
        <v>748582</v>
      </c>
      <c r="W15" s="60">
        <v>31381406</v>
      </c>
      <c r="X15" s="60">
        <v>-30632824</v>
      </c>
      <c r="Y15" s="61">
        <v>-97.61</v>
      </c>
      <c r="Z15" s="62">
        <v>20881290</v>
      </c>
    </row>
    <row r="16" spans="1:26" ht="13.5">
      <c r="A16" s="69" t="s">
        <v>42</v>
      </c>
      <c r="B16" s="19">
        <v>3347993</v>
      </c>
      <c r="C16" s="19">
        <v>0</v>
      </c>
      <c r="D16" s="59">
        <v>5557922</v>
      </c>
      <c r="E16" s="60">
        <v>3347993</v>
      </c>
      <c r="F16" s="60">
        <v>21684</v>
      </c>
      <c r="G16" s="60">
        <v>22478</v>
      </c>
      <c r="H16" s="60">
        <v>45047</v>
      </c>
      <c r="I16" s="60">
        <v>89209</v>
      </c>
      <c r="J16" s="60">
        <v>30938</v>
      </c>
      <c r="K16" s="60">
        <v>37636</v>
      </c>
      <c r="L16" s="60">
        <v>25001</v>
      </c>
      <c r="M16" s="60">
        <v>93575</v>
      </c>
      <c r="N16" s="60">
        <v>19136</v>
      </c>
      <c r="O16" s="60">
        <v>22697</v>
      </c>
      <c r="P16" s="60">
        <v>19735</v>
      </c>
      <c r="Q16" s="60">
        <v>61568</v>
      </c>
      <c r="R16" s="60">
        <v>44452</v>
      </c>
      <c r="S16" s="60">
        <v>20535</v>
      </c>
      <c r="T16" s="60">
        <v>78721</v>
      </c>
      <c r="U16" s="60">
        <v>143708</v>
      </c>
      <c r="V16" s="60">
        <v>388060</v>
      </c>
      <c r="W16" s="60"/>
      <c r="X16" s="60">
        <v>388060</v>
      </c>
      <c r="Y16" s="61">
        <v>0</v>
      </c>
      <c r="Z16" s="62">
        <v>3347993</v>
      </c>
    </row>
    <row r="17" spans="1:26" ht="13.5">
      <c r="A17" s="58" t="s">
        <v>43</v>
      </c>
      <c r="B17" s="19">
        <v>43997789</v>
      </c>
      <c r="C17" s="19">
        <v>0</v>
      </c>
      <c r="D17" s="59">
        <v>17934274</v>
      </c>
      <c r="E17" s="60">
        <v>43997789</v>
      </c>
      <c r="F17" s="60">
        <v>3892906</v>
      </c>
      <c r="G17" s="60">
        <v>1504303</v>
      </c>
      <c r="H17" s="60">
        <v>1915417</v>
      </c>
      <c r="I17" s="60">
        <v>7312626</v>
      </c>
      <c r="J17" s="60">
        <v>2331353</v>
      </c>
      <c r="K17" s="60">
        <v>1498957</v>
      </c>
      <c r="L17" s="60">
        <v>3973335</v>
      </c>
      <c r="M17" s="60">
        <v>7803645</v>
      </c>
      <c r="N17" s="60">
        <v>2498471</v>
      </c>
      <c r="O17" s="60">
        <v>952611</v>
      </c>
      <c r="P17" s="60">
        <v>1774231</v>
      </c>
      <c r="Q17" s="60">
        <v>5225313</v>
      </c>
      <c r="R17" s="60">
        <v>2319787</v>
      </c>
      <c r="S17" s="60">
        <v>1677129</v>
      </c>
      <c r="T17" s="60">
        <v>1666236</v>
      </c>
      <c r="U17" s="60">
        <v>5663152</v>
      </c>
      <c r="V17" s="60">
        <v>26004736</v>
      </c>
      <c r="W17" s="60">
        <v>16342266</v>
      </c>
      <c r="X17" s="60">
        <v>9662470</v>
      </c>
      <c r="Y17" s="61">
        <v>59.13</v>
      </c>
      <c r="Z17" s="62">
        <v>43997789</v>
      </c>
    </row>
    <row r="18" spans="1:26" ht="13.5">
      <c r="A18" s="70" t="s">
        <v>44</v>
      </c>
      <c r="B18" s="71">
        <f>SUM(B11:B17)</f>
        <v>115479443</v>
      </c>
      <c r="C18" s="71">
        <f>SUM(C11:C17)</f>
        <v>0</v>
      </c>
      <c r="D18" s="72">
        <f aca="true" t="shared" si="1" ref="D18:Z18">SUM(D11:D17)</f>
        <v>89329378</v>
      </c>
      <c r="E18" s="73">
        <f t="shared" si="1"/>
        <v>115479443</v>
      </c>
      <c r="F18" s="73">
        <f t="shared" si="1"/>
        <v>7005491</v>
      </c>
      <c r="G18" s="73">
        <f t="shared" si="1"/>
        <v>4547829</v>
      </c>
      <c r="H18" s="73">
        <f t="shared" si="1"/>
        <v>3866416</v>
      </c>
      <c r="I18" s="73">
        <f t="shared" si="1"/>
        <v>15419736</v>
      </c>
      <c r="J18" s="73">
        <f t="shared" si="1"/>
        <v>5121790</v>
      </c>
      <c r="K18" s="73">
        <f t="shared" si="1"/>
        <v>4323885</v>
      </c>
      <c r="L18" s="73">
        <f t="shared" si="1"/>
        <v>6770118</v>
      </c>
      <c r="M18" s="73">
        <f t="shared" si="1"/>
        <v>16215793</v>
      </c>
      <c r="N18" s="73">
        <f t="shared" si="1"/>
        <v>6101492</v>
      </c>
      <c r="O18" s="73">
        <f t="shared" si="1"/>
        <v>3757985</v>
      </c>
      <c r="P18" s="73">
        <f t="shared" si="1"/>
        <v>4655892</v>
      </c>
      <c r="Q18" s="73">
        <f t="shared" si="1"/>
        <v>14515369</v>
      </c>
      <c r="R18" s="73">
        <f t="shared" si="1"/>
        <v>5427674</v>
      </c>
      <c r="S18" s="73">
        <f t="shared" si="1"/>
        <v>4351276</v>
      </c>
      <c r="T18" s="73">
        <f t="shared" si="1"/>
        <v>4454700</v>
      </c>
      <c r="U18" s="73">
        <f t="shared" si="1"/>
        <v>14233650</v>
      </c>
      <c r="V18" s="73">
        <f t="shared" si="1"/>
        <v>60384548</v>
      </c>
      <c r="W18" s="73">
        <f t="shared" si="1"/>
        <v>88560719</v>
      </c>
      <c r="X18" s="73">
        <f t="shared" si="1"/>
        <v>-28176171</v>
      </c>
      <c r="Y18" s="67">
        <f>+IF(W18&lt;&gt;0,(X18/W18)*100,0)</f>
        <v>-31.815652942022748</v>
      </c>
      <c r="Z18" s="74">
        <f t="shared" si="1"/>
        <v>115479443</v>
      </c>
    </row>
    <row r="19" spans="1:26" ht="13.5">
      <c r="A19" s="70" t="s">
        <v>45</v>
      </c>
      <c r="B19" s="75">
        <f>+B10-B18</f>
        <v>-34114384</v>
      </c>
      <c r="C19" s="75">
        <f>+C10-C18</f>
        <v>0</v>
      </c>
      <c r="D19" s="76">
        <f aca="true" t="shared" si="2" ref="D19:Z19">+D10-D18</f>
        <v>218520</v>
      </c>
      <c r="E19" s="77">
        <f t="shared" si="2"/>
        <v>-34114384</v>
      </c>
      <c r="F19" s="77">
        <f t="shared" si="2"/>
        <v>1649111</v>
      </c>
      <c r="G19" s="77">
        <f t="shared" si="2"/>
        <v>327705</v>
      </c>
      <c r="H19" s="77">
        <f t="shared" si="2"/>
        <v>1042792</v>
      </c>
      <c r="I19" s="77">
        <f t="shared" si="2"/>
        <v>3019608</v>
      </c>
      <c r="J19" s="77">
        <f t="shared" si="2"/>
        <v>-269407</v>
      </c>
      <c r="K19" s="77">
        <f t="shared" si="2"/>
        <v>-122042</v>
      </c>
      <c r="L19" s="77">
        <f t="shared" si="2"/>
        <v>-2768066</v>
      </c>
      <c r="M19" s="77">
        <f t="shared" si="2"/>
        <v>-3159515</v>
      </c>
      <c r="N19" s="77">
        <f t="shared" si="2"/>
        <v>-1966943</v>
      </c>
      <c r="O19" s="77">
        <f t="shared" si="2"/>
        <v>317971</v>
      </c>
      <c r="P19" s="77">
        <f t="shared" si="2"/>
        <v>-296390</v>
      </c>
      <c r="Q19" s="77">
        <f t="shared" si="2"/>
        <v>-1945362</v>
      </c>
      <c r="R19" s="77">
        <f t="shared" si="2"/>
        <v>-1909724</v>
      </c>
      <c r="S19" s="77">
        <f t="shared" si="2"/>
        <v>-861988</v>
      </c>
      <c r="T19" s="77">
        <f t="shared" si="2"/>
        <v>-743179</v>
      </c>
      <c r="U19" s="77">
        <f t="shared" si="2"/>
        <v>-3514891</v>
      </c>
      <c r="V19" s="77">
        <f t="shared" si="2"/>
        <v>-5600160</v>
      </c>
      <c r="W19" s="77">
        <f>IF(E10=E18,0,W10-W18)</f>
        <v>619422</v>
      </c>
      <c r="X19" s="77">
        <f t="shared" si="2"/>
        <v>-6219582</v>
      </c>
      <c r="Y19" s="78">
        <f>+IF(W19&lt;&gt;0,(X19/W19)*100,0)</f>
        <v>-1004.094462256749</v>
      </c>
      <c r="Z19" s="79">
        <f t="shared" si="2"/>
        <v>-34114384</v>
      </c>
    </row>
    <row r="20" spans="1:26" ht="13.5">
      <c r="A20" s="58" t="s">
        <v>46</v>
      </c>
      <c r="B20" s="19">
        <v>24282159</v>
      </c>
      <c r="C20" s="19">
        <v>0</v>
      </c>
      <c r="D20" s="59">
        <v>21316700</v>
      </c>
      <c r="E20" s="60">
        <v>24282159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1780</v>
      </c>
      <c r="M20" s="60">
        <v>1780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1780</v>
      </c>
      <c r="W20" s="60">
        <v>21266700</v>
      </c>
      <c r="X20" s="60">
        <v>-21264920</v>
      </c>
      <c r="Y20" s="61">
        <v>-99.99</v>
      </c>
      <c r="Z20" s="62">
        <v>24282159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-21266698</v>
      </c>
      <c r="X21" s="82">
        <v>21266698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-9832225</v>
      </c>
      <c r="C22" s="86">
        <f>SUM(C19:C21)</f>
        <v>0</v>
      </c>
      <c r="D22" s="87">
        <f aca="true" t="shared" si="3" ref="D22:Z22">SUM(D19:D21)</f>
        <v>21535220</v>
      </c>
      <c r="E22" s="88">
        <f t="shared" si="3"/>
        <v>-9832225</v>
      </c>
      <c r="F22" s="88">
        <f t="shared" si="3"/>
        <v>1649111</v>
      </c>
      <c r="G22" s="88">
        <f t="shared" si="3"/>
        <v>327705</v>
      </c>
      <c r="H22" s="88">
        <f t="shared" si="3"/>
        <v>1042792</v>
      </c>
      <c r="I22" s="88">
        <f t="shared" si="3"/>
        <v>3019608</v>
      </c>
      <c r="J22" s="88">
        <f t="shared" si="3"/>
        <v>-269407</v>
      </c>
      <c r="K22" s="88">
        <f t="shared" si="3"/>
        <v>-122042</v>
      </c>
      <c r="L22" s="88">
        <f t="shared" si="3"/>
        <v>-2766286</v>
      </c>
      <c r="M22" s="88">
        <f t="shared" si="3"/>
        <v>-3157735</v>
      </c>
      <c r="N22" s="88">
        <f t="shared" si="3"/>
        <v>-1966943</v>
      </c>
      <c r="O22" s="88">
        <f t="shared" si="3"/>
        <v>317971</v>
      </c>
      <c r="P22" s="88">
        <f t="shared" si="3"/>
        <v>-296390</v>
      </c>
      <c r="Q22" s="88">
        <f t="shared" si="3"/>
        <v>-1945362</v>
      </c>
      <c r="R22" s="88">
        <f t="shared" si="3"/>
        <v>-1909724</v>
      </c>
      <c r="S22" s="88">
        <f t="shared" si="3"/>
        <v>-861988</v>
      </c>
      <c r="T22" s="88">
        <f t="shared" si="3"/>
        <v>-743179</v>
      </c>
      <c r="U22" s="88">
        <f t="shared" si="3"/>
        <v>-3514891</v>
      </c>
      <c r="V22" s="88">
        <f t="shared" si="3"/>
        <v>-5598380</v>
      </c>
      <c r="W22" s="88">
        <f t="shared" si="3"/>
        <v>619424</v>
      </c>
      <c r="X22" s="88">
        <f t="shared" si="3"/>
        <v>-6217804</v>
      </c>
      <c r="Y22" s="89">
        <f>+IF(W22&lt;&gt;0,(X22/W22)*100,0)</f>
        <v>-1003.8041793666373</v>
      </c>
      <c r="Z22" s="90">
        <f t="shared" si="3"/>
        <v>-9832225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-9832225</v>
      </c>
      <c r="C24" s="75">
        <f>SUM(C22:C23)</f>
        <v>0</v>
      </c>
      <c r="D24" s="76">
        <f aca="true" t="shared" si="4" ref="D24:Z24">SUM(D22:D23)</f>
        <v>21535220</v>
      </c>
      <c r="E24" s="77">
        <f t="shared" si="4"/>
        <v>-9832225</v>
      </c>
      <c r="F24" s="77">
        <f t="shared" si="4"/>
        <v>1649111</v>
      </c>
      <c r="G24" s="77">
        <f t="shared" si="4"/>
        <v>327705</v>
      </c>
      <c r="H24" s="77">
        <f t="shared" si="4"/>
        <v>1042792</v>
      </c>
      <c r="I24" s="77">
        <f t="shared" si="4"/>
        <v>3019608</v>
      </c>
      <c r="J24" s="77">
        <f t="shared" si="4"/>
        <v>-269407</v>
      </c>
      <c r="K24" s="77">
        <f t="shared" si="4"/>
        <v>-122042</v>
      </c>
      <c r="L24" s="77">
        <f t="shared" si="4"/>
        <v>-2766286</v>
      </c>
      <c r="M24" s="77">
        <f t="shared" si="4"/>
        <v>-3157735</v>
      </c>
      <c r="N24" s="77">
        <f t="shared" si="4"/>
        <v>-1966943</v>
      </c>
      <c r="O24" s="77">
        <f t="shared" si="4"/>
        <v>317971</v>
      </c>
      <c r="P24" s="77">
        <f t="shared" si="4"/>
        <v>-296390</v>
      </c>
      <c r="Q24" s="77">
        <f t="shared" si="4"/>
        <v>-1945362</v>
      </c>
      <c r="R24" s="77">
        <f t="shared" si="4"/>
        <v>-1909724</v>
      </c>
      <c r="S24" s="77">
        <f t="shared" si="4"/>
        <v>-861988</v>
      </c>
      <c r="T24" s="77">
        <f t="shared" si="4"/>
        <v>-743179</v>
      </c>
      <c r="U24" s="77">
        <f t="shared" si="4"/>
        <v>-3514891</v>
      </c>
      <c r="V24" s="77">
        <f t="shared" si="4"/>
        <v>-5598380</v>
      </c>
      <c r="W24" s="77">
        <f t="shared" si="4"/>
        <v>619424</v>
      </c>
      <c r="X24" s="77">
        <f t="shared" si="4"/>
        <v>-6217804</v>
      </c>
      <c r="Y24" s="78">
        <f>+IF(W24&lt;&gt;0,(X24/W24)*100,0)</f>
        <v>-1003.8041793666373</v>
      </c>
      <c r="Z24" s="79">
        <f t="shared" si="4"/>
        <v>-9832225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/>
      <c r="X27" s="100">
        <v>0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9148436</v>
      </c>
      <c r="C35" s="19">
        <v>0</v>
      </c>
      <c r="D35" s="59">
        <v>20941000</v>
      </c>
      <c r="E35" s="60">
        <v>9148436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9148436</v>
      </c>
      <c r="X35" s="60">
        <v>-9148436</v>
      </c>
      <c r="Y35" s="61">
        <v>-100</v>
      </c>
      <c r="Z35" s="62">
        <v>9148436</v>
      </c>
    </row>
    <row r="36" spans="1:26" ht="13.5">
      <c r="A36" s="58" t="s">
        <v>57</v>
      </c>
      <c r="B36" s="19">
        <v>291332517</v>
      </c>
      <c r="C36" s="19">
        <v>0</v>
      </c>
      <c r="D36" s="59">
        <v>282904000</v>
      </c>
      <c r="E36" s="60">
        <v>291332517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291332517</v>
      </c>
      <c r="X36" s="60">
        <v>-291332517</v>
      </c>
      <c r="Y36" s="61">
        <v>-100</v>
      </c>
      <c r="Z36" s="62">
        <v>291332517</v>
      </c>
    </row>
    <row r="37" spans="1:26" ht="13.5">
      <c r="A37" s="58" t="s">
        <v>58</v>
      </c>
      <c r="B37" s="19">
        <v>42496257</v>
      </c>
      <c r="C37" s="19">
        <v>0</v>
      </c>
      <c r="D37" s="59">
        <v>17860000</v>
      </c>
      <c r="E37" s="60">
        <v>42496257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42496257</v>
      </c>
      <c r="X37" s="60">
        <v>-42496257</v>
      </c>
      <c r="Y37" s="61">
        <v>-100</v>
      </c>
      <c r="Z37" s="62">
        <v>42496257</v>
      </c>
    </row>
    <row r="38" spans="1:26" ht="13.5">
      <c r="A38" s="58" t="s">
        <v>59</v>
      </c>
      <c r="B38" s="19">
        <v>2958115</v>
      </c>
      <c r="C38" s="19">
        <v>0</v>
      </c>
      <c r="D38" s="59">
        <v>0</v>
      </c>
      <c r="E38" s="60">
        <v>2958115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2958115</v>
      </c>
      <c r="X38" s="60">
        <v>-2958115</v>
      </c>
      <c r="Y38" s="61">
        <v>-100</v>
      </c>
      <c r="Z38" s="62">
        <v>2958115</v>
      </c>
    </row>
    <row r="39" spans="1:26" ht="13.5">
      <c r="A39" s="58" t="s">
        <v>60</v>
      </c>
      <c r="B39" s="19">
        <v>255026581</v>
      </c>
      <c r="C39" s="19">
        <v>0</v>
      </c>
      <c r="D39" s="59">
        <v>285985000</v>
      </c>
      <c r="E39" s="60">
        <v>255026581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255026581</v>
      </c>
      <c r="X39" s="60">
        <v>-255026581</v>
      </c>
      <c r="Y39" s="61">
        <v>-100</v>
      </c>
      <c r="Z39" s="62">
        <v>255026581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19222906</v>
      </c>
      <c r="C42" s="19">
        <v>0</v>
      </c>
      <c r="D42" s="59">
        <v>25034992</v>
      </c>
      <c r="E42" s="60">
        <v>19222906</v>
      </c>
      <c r="F42" s="60">
        <v>15775000</v>
      </c>
      <c r="G42" s="60">
        <v>-4387000</v>
      </c>
      <c r="H42" s="60">
        <v>-1898000</v>
      </c>
      <c r="I42" s="60">
        <v>9490000</v>
      </c>
      <c r="J42" s="60">
        <v>-3927000</v>
      </c>
      <c r="K42" s="60">
        <v>-5980000</v>
      </c>
      <c r="L42" s="60">
        <v>4603000</v>
      </c>
      <c r="M42" s="60">
        <v>-5304000</v>
      </c>
      <c r="N42" s="60">
        <v>1581000</v>
      </c>
      <c r="O42" s="60">
        <v>-4388088</v>
      </c>
      <c r="P42" s="60">
        <v>8373975</v>
      </c>
      <c r="Q42" s="60">
        <v>5566887</v>
      </c>
      <c r="R42" s="60">
        <v>-5743045</v>
      </c>
      <c r="S42" s="60">
        <v>-3745459</v>
      </c>
      <c r="T42" s="60">
        <v>-3198107</v>
      </c>
      <c r="U42" s="60">
        <v>-12686611</v>
      </c>
      <c r="V42" s="60">
        <v>-2933724</v>
      </c>
      <c r="W42" s="60">
        <v>19222906</v>
      </c>
      <c r="X42" s="60">
        <v>-22156630</v>
      </c>
      <c r="Y42" s="61">
        <v>-115.26</v>
      </c>
      <c r="Z42" s="62">
        <v>19222906</v>
      </c>
    </row>
    <row r="43" spans="1:26" ht="13.5">
      <c r="A43" s="58" t="s">
        <v>63</v>
      </c>
      <c r="B43" s="19">
        <v>-16128991</v>
      </c>
      <c r="C43" s="19">
        <v>0</v>
      </c>
      <c r="D43" s="59">
        <v>0</v>
      </c>
      <c r="E43" s="60">
        <v>-16128991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-16128991</v>
      </c>
      <c r="X43" s="60">
        <v>16128991</v>
      </c>
      <c r="Y43" s="61">
        <v>-100</v>
      </c>
      <c r="Z43" s="62">
        <v>-16128991</v>
      </c>
    </row>
    <row r="44" spans="1:26" ht="13.5">
      <c r="A44" s="58" t="s">
        <v>64</v>
      </c>
      <c r="B44" s="19">
        <v>-113846</v>
      </c>
      <c r="C44" s="19">
        <v>0</v>
      </c>
      <c r="D44" s="59">
        <v>0</v>
      </c>
      <c r="E44" s="60">
        <v>-113846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-113846</v>
      </c>
      <c r="X44" s="60">
        <v>113846</v>
      </c>
      <c r="Y44" s="61">
        <v>-100</v>
      </c>
      <c r="Z44" s="62">
        <v>-113846</v>
      </c>
    </row>
    <row r="45" spans="1:26" ht="13.5">
      <c r="A45" s="70" t="s">
        <v>65</v>
      </c>
      <c r="B45" s="22">
        <v>4421293</v>
      </c>
      <c r="C45" s="22">
        <v>0</v>
      </c>
      <c r="D45" s="99">
        <v>25034992</v>
      </c>
      <c r="E45" s="100">
        <v>3100171</v>
      </c>
      <c r="F45" s="100">
        <v>19267000</v>
      </c>
      <c r="G45" s="100">
        <v>14880000</v>
      </c>
      <c r="H45" s="100">
        <v>12982000</v>
      </c>
      <c r="I45" s="100">
        <v>12982000</v>
      </c>
      <c r="J45" s="100">
        <v>9055000</v>
      </c>
      <c r="K45" s="100">
        <v>3075000</v>
      </c>
      <c r="L45" s="100">
        <v>7678000</v>
      </c>
      <c r="M45" s="100">
        <v>7678000</v>
      </c>
      <c r="N45" s="100">
        <v>9259000</v>
      </c>
      <c r="O45" s="100">
        <v>4870912</v>
      </c>
      <c r="P45" s="100">
        <v>13244887</v>
      </c>
      <c r="Q45" s="100">
        <v>9259000</v>
      </c>
      <c r="R45" s="100">
        <v>7501842</v>
      </c>
      <c r="S45" s="100">
        <v>3756383</v>
      </c>
      <c r="T45" s="100">
        <v>558276</v>
      </c>
      <c r="U45" s="100">
        <v>558276</v>
      </c>
      <c r="V45" s="100">
        <v>558276</v>
      </c>
      <c r="W45" s="100">
        <v>3100171</v>
      </c>
      <c r="X45" s="100">
        <v>-2541895</v>
      </c>
      <c r="Y45" s="101">
        <v>-81.99</v>
      </c>
      <c r="Z45" s="102">
        <v>3100171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1319572</v>
      </c>
      <c r="C49" s="52">
        <v>0</v>
      </c>
      <c r="D49" s="129">
        <v>961202</v>
      </c>
      <c r="E49" s="54">
        <v>932449</v>
      </c>
      <c r="F49" s="54">
        <v>0</v>
      </c>
      <c r="G49" s="54">
        <v>0</v>
      </c>
      <c r="H49" s="54">
        <v>0</v>
      </c>
      <c r="I49" s="54">
        <v>957384</v>
      </c>
      <c r="J49" s="54">
        <v>0</v>
      </c>
      <c r="K49" s="54">
        <v>0</v>
      </c>
      <c r="L49" s="54">
        <v>0</v>
      </c>
      <c r="M49" s="54">
        <v>1051667</v>
      </c>
      <c r="N49" s="54">
        <v>0</v>
      </c>
      <c r="O49" s="54">
        <v>0</v>
      </c>
      <c r="P49" s="54">
        <v>0</v>
      </c>
      <c r="Q49" s="54">
        <v>911037</v>
      </c>
      <c r="R49" s="54">
        <v>0</v>
      </c>
      <c r="S49" s="54">
        <v>0</v>
      </c>
      <c r="T49" s="54">
        <v>0</v>
      </c>
      <c r="U49" s="54">
        <v>7645092</v>
      </c>
      <c r="V49" s="54">
        <v>48956964</v>
      </c>
      <c r="W49" s="54">
        <v>62735367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378322</v>
      </c>
      <c r="C51" s="52">
        <v>0</v>
      </c>
      <c r="D51" s="129">
        <v>1114544</v>
      </c>
      <c r="E51" s="54">
        <v>1304438</v>
      </c>
      <c r="F51" s="54">
        <v>0</v>
      </c>
      <c r="G51" s="54">
        <v>0</v>
      </c>
      <c r="H51" s="54">
        <v>0</v>
      </c>
      <c r="I51" s="54">
        <v>344683</v>
      </c>
      <c r="J51" s="54">
        <v>0</v>
      </c>
      <c r="K51" s="54">
        <v>0</v>
      </c>
      <c r="L51" s="54">
        <v>0</v>
      </c>
      <c r="M51" s="54">
        <v>157425</v>
      </c>
      <c r="N51" s="54">
        <v>0</v>
      </c>
      <c r="O51" s="54">
        <v>0</v>
      </c>
      <c r="P51" s="54">
        <v>0</v>
      </c>
      <c r="Q51" s="54">
        <v>105602</v>
      </c>
      <c r="R51" s="54">
        <v>0</v>
      </c>
      <c r="S51" s="54">
        <v>0</v>
      </c>
      <c r="T51" s="54">
        <v>0</v>
      </c>
      <c r="U51" s="54">
        <v>2848739</v>
      </c>
      <c r="V51" s="54">
        <v>200733</v>
      </c>
      <c r="W51" s="54">
        <v>6454486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61.40732443419513</v>
      </c>
      <c r="C58" s="5">
        <f>IF(C67=0,0,+(C76/C67)*100)</f>
        <v>0</v>
      </c>
      <c r="D58" s="6">
        <f aca="true" t="shared" si="6" ref="D58:Z58">IF(D67=0,0,+(D76/D67)*100)</f>
        <v>100.1802902098015</v>
      </c>
      <c r="E58" s="7">
        <f t="shared" si="6"/>
        <v>61.40732443419513</v>
      </c>
      <c r="F58" s="7">
        <f t="shared" si="6"/>
        <v>4.833421444667553</v>
      </c>
      <c r="G58" s="7">
        <f t="shared" si="6"/>
        <v>33.94512791027087</v>
      </c>
      <c r="H58" s="7">
        <f t="shared" si="6"/>
        <v>41.5242435751361</v>
      </c>
      <c r="I58" s="7">
        <f t="shared" si="6"/>
        <v>15.453415150430441</v>
      </c>
      <c r="J58" s="7">
        <f t="shared" si="6"/>
        <v>27.794995707122595</v>
      </c>
      <c r="K58" s="7">
        <f t="shared" si="6"/>
        <v>22.329621372792577</v>
      </c>
      <c r="L58" s="7">
        <f t="shared" si="6"/>
        <v>25.09266722004362</v>
      </c>
      <c r="M58" s="7">
        <f t="shared" si="6"/>
        <v>25.12720840073104</v>
      </c>
      <c r="N58" s="7">
        <f t="shared" si="6"/>
        <v>15.354598569904457</v>
      </c>
      <c r="O58" s="7">
        <f t="shared" si="6"/>
        <v>12.572105470136297</v>
      </c>
      <c r="P58" s="7">
        <f t="shared" si="6"/>
        <v>21.195871931532096</v>
      </c>
      <c r="Q58" s="7">
        <f t="shared" si="6"/>
        <v>16.256016090798077</v>
      </c>
      <c r="R58" s="7">
        <f t="shared" si="6"/>
        <v>16.161196426577106</v>
      </c>
      <c r="S58" s="7">
        <f t="shared" si="6"/>
        <v>23.895631244833925</v>
      </c>
      <c r="T58" s="7">
        <f t="shared" si="6"/>
        <v>23.35069590393533</v>
      </c>
      <c r="U58" s="7">
        <f t="shared" si="6"/>
        <v>21.244432683135823</v>
      </c>
      <c r="V58" s="7">
        <f t="shared" si="6"/>
        <v>18.547715795000418</v>
      </c>
      <c r="W58" s="7">
        <f t="shared" si="6"/>
        <v>45.739600396529845</v>
      </c>
      <c r="X58" s="7">
        <f t="shared" si="6"/>
        <v>0</v>
      </c>
      <c r="Y58" s="7">
        <f t="shared" si="6"/>
        <v>0</v>
      </c>
      <c r="Z58" s="8">
        <f t="shared" si="6"/>
        <v>61.40732443419513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99.99195567643835</v>
      </c>
      <c r="E59" s="10">
        <f t="shared" si="7"/>
        <v>523.1845487078717</v>
      </c>
      <c r="F59" s="10">
        <f t="shared" si="7"/>
        <v>3.8912407926554775</v>
      </c>
      <c r="G59" s="10">
        <f t="shared" si="7"/>
        <v>130.80191636417112</v>
      </c>
      <c r="H59" s="10">
        <f t="shared" si="7"/>
        <v>152.94872232785679</v>
      </c>
      <c r="I59" s="10">
        <f t="shared" si="7"/>
        <v>19.44453796238507</v>
      </c>
      <c r="J59" s="10">
        <f t="shared" si="7"/>
        <v>88.87256702166728</v>
      </c>
      <c r="K59" s="10">
        <f t="shared" si="7"/>
        <v>79.47885277395824</v>
      </c>
      <c r="L59" s="10">
        <f t="shared" si="7"/>
        <v>79.32774349466382</v>
      </c>
      <c r="M59" s="10">
        <f t="shared" si="7"/>
        <v>83.11629943763252</v>
      </c>
      <c r="N59" s="10">
        <f t="shared" si="7"/>
        <v>44.05009124661758</v>
      </c>
      <c r="O59" s="10">
        <f t="shared" si="7"/>
        <v>35.16590702733803</v>
      </c>
      <c r="P59" s="10">
        <f t="shared" si="7"/>
        <v>58.58804334408527</v>
      </c>
      <c r="Q59" s="10">
        <f t="shared" si="7"/>
        <v>45.21006033858676</v>
      </c>
      <c r="R59" s="10">
        <f t="shared" si="7"/>
        <v>49.914781235535955</v>
      </c>
      <c r="S59" s="10">
        <f t="shared" si="7"/>
        <v>51.45060839114342</v>
      </c>
      <c r="T59" s="10">
        <f t="shared" si="7"/>
        <v>125.71943437193463</v>
      </c>
      <c r="U59" s="10">
        <f t="shared" si="7"/>
        <v>75.6356044818112</v>
      </c>
      <c r="V59" s="10">
        <f t="shared" si="7"/>
        <v>33.45327125360929</v>
      </c>
      <c r="W59" s="10">
        <f t="shared" si="7"/>
        <v>403.01342830198286</v>
      </c>
      <c r="X59" s="10">
        <f t="shared" si="7"/>
        <v>0</v>
      </c>
      <c r="Y59" s="10">
        <f t="shared" si="7"/>
        <v>0</v>
      </c>
      <c r="Z59" s="11">
        <f t="shared" si="7"/>
        <v>523.1845487078717</v>
      </c>
    </row>
    <row r="60" spans="1:26" ht="13.5">
      <c r="A60" s="38" t="s">
        <v>32</v>
      </c>
      <c r="B60" s="12">
        <f t="shared" si="7"/>
        <v>69.57329559073632</v>
      </c>
      <c r="C60" s="12">
        <f t="shared" si="7"/>
        <v>0</v>
      </c>
      <c r="D60" s="3">
        <f t="shared" si="7"/>
        <v>99.99964967476225</v>
      </c>
      <c r="E60" s="13">
        <f t="shared" si="7"/>
        <v>0</v>
      </c>
      <c r="F60" s="13">
        <f t="shared" si="7"/>
        <v>9.264374363074262</v>
      </c>
      <c r="G60" s="13">
        <f t="shared" si="7"/>
        <v>7.1681059938204505</v>
      </c>
      <c r="H60" s="13">
        <f t="shared" si="7"/>
        <v>9.659602132926977</v>
      </c>
      <c r="I60" s="13">
        <f t="shared" si="7"/>
        <v>8.680123177174133</v>
      </c>
      <c r="J60" s="13">
        <f t="shared" si="7"/>
        <v>9.327394891918813</v>
      </c>
      <c r="K60" s="13">
        <f t="shared" si="7"/>
        <v>9.322270905192505</v>
      </c>
      <c r="L60" s="13">
        <f t="shared" si="7"/>
        <v>10.00660692636805</v>
      </c>
      <c r="M60" s="13">
        <f t="shared" si="7"/>
        <v>9.530724187815705</v>
      </c>
      <c r="N60" s="13">
        <f t="shared" si="7"/>
        <v>8.344889907843866</v>
      </c>
      <c r="O60" s="13">
        <f t="shared" si="7"/>
        <v>6.442904245356641</v>
      </c>
      <c r="P60" s="13">
        <f t="shared" si="7"/>
        <v>12.464863659091963</v>
      </c>
      <c r="Q60" s="13">
        <f t="shared" si="7"/>
        <v>9.028130382996494</v>
      </c>
      <c r="R60" s="13">
        <f t="shared" si="7"/>
        <v>8.51085099870657</v>
      </c>
      <c r="S60" s="13">
        <f t="shared" si="7"/>
        <v>17.52093913997626</v>
      </c>
      <c r="T60" s="13">
        <f t="shared" si="7"/>
        <v>4.923368416875813</v>
      </c>
      <c r="U60" s="13">
        <f t="shared" si="7"/>
        <v>9.824140367513381</v>
      </c>
      <c r="V60" s="13">
        <f t="shared" si="7"/>
        <v>9.259523233372937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100.0010622823466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99.99015546299181</v>
      </c>
      <c r="E62" s="13">
        <f t="shared" si="7"/>
        <v>0</v>
      </c>
      <c r="F62" s="13">
        <f t="shared" si="7"/>
        <v>7.702125786717135</v>
      </c>
      <c r="G62" s="13">
        <f t="shared" si="7"/>
        <v>4.250274030825672</v>
      </c>
      <c r="H62" s="13">
        <f t="shared" si="7"/>
        <v>6.263396709628928</v>
      </c>
      <c r="I62" s="13">
        <f t="shared" si="7"/>
        <v>5.959849940643116</v>
      </c>
      <c r="J62" s="13">
        <f t="shared" si="7"/>
        <v>7.55716016547743</v>
      </c>
      <c r="K62" s="13">
        <f t="shared" si="7"/>
        <v>10.246951531919255</v>
      </c>
      <c r="L62" s="13">
        <f t="shared" si="7"/>
        <v>10.407199006459402</v>
      </c>
      <c r="M62" s="13">
        <f t="shared" si="7"/>
        <v>9.293118490869738</v>
      </c>
      <c r="N62" s="13">
        <f t="shared" si="7"/>
        <v>6.192938620832569</v>
      </c>
      <c r="O62" s="13">
        <f t="shared" si="7"/>
        <v>6.286801120516264</v>
      </c>
      <c r="P62" s="13">
        <f t="shared" si="7"/>
        <v>11.006052419669066</v>
      </c>
      <c r="Q62" s="13">
        <f t="shared" si="7"/>
        <v>7.62463065652547</v>
      </c>
      <c r="R62" s="13">
        <f t="shared" si="7"/>
        <v>7.777822896786104</v>
      </c>
      <c r="S62" s="13">
        <f t="shared" si="7"/>
        <v>15.346902538471657</v>
      </c>
      <c r="T62" s="13">
        <f t="shared" si="7"/>
        <v>3.2679700643963567</v>
      </c>
      <c r="U62" s="13">
        <f t="shared" si="7"/>
        <v>7.751379700377879</v>
      </c>
      <c r="V62" s="13">
        <f t="shared" si="7"/>
        <v>7.608552024788147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99.99739137239898</v>
      </c>
      <c r="E63" s="13">
        <f t="shared" si="7"/>
        <v>0</v>
      </c>
      <c r="F63" s="13">
        <f t="shared" si="7"/>
        <v>10.772871949726598</v>
      </c>
      <c r="G63" s="13">
        <f t="shared" si="7"/>
        <v>9.207789107526516</v>
      </c>
      <c r="H63" s="13">
        <f t="shared" si="7"/>
        <v>13.581605074087655</v>
      </c>
      <c r="I63" s="13">
        <f t="shared" si="7"/>
        <v>11.184794048794783</v>
      </c>
      <c r="J63" s="13">
        <f t="shared" si="7"/>
        <v>11.882290634039027</v>
      </c>
      <c r="K63" s="13">
        <f t="shared" si="7"/>
        <v>9.148293843198244</v>
      </c>
      <c r="L63" s="13">
        <f t="shared" si="7"/>
        <v>10.172215610282077</v>
      </c>
      <c r="M63" s="13">
        <f t="shared" si="7"/>
        <v>10.40001627828635</v>
      </c>
      <c r="N63" s="13">
        <f t="shared" si="7"/>
        <v>10.518779414409371</v>
      </c>
      <c r="O63" s="13">
        <f t="shared" si="7"/>
        <v>6.229393647477036</v>
      </c>
      <c r="P63" s="13">
        <f t="shared" si="7"/>
        <v>13.726843431166897</v>
      </c>
      <c r="Q63" s="13">
        <f t="shared" si="7"/>
        <v>10.155579848403574</v>
      </c>
      <c r="R63" s="13">
        <f t="shared" si="7"/>
        <v>8.308469052049986</v>
      </c>
      <c r="S63" s="13">
        <f t="shared" si="7"/>
        <v>19.661538141888034</v>
      </c>
      <c r="T63" s="13">
        <f t="shared" si="7"/>
        <v>6.668116232533014</v>
      </c>
      <c r="U63" s="13">
        <f t="shared" si="7"/>
        <v>11.496077177163825</v>
      </c>
      <c r="V63" s="13">
        <f t="shared" si="7"/>
        <v>10.808827725876236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100.00531130427444</v>
      </c>
      <c r="E64" s="13">
        <f t="shared" si="7"/>
        <v>0</v>
      </c>
      <c r="F64" s="13">
        <f t="shared" si="7"/>
        <v>9.782055796846265</v>
      </c>
      <c r="G64" s="13">
        <f t="shared" si="7"/>
        <v>10.800469048941554</v>
      </c>
      <c r="H64" s="13">
        <f t="shared" si="7"/>
        <v>11.23761946355691</v>
      </c>
      <c r="I64" s="13">
        <f t="shared" si="7"/>
        <v>10.594235726789796</v>
      </c>
      <c r="J64" s="13">
        <f t="shared" si="7"/>
        <v>9.192584648383637</v>
      </c>
      <c r="K64" s="13">
        <f t="shared" si="7"/>
        <v>7.650992333705682</v>
      </c>
      <c r="L64" s="13">
        <f t="shared" si="7"/>
        <v>9.169544884922212</v>
      </c>
      <c r="M64" s="13">
        <f t="shared" si="7"/>
        <v>8.671036188824564</v>
      </c>
      <c r="N64" s="13">
        <f t="shared" si="7"/>
        <v>9.684341439297018</v>
      </c>
      <c r="O64" s="13">
        <f t="shared" si="7"/>
        <v>7.025745602854958</v>
      </c>
      <c r="P64" s="13">
        <f t="shared" si="7"/>
        <v>12.86354724071729</v>
      </c>
      <c r="Q64" s="13">
        <f t="shared" si="7"/>
        <v>9.856322181060234</v>
      </c>
      <c r="R64" s="13">
        <f t="shared" si="7"/>
        <v>10.010296771299535</v>
      </c>
      <c r="S64" s="13">
        <f t="shared" si="7"/>
        <v>17.750679678027574</v>
      </c>
      <c r="T64" s="13">
        <f t="shared" si="7"/>
        <v>6.665174779649983</v>
      </c>
      <c r="U64" s="13">
        <f t="shared" si="7"/>
        <v>11.374819402156485</v>
      </c>
      <c r="V64" s="13">
        <f t="shared" si="7"/>
        <v>10.121065725464975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29778464</v>
      </c>
      <c r="C67" s="24"/>
      <c r="D67" s="25">
        <v>40218490</v>
      </c>
      <c r="E67" s="26">
        <v>29778464</v>
      </c>
      <c r="F67" s="26">
        <v>4986116</v>
      </c>
      <c r="G67" s="26">
        <v>1193102</v>
      </c>
      <c r="H67" s="26">
        <v>1184850</v>
      </c>
      <c r="I67" s="26">
        <v>7364068</v>
      </c>
      <c r="J67" s="26">
        <v>1172873</v>
      </c>
      <c r="K67" s="26">
        <v>1106154</v>
      </c>
      <c r="L67" s="26">
        <v>996307</v>
      </c>
      <c r="M67" s="26">
        <v>3275334</v>
      </c>
      <c r="N67" s="26">
        <v>1133211</v>
      </c>
      <c r="O67" s="26">
        <v>1042570</v>
      </c>
      <c r="P67" s="26">
        <v>984286</v>
      </c>
      <c r="Q67" s="26">
        <v>3160067</v>
      </c>
      <c r="R67" s="26">
        <v>993893</v>
      </c>
      <c r="S67" s="26">
        <v>960594</v>
      </c>
      <c r="T67" s="26">
        <v>1189532</v>
      </c>
      <c r="U67" s="26">
        <v>3144019</v>
      </c>
      <c r="V67" s="26">
        <v>16943488</v>
      </c>
      <c r="W67" s="26">
        <v>39978832</v>
      </c>
      <c r="X67" s="26"/>
      <c r="Y67" s="25"/>
      <c r="Z67" s="27">
        <v>29778464</v>
      </c>
    </row>
    <row r="68" spans="1:26" ht="13.5" hidden="1">
      <c r="A68" s="37" t="s">
        <v>31</v>
      </c>
      <c r="B68" s="19">
        <v>3495164</v>
      </c>
      <c r="C68" s="19"/>
      <c r="D68" s="20">
        <v>4537361</v>
      </c>
      <c r="E68" s="21">
        <v>3495164</v>
      </c>
      <c r="F68" s="21">
        <v>4111799</v>
      </c>
      <c r="G68" s="21">
        <v>258406</v>
      </c>
      <c r="H68" s="21">
        <v>263487</v>
      </c>
      <c r="I68" s="21">
        <v>4633692</v>
      </c>
      <c r="J68" s="21">
        <v>272300</v>
      </c>
      <c r="K68" s="21">
        <v>205086</v>
      </c>
      <c r="L68" s="21">
        <v>216822</v>
      </c>
      <c r="M68" s="21">
        <v>694208</v>
      </c>
      <c r="N68" s="21">
        <v>222474</v>
      </c>
      <c r="O68" s="21">
        <v>222474</v>
      </c>
      <c r="P68" s="21">
        <v>186323</v>
      </c>
      <c r="Q68" s="21">
        <v>631271</v>
      </c>
      <c r="R68" s="21">
        <v>183645</v>
      </c>
      <c r="S68" s="21">
        <v>180476</v>
      </c>
      <c r="T68" s="21">
        <v>181462</v>
      </c>
      <c r="U68" s="21">
        <v>545583</v>
      </c>
      <c r="V68" s="21">
        <v>6504754</v>
      </c>
      <c r="W68" s="21">
        <v>4537357</v>
      </c>
      <c r="X68" s="21"/>
      <c r="Y68" s="20"/>
      <c r="Z68" s="23">
        <v>3495164</v>
      </c>
    </row>
    <row r="69" spans="1:26" ht="13.5" hidden="1">
      <c r="A69" s="38" t="s">
        <v>32</v>
      </c>
      <c r="B69" s="19">
        <v>26283300</v>
      </c>
      <c r="C69" s="19"/>
      <c r="D69" s="20">
        <v>35681129</v>
      </c>
      <c r="E69" s="21">
        <v>26283300</v>
      </c>
      <c r="F69" s="21">
        <v>874317</v>
      </c>
      <c r="G69" s="21">
        <v>934696</v>
      </c>
      <c r="H69" s="21">
        <v>921363</v>
      </c>
      <c r="I69" s="21">
        <v>2730376</v>
      </c>
      <c r="J69" s="21">
        <v>900573</v>
      </c>
      <c r="K69" s="21">
        <v>901068</v>
      </c>
      <c r="L69" s="21">
        <v>779485</v>
      </c>
      <c r="M69" s="21">
        <v>2581126</v>
      </c>
      <c r="N69" s="21">
        <v>910737</v>
      </c>
      <c r="O69" s="21">
        <v>820096</v>
      </c>
      <c r="P69" s="21">
        <v>797963</v>
      </c>
      <c r="Q69" s="21">
        <v>2528796</v>
      </c>
      <c r="R69" s="21">
        <v>810248</v>
      </c>
      <c r="S69" s="21">
        <v>780118</v>
      </c>
      <c r="T69" s="21">
        <v>1008070</v>
      </c>
      <c r="U69" s="21">
        <v>2598436</v>
      </c>
      <c r="V69" s="21">
        <v>10438734</v>
      </c>
      <c r="W69" s="21">
        <v>35368221</v>
      </c>
      <c r="X69" s="21"/>
      <c r="Y69" s="20"/>
      <c r="Z69" s="23">
        <v>26283300</v>
      </c>
    </row>
    <row r="70" spans="1:26" ht="13.5" hidden="1">
      <c r="A70" s="39" t="s">
        <v>103</v>
      </c>
      <c r="B70" s="19">
        <v>15458225</v>
      </c>
      <c r="C70" s="19"/>
      <c r="D70" s="20">
        <v>24569739</v>
      </c>
      <c r="E70" s="21">
        <v>15458225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24256827</v>
      </c>
      <c r="X70" s="21"/>
      <c r="Y70" s="20"/>
      <c r="Z70" s="23">
        <v>15458225</v>
      </c>
    </row>
    <row r="71" spans="1:26" ht="13.5" hidden="1">
      <c r="A71" s="39" t="s">
        <v>104</v>
      </c>
      <c r="B71" s="19">
        <v>5098200</v>
      </c>
      <c r="C71" s="19"/>
      <c r="D71" s="20">
        <v>4337431</v>
      </c>
      <c r="E71" s="21">
        <v>5098200</v>
      </c>
      <c r="F71" s="21">
        <v>363536</v>
      </c>
      <c r="G71" s="21">
        <v>447030</v>
      </c>
      <c r="H71" s="21">
        <v>431076</v>
      </c>
      <c r="I71" s="21">
        <v>1241642</v>
      </c>
      <c r="J71" s="21">
        <v>410207</v>
      </c>
      <c r="K71" s="21">
        <v>409878</v>
      </c>
      <c r="L71" s="21">
        <v>288262</v>
      </c>
      <c r="M71" s="21">
        <v>1108347</v>
      </c>
      <c r="N71" s="21">
        <v>419833</v>
      </c>
      <c r="O71" s="21">
        <v>329134</v>
      </c>
      <c r="P71" s="21">
        <v>307976</v>
      </c>
      <c r="Q71" s="21">
        <v>1056943</v>
      </c>
      <c r="R71" s="21">
        <v>320141</v>
      </c>
      <c r="S71" s="21">
        <v>304120</v>
      </c>
      <c r="T71" s="21">
        <v>517110</v>
      </c>
      <c r="U71" s="21">
        <v>1141371</v>
      </c>
      <c r="V71" s="21">
        <v>4548303</v>
      </c>
      <c r="W71" s="21">
        <v>4337435</v>
      </c>
      <c r="X71" s="21"/>
      <c r="Y71" s="20"/>
      <c r="Z71" s="23">
        <v>5098200</v>
      </c>
    </row>
    <row r="72" spans="1:26" ht="13.5" hidden="1">
      <c r="A72" s="39" t="s">
        <v>105</v>
      </c>
      <c r="B72" s="19">
        <v>3454459</v>
      </c>
      <c r="C72" s="19"/>
      <c r="D72" s="20">
        <v>4025105</v>
      </c>
      <c r="E72" s="21">
        <v>5726875</v>
      </c>
      <c r="F72" s="21">
        <v>306325</v>
      </c>
      <c r="G72" s="21">
        <v>293230</v>
      </c>
      <c r="H72" s="21">
        <v>294516</v>
      </c>
      <c r="I72" s="21">
        <v>894071</v>
      </c>
      <c r="J72" s="21">
        <v>294556</v>
      </c>
      <c r="K72" s="21">
        <v>295137</v>
      </c>
      <c r="L72" s="21">
        <v>294921</v>
      </c>
      <c r="M72" s="21">
        <v>884614</v>
      </c>
      <c r="N72" s="21">
        <v>294711</v>
      </c>
      <c r="O72" s="21">
        <v>294812</v>
      </c>
      <c r="P72" s="21">
        <v>294139</v>
      </c>
      <c r="Q72" s="21">
        <v>883662</v>
      </c>
      <c r="R72" s="21">
        <v>293929</v>
      </c>
      <c r="S72" s="21">
        <v>288777</v>
      </c>
      <c r="T72" s="21">
        <v>294341</v>
      </c>
      <c r="U72" s="21">
        <v>877047</v>
      </c>
      <c r="V72" s="21">
        <v>3539394</v>
      </c>
      <c r="W72" s="21">
        <v>4025109</v>
      </c>
      <c r="X72" s="21"/>
      <c r="Y72" s="20"/>
      <c r="Z72" s="23">
        <v>5726875</v>
      </c>
    </row>
    <row r="73" spans="1:26" ht="13.5" hidden="1">
      <c r="A73" s="39" t="s">
        <v>106</v>
      </c>
      <c r="B73" s="19">
        <v>2272416</v>
      </c>
      <c r="C73" s="19"/>
      <c r="D73" s="20">
        <v>2748854</v>
      </c>
      <c r="E73" s="21"/>
      <c r="F73" s="21">
        <v>204456</v>
      </c>
      <c r="G73" s="21">
        <v>194436</v>
      </c>
      <c r="H73" s="21">
        <v>195771</v>
      </c>
      <c r="I73" s="21">
        <v>594663</v>
      </c>
      <c r="J73" s="21">
        <v>195810</v>
      </c>
      <c r="K73" s="21">
        <v>196053</v>
      </c>
      <c r="L73" s="21">
        <v>196302</v>
      </c>
      <c r="M73" s="21">
        <v>588165</v>
      </c>
      <c r="N73" s="21">
        <v>196193</v>
      </c>
      <c r="O73" s="21">
        <v>196150</v>
      </c>
      <c r="P73" s="21">
        <v>195848</v>
      </c>
      <c r="Q73" s="21">
        <v>588191</v>
      </c>
      <c r="R73" s="21">
        <v>196178</v>
      </c>
      <c r="S73" s="21">
        <v>187221</v>
      </c>
      <c r="T73" s="21">
        <v>196619</v>
      </c>
      <c r="U73" s="21">
        <v>580018</v>
      </c>
      <c r="V73" s="21">
        <v>2351037</v>
      </c>
      <c r="W73" s="21">
        <v>2748850</v>
      </c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73254</v>
      </c>
      <c r="X75" s="30"/>
      <c r="Y75" s="29"/>
      <c r="Z75" s="31"/>
    </row>
    <row r="76" spans="1:26" ht="13.5" hidden="1">
      <c r="A76" s="42" t="s">
        <v>287</v>
      </c>
      <c r="B76" s="32">
        <v>18286158</v>
      </c>
      <c r="C76" s="32"/>
      <c r="D76" s="33">
        <v>40291000</v>
      </c>
      <c r="E76" s="34">
        <v>18286158</v>
      </c>
      <c r="F76" s="34">
        <v>241000</v>
      </c>
      <c r="G76" s="34">
        <v>405000</v>
      </c>
      <c r="H76" s="34">
        <v>492000</v>
      </c>
      <c r="I76" s="34">
        <v>1138000</v>
      </c>
      <c r="J76" s="34">
        <v>326000</v>
      </c>
      <c r="K76" s="34">
        <v>247000</v>
      </c>
      <c r="L76" s="34">
        <v>250000</v>
      </c>
      <c r="M76" s="34">
        <v>823000</v>
      </c>
      <c r="N76" s="34">
        <v>174000</v>
      </c>
      <c r="O76" s="34">
        <v>131073</v>
      </c>
      <c r="P76" s="34">
        <v>208628</v>
      </c>
      <c r="Q76" s="34">
        <v>513701</v>
      </c>
      <c r="R76" s="34">
        <v>160625</v>
      </c>
      <c r="S76" s="34">
        <v>229540</v>
      </c>
      <c r="T76" s="34">
        <v>277764</v>
      </c>
      <c r="U76" s="34">
        <v>667929</v>
      </c>
      <c r="V76" s="34">
        <v>3142630</v>
      </c>
      <c r="W76" s="34">
        <v>18286158</v>
      </c>
      <c r="X76" s="34"/>
      <c r="Y76" s="33"/>
      <c r="Z76" s="35">
        <v>18286158</v>
      </c>
    </row>
    <row r="77" spans="1:26" ht="13.5" hidden="1">
      <c r="A77" s="37" t="s">
        <v>31</v>
      </c>
      <c r="B77" s="19"/>
      <c r="C77" s="19"/>
      <c r="D77" s="20">
        <v>4536996</v>
      </c>
      <c r="E77" s="21">
        <v>18286158</v>
      </c>
      <c r="F77" s="21">
        <v>160000</v>
      </c>
      <c r="G77" s="21">
        <v>338000</v>
      </c>
      <c r="H77" s="21">
        <v>403000</v>
      </c>
      <c r="I77" s="21">
        <v>901000</v>
      </c>
      <c r="J77" s="21">
        <v>242000</v>
      </c>
      <c r="K77" s="21">
        <v>163000</v>
      </c>
      <c r="L77" s="21">
        <v>172000</v>
      </c>
      <c r="M77" s="21">
        <v>577000</v>
      </c>
      <c r="N77" s="21">
        <v>98000</v>
      </c>
      <c r="O77" s="21">
        <v>78235</v>
      </c>
      <c r="P77" s="21">
        <v>109163</v>
      </c>
      <c r="Q77" s="21">
        <v>285398</v>
      </c>
      <c r="R77" s="21">
        <v>91666</v>
      </c>
      <c r="S77" s="21">
        <v>92856</v>
      </c>
      <c r="T77" s="21">
        <v>228133</v>
      </c>
      <c r="U77" s="21">
        <v>412655</v>
      </c>
      <c r="V77" s="21">
        <v>2176053</v>
      </c>
      <c r="W77" s="21">
        <v>18286158</v>
      </c>
      <c r="X77" s="21"/>
      <c r="Y77" s="20"/>
      <c r="Z77" s="23">
        <v>18286158</v>
      </c>
    </row>
    <row r="78" spans="1:26" ht="13.5" hidden="1">
      <c r="A78" s="38" t="s">
        <v>32</v>
      </c>
      <c r="B78" s="19">
        <v>18286158</v>
      </c>
      <c r="C78" s="19"/>
      <c r="D78" s="20">
        <v>35681004</v>
      </c>
      <c r="E78" s="21"/>
      <c r="F78" s="21">
        <v>81000</v>
      </c>
      <c r="G78" s="21">
        <v>67000</v>
      </c>
      <c r="H78" s="21">
        <v>89000</v>
      </c>
      <c r="I78" s="21">
        <v>237000</v>
      </c>
      <c r="J78" s="21">
        <v>84000</v>
      </c>
      <c r="K78" s="21">
        <v>84000</v>
      </c>
      <c r="L78" s="21">
        <v>78000</v>
      </c>
      <c r="M78" s="21">
        <v>246000</v>
      </c>
      <c r="N78" s="21">
        <v>76000</v>
      </c>
      <c r="O78" s="21">
        <v>52838</v>
      </c>
      <c r="P78" s="21">
        <v>99465</v>
      </c>
      <c r="Q78" s="21">
        <v>228303</v>
      </c>
      <c r="R78" s="21">
        <v>68959</v>
      </c>
      <c r="S78" s="21">
        <v>136684</v>
      </c>
      <c r="T78" s="21">
        <v>49631</v>
      </c>
      <c r="U78" s="21">
        <v>255274</v>
      </c>
      <c r="V78" s="21">
        <v>966577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>
        <v>24570000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4337004</v>
      </c>
      <c r="E80" s="21"/>
      <c r="F80" s="21">
        <v>28000</v>
      </c>
      <c r="G80" s="21">
        <v>19000</v>
      </c>
      <c r="H80" s="21">
        <v>27000</v>
      </c>
      <c r="I80" s="21">
        <v>74000</v>
      </c>
      <c r="J80" s="21">
        <v>31000</v>
      </c>
      <c r="K80" s="21">
        <v>42000</v>
      </c>
      <c r="L80" s="21">
        <v>30000</v>
      </c>
      <c r="M80" s="21">
        <v>103000</v>
      </c>
      <c r="N80" s="21">
        <v>26000</v>
      </c>
      <c r="O80" s="21">
        <v>20692</v>
      </c>
      <c r="P80" s="21">
        <v>33896</v>
      </c>
      <c r="Q80" s="21">
        <v>80588</v>
      </c>
      <c r="R80" s="21">
        <v>24900</v>
      </c>
      <c r="S80" s="21">
        <v>46673</v>
      </c>
      <c r="T80" s="21">
        <v>16899</v>
      </c>
      <c r="U80" s="21">
        <v>88472</v>
      </c>
      <c r="V80" s="21">
        <v>346060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>
        <v>4025000</v>
      </c>
      <c r="E81" s="21"/>
      <c r="F81" s="21">
        <v>33000</v>
      </c>
      <c r="G81" s="21">
        <v>27000</v>
      </c>
      <c r="H81" s="21">
        <v>40000</v>
      </c>
      <c r="I81" s="21">
        <v>100000</v>
      </c>
      <c r="J81" s="21">
        <v>35000</v>
      </c>
      <c r="K81" s="21">
        <v>27000</v>
      </c>
      <c r="L81" s="21">
        <v>30000</v>
      </c>
      <c r="M81" s="21">
        <v>92000</v>
      </c>
      <c r="N81" s="21">
        <v>31000</v>
      </c>
      <c r="O81" s="21">
        <v>18365</v>
      </c>
      <c r="P81" s="21">
        <v>40376</v>
      </c>
      <c r="Q81" s="21">
        <v>89741</v>
      </c>
      <c r="R81" s="21">
        <v>24421</v>
      </c>
      <c r="S81" s="21">
        <v>56778</v>
      </c>
      <c r="T81" s="21">
        <v>19627</v>
      </c>
      <c r="U81" s="21">
        <v>100826</v>
      </c>
      <c r="V81" s="21">
        <v>382567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2749000</v>
      </c>
      <c r="E82" s="21"/>
      <c r="F82" s="21">
        <v>20000</v>
      </c>
      <c r="G82" s="21">
        <v>21000</v>
      </c>
      <c r="H82" s="21">
        <v>22000</v>
      </c>
      <c r="I82" s="21">
        <v>63000</v>
      </c>
      <c r="J82" s="21">
        <v>18000</v>
      </c>
      <c r="K82" s="21">
        <v>15000</v>
      </c>
      <c r="L82" s="21">
        <v>18000</v>
      </c>
      <c r="M82" s="21">
        <v>51000</v>
      </c>
      <c r="N82" s="21">
        <v>19000</v>
      </c>
      <c r="O82" s="21">
        <v>13781</v>
      </c>
      <c r="P82" s="21">
        <v>25193</v>
      </c>
      <c r="Q82" s="21">
        <v>57974</v>
      </c>
      <c r="R82" s="21">
        <v>19638</v>
      </c>
      <c r="S82" s="21">
        <v>33233</v>
      </c>
      <c r="T82" s="21">
        <v>13105</v>
      </c>
      <c r="U82" s="21">
        <v>65976</v>
      </c>
      <c r="V82" s="21">
        <v>237950</v>
      </c>
      <c r="W82" s="21"/>
      <c r="X82" s="21"/>
      <c r="Y82" s="20"/>
      <c r="Z82" s="23"/>
    </row>
    <row r="83" spans="1:26" ht="13.5" hidden="1">
      <c r="A83" s="39" t="s">
        <v>107</v>
      </c>
      <c r="B83" s="19">
        <v>18286158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73000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30917243</v>
      </c>
      <c r="D5" s="153">
        <f>SUM(D6:D8)</f>
        <v>0</v>
      </c>
      <c r="E5" s="154">
        <f t="shared" si="0"/>
        <v>36025765</v>
      </c>
      <c r="F5" s="100">
        <f t="shared" si="0"/>
        <v>30917243</v>
      </c>
      <c r="G5" s="100">
        <f t="shared" si="0"/>
        <v>6385147</v>
      </c>
      <c r="H5" s="100">
        <f t="shared" si="0"/>
        <v>2346680</v>
      </c>
      <c r="I5" s="100">
        <f t="shared" si="0"/>
        <v>2591962</v>
      </c>
      <c r="J5" s="100">
        <f t="shared" si="0"/>
        <v>11323789</v>
      </c>
      <c r="K5" s="100">
        <f t="shared" si="0"/>
        <v>2556491</v>
      </c>
      <c r="L5" s="100">
        <f t="shared" si="0"/>
        <v>2159870</v>
      </c>
      <c r="M5" s="100">
        <f t="shared" si="0"/>
        <v>2082009</v>
      </c>
      <c r="N5" s="100">
        <f t="shared" si="0"/>
        <v>6798370</v>
      </c>
      <c r="O5" s="100">
        <f t="shared" si="0"/>
        <v>2083190</v>
      </c>
      <c r="P5" s="100">
        <f t="shared" si="0"/>
        <v>2444445</v>
      </c>
      <c r="Q5" s="100">
        <f t="shared" si="0"/>
        <v>2602599</v>
      </c>
      <c r="R5" s="100">
        <f t="shared" si="0"/>
        <v>7130234</v>
      </c>
      <c r="S5" s="100">
        <f t="shared" si="0"/>
        <v>1749012</v>
      </c>
      <c r="T5" s="100">
        <f t="shared" si="0"/>
        <v>1750277</v>
      </c>
      <c r="U5" s="100">
        <f t="shared" si="0"/>
        <v>1739646</v>
      </c>
      <c r="V5" s="100">
        <f t="shared" si="0"/>
        <v>5238935</v>
      </c>
      <c r="W5" s="100">
        <f t="shared" si="0"/>
        <v>30491328</v>
      </c>
      <c r="X5" s="100">
        <f t="shared" si="0"/>
        <v>37996992</v>
      </c>
      <c r="Y5" s="100">
        <f t="shared" si="0"/>
        <v>-7505664</v>
      </c>
      <c r="Z5" s="137">
        <f>+IF(X5&lt;&gt;0,+(Y5/X5)*100,0)</f>
        <v>-19.75331099893381</v>
      </c>
      <c r="AA5" s="153">
        <f>SUM(AA6:AA8)</f>
        <v>30917243</v>
      </c>
    </row>
    <row r="6" spans="1:27" ht="13.5">
      <c r="A6" s="138" t="s">
        <v>75</v>
      </c>
      <c r="B6" s="136"/>
      <c r="C6" s="155">
        <v>8036684</v>
      </c>
      <c r="D6" s="155"/>
      <c r="E6" s="156">
        <v>9576585</v>
      </c>
      <c r="F6" s="60">
        <v>8036684</v>
      </c>
      <c r="G6" s="60">
        <v>317069</v>
      </c>
      <c r="H6" s="60">
        <v>318339</v>
      </c>
      <c r="I6" s="60">
        <v>316755</v>
      </c>
      <c r="J6" s="60">
        <v>952163</v>
      </c>
      <c r="K6" s="60">
        <v>317729</v>
      </c>
      <c r="L6" s="60">
        <v>259244</v>
      </c>
      <c r="M6" s="60">
        <v>259943</v>
      </c>
      <c r="N6" s="60">
        <v>836916</v>
      </c>
      <c r="O6" s="60">
        <v>259698</v>
      </c>
      <c r="P6" s="60">
        <v>259913</v>
      </c>
      <c r="Q6" s="60">
        <v>219616</v>
      </c>
      <c r="R6" s="60">
        <v>739227</v>
      </c>
      <c r="S6" s="60">
        <v>219645</v>
      </c>
      <c r="T6" s="60">
        <v>219512</v>
      </c>
      <c r="U6" s="60">
        <v>220229</v>
      </c>
      <c r="V6" s="60">
        <v>659386</v>
      </c>
      <c r="W6" s="60">
        <v>3187692</v>
      </c>
      <c r="X6" s="60">
        <v>14013996</v>
      </c>
      <c r="Y6" s="60">
        <v>-10826304</v>
      </c>
      <c r="Z6" s="140">
        <v>-77.25</v>
      </c>
      <c r="AA6" s="155">
        <v>8036684</v>
      </c>
    </row>
    <row r="7" spans="1:27" ht="13.5">
      <c r="A7" s="138" t="s">
        <v>76</v>
      </c>
      <c r="B7" s="136"/>
      <c r="C7" s="157">
        <v>19645005</v>
      </c>
      <c r="D7" s="157"/>
      <c r="E7" s="158">
        <v>22699890</v>
      </c>
      <c r="F7" s="159">
        <v>19645005</v>
      </c>
      <c r="G7" s="159">
        <v>5554778</v>
      </c>
      <c r="H7" s="159">
        <v>1707514</v>
      </c>
      <c r="I7" s="159">
        <v>1720247</v>
      </c>
      <c r="J7" s="159">
        <v>8982539</v>
      </c>
      <c r="K7" s="159">
        <v>1725462</v>
      </c>
      <c r="L7" s="159">
        <v>1469237</v>
      </c>
      <c r="M7" s="159">
        <v>1401086</v>
      </c>
      <c r="N7" s="159">
        <v>4595785</v>
      </c>
      <c r="O7" s="159">
        <v>1399000</v>
      </c>
      <c r="P7" s="159">
        <v>1433019</v>
      </c>
      <c r="Q7" s="159">
        <v>2017430</v>
      </c>
      <c r="R7" s="159">
        <v>4849449</v>
      </c>
      <c r="S7" s="159">
        <v>1170892</v>
      </c>
      <c r="T7" s="159">
        <v>1175891</v>
      </c>
      <c r="U7" s="159">
        <v>1164543</v>
      </c>
      <c r="V7" s="159">
        <v>3511326</v>
      </c>
      <c r="W7" s="159">
        <v>21939099</v>
      </c>
      <c r="X7" s="159">
        <v>17763000</v>
      </c>
      <c r="Y7" s="159">
        <v>4176099</v>
      </c>
      <c r="Z7" s="141">
        <v>23.51</v>
      </c>
      <c r="AA7" s="157">
        <v>19645005</v>
      </c>
    </row>
    <row r="8" spans="1:27" ht="13.5">
      <c r="A8" s="138" t="s">
        <v>77</v>
      </c>
      <c r="B8" s="136"/>
      <c r="C8" s="155">
        <v>3235554</v>
      </c>
      <c r="D8" s="155"/>
      <c r="E8" s="156">
        <v>3749290</v>
      </c>
      <c r="F8" s="60">
        <v>3235554</v>
      </c>
      <c r="G8" s="60">
        <v>513300</v>
      </c>
      <c r="H8" s="60">
        <v>320827</v>
      </c>
      <c r="I8" s="60">
        <v>554960</v>
      </c>
      <c r="J8" s="60">
        <v>1389087</v>
      </c>
      <c r="K8" s="60">
        <v>513300</v>
      </c>
      <c r="L8" s="60">
        <v>431389</v>
      </c>
      <c r="M8" s="60">
        <v>420980</v>
      </c>
      <c r="N8" s="60">
        <v>1365669</v>
      </c>
      <c r="O8" s="60">
        <v>424492</v>
      </c>
      <c r="P8" s="60">
        <v>751513</v>
      </c>
      <c r="Q8" s="60">
        <v>365553</v>
      </c>
      <c r="R8" s="60">
        <v>1541558</v>
      </c>
      <c r="S8" s="60">
        <v>358475</v>
      </c>
      <c r="T8" s="60">
        <v>354874</v>
      </c>
      <c r="U8" s="60">
        <v>354874</v>
      </c>
      <c r="V8" s="60">
        <v>1068223</v>
      </c>
      <c r="W8" s="60">
        <v>5364537</v>
      </c>
      <c r="X8" s="60">
        <v>6219996</v>
      </c>
      <c r="Y8" s="60">
        <v>-855459</v>
      </c>
      <c r="Z8" s="140">
        <v>-13.75</v>
      </c>
      <c r="AA8" s="155">
        <v>3235554</v>
      </c>
    </row>
    <row r="9" spans="1:27" ht="13.5">
      <c r="A9" s="135" t="s">
        <v>78</v>
      </c>
      <c r="B9" s="136"/>
      <c r="C9" s="153">
        <f aca="true" t="shared" si="1" ref="C9:Y9">SUM(C10:C14)</f>
        <v>3327428</v>
      </c>
      <c r="D9" s="153">
        <f>SUM(D10:D14)</f>
        <v>0</v>
      </c>
      <c r="E9" s="154">
        <f t="shared" si="1"/>
        <v>5611507</v>
      </c>
      <c r="F9" s="100">
        <f t="shared" si="1"/>
        <v>3327428</v>
      </c>
      <c r="G9" s="100">
        <f t="shared" si="1"/>
        <v>745047</v>
      </c>
      <c r="H9" s="100">
        <f t="shared" si="1"/>
        <v>745337</v>
      </c>
      <c r="I9" s="100">
        <f t="shared" si="1"/>
        <v>341497</v>
      </c>
      <c r="J9" s="100">
        <f t="shared" si="1"/>
        <v>1831881</v>
      </c>
      <c r="K9" s="100">
        <f t="shared" si="1"/>
        <v>340973</v>
      </c>
      <c r="L9" s="100">
        <f t="shared" si="1"/>
        <v>279385</v>
      </c>
      <c r="M9" s="100">
        <f t="shared" si="1"/>
        <v>279892</v>
      </c>
      <c r="N9" s="100">
        <f t="shared" si="1"/>
        <v>900250</v>
      </c>
      <c r="O9" s="100">
        <f t="shared" si="1"/>
        <v>279203</v>
      </c>
      <c r="P9" s="100">
        <f t="shared" si="1"/>
        <v>280469</v>
      </c>
      <c r="Q9" s="100">
        <f t="shared" si="1"/>
        <v>237460</v>
      </c>
      <c r="R9" s="100">
        <f t="shared" si="1"/>
        <v>797132</v>
      </c>
      <c r="S9" s="100">
        <f t="shared" si="1"/>
        <v>237210</v>
      </c>
      <c r="T9" s="100">
        <f t="shared" si="1"/>
        <v>237313</v>
      </c>
      <c r="U9" s="100">
        <f t="shared" si="1"/>
        <v>242365</v>
      </c>
      <c r="V9" s="100">
        <f t="shared" si="1"/>
        <v>716888</v>
      </c>
      <c r="W9" s="100">
        <f t="shared" si="1"/>
        <v>4246151</v>
      </c>
      <c r="X9" s="100">
        <f t="shared" si="1"/>
        <v>3490992</v>
      </c>
      <c r="Y9" s="100">
        <f t="shared" si="1"/>
        <v>755159</v>
      </c>
      <c r="Z9" s="137">
        <f>+IF(X9&lt;&gt;0,+(Y9/X9)*100,0)</f>
        <v>21.631645102595478</v>
      </c>
      <c r="AA9" s="153">
        <f>SUM(AA10:AA14)</f>
        <v>3327428</v>
      </c>
    </row>
    <row r="10" spans="1:27" ht="13.5">
      <c r="A10" s="138" t="s">
        <v>79</v>
      </c>
      <c r="B10" s="136"/>
      <c r="C10" s="155">
        <v>2983802</v>
      </c>
      <c r="D10" s="155"/>
      <c r="E10" s="156">
        <v>5192111</v>
      </c>
      <c r="F10" s="60">
        <v>2983802</v>
      </c>
      <c r="G10" s="60">
        <v>712939</v>
      </c>
      <c r="H10" s="60">
        <v>713238</v>
      </c>
      <c r="I10" s="60">
        <v>309398</v>
      </c>
      <c r="J10" s="60">
        <v>1735575</v>
      </c>
      <c r="K10" s="60">
        <v>308874</v>
      </c>
      <c r="L10" s="60">
        <v>251833</v>
      </c>
      <c r="M10" s="60">
        <v>252277</v>
      </c>
      <c r="N10" s="60">
        <v>812984</v>
      </c>
      <c r="O10" s="60">
        <v>251588</v>
      </c>
      <c r="P10" s="60">
        <v>252854</v>
      </c>
      <c r="Q10" s="60">
        <v>213099</v>
      </c>
      <c r="R10" s="60">
        <v>717541</v>
      </c>
      <c r="S10" s="60">
        <v>212135</v>
      </c>
      <c r="T10" s="60">
        <v>212238</v>
      </c>
      <c r="U10" s="60">
        <v>217290</v>
      </c>
      <c r="V10" s="60">
        <v>641663</v>
      </c>
      <c r="W10" s="60">
        <v>3907763</v>
      </c>
      <c r="X10" s="60">
        <v>3141996</v>
      </c>
      <c r="Y10" s="60">
        <v>765767</v>
      </c>
      <c r="Z10" s="140">
        <v>24.37</v>
      </c>
      <c r="AA10" s="155">
        <v>2983802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102835</v>
      </c>
      <c r="D12" s="155"/>
      <c r="E12" s="156">
        <v>106140</v>
      </c>
      <c r="F12" s="60">
        <v>102835</v>
      </c>
      <c r="G12" s="60">
        <v>10503</v>
      </c>
      <c r="H12" s="60">
        <v>10503</v>
      </c>
      <c r="I12" s="60">
        <v>10503</v>
      </c>
      <c r="J12" s="60">
        <v>31509</v>
      </c>
      <c r="K12" s="60">
        <v>10503</v>
      </c>
      <c r="L12" s="60">
        <v>8581</v>
      </c>
      <c r="M12" s="60">
        <v>8581</v>
      </c>
      <c r="N12" s="60">
        <v>27665</v>
      </c>
      <c r="O12" s="60">
        <v>8581</v>
      </c>
      <c r="P12" s="60">
        <v>8581</v>
      </c>
      <c r="Q12" s="60">
        <v>7187</v>
      </c>
      <c r="R12" s="60">
        <v>24349</v>
      </c>
      <c r="S12" s="60">
        <v>7187</v>
      </c>
      <c r="T12" s="60">
        <v>7187</v>
      </c>
      <c r="U12" s="60">
        <v>7187</v>
      </c>
      <c r="V12" s="60">
        <v>21561</v>
      </c>
      <c r="W12" s="60">
        <v>105084</v>
      </c>
      <c r="X12" s="60">
        <v>105996</v>
      </c>
      <c r="Y12" s="60">
        <v>-912</v>
      </c>
      <c r="Z12" s="140">
        <v>-0.86</v>
      </c>
      <c r="AA12" s="155">
        <v>102835</v>
      </c>
    </row>
    <row r="13" spans="1:27" ht="13.5">
      <c r="A13" s="138" t="s">
        <v>82</v>
      </c>
      <c r="B13" s="136"/>
      <c r="C13" s="155">
        <v>240791</v>
      </c>
      <c r="D13" s="155"/>
      <c r="E13" s="156">
        <v>313256</v>
      </c>
      <c r="F13" s="60">
        <v>240791</v>
      </c>
      <c r="G13" s="60">
        <v>21605</v>
      </c>
      <c r="H13" s="60">
        <v>21596</v>
      </c>
      <c r="I13" s="60">
        <v>21596</v>
      </c>
      <c r="J13" s="60">
        <v>64797</v>
      </c>
      <c r="K13" s="60">
        <v>21596</v>
      </c>
      <c r="L13" s="60">
        <v>18971</v>
      </c>
      <c r="M13" s="60">
        <v>19034</v>
      </c>
      <c r="N13" s="60">
        <v>59601</v>
      </c>
      <c r="O13" s="60">
        <v>19034</v>
      </c>
      <c r="P13" s="60">
        <v>19034</v>
      </c>
      <c r="Q13" s="60">
        <v>17174</v>
      </c>
      <c r="R13" s="60">
        <v>55242</v>
      </c>
      <c r="S13" s="60">
        <v>17888</v>
      </c>
      <c r="T13" s="60">
        <v>17888</v>
      </c>
      <c r="U13" s="60">
        <v>17888</v>
      </c>
      <c r="V13" s="60">
        <v>53664</v>
      </c>
      <c r="W13" s="60">
        <v>233304</v>
      </c>
      <c r="X13" s="60">
        <v>243000</v>
      </c>
      <c r="Y13" s="60">
        <v>-9696</v>
      </c>
      <c r="Z13" s="140">
        <v>-3.99</v>
      </c>
      <c r="AA13" s="155">
        <v>240791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5661483</v>
      </c>
      <c r="D15" s="153">
        <f>SUM(D16:D18)</f>
        <v>0</v>
      </c>
      <c r="E15" s="154">
        <f t="shared" si="2"/>
        <v>13061689</v>
      </c>
      <c r="F15" s="100">
        <f t="shared" si="2"/>
        <v>5661483</v>
      </c>
      <c r="G15" s="100">
        <f t="shared" si="2"/>
        <v>62629</v>
      </c>
      <c r="H15" s="100">
        <f t="shared" si="2"/>
        <v>261564</v>
      </c>
      <c r="I15" s="100">
        <f t="shared" si="2"/>
        <v>467189</v>
      </c>
      <c r="J15" s="100">
        <f t="shared" si="2"/>
        <v>791382</v>
      </c>
      <c r="K15" s="100">
        <f t="shared" si="2"/>
        <v>467190</v>
      </c>
      <c r="L15" s="100">
        <f t="shared" si="2"/>
        <v>381702</v>
      </c>
      <c r="M15" s="100">
        <f t="shared" si="2"/>
        <v>381702</v>
      </c>
      <c r="N15" s="100">
        <f t="shared" si="2"/>
        <v>1230594</v>
      </c>
      <c r="O15" s="100">
        <f t="shared" si="2"/>
        <v>381702</v>
      </c>
      <c r="P15" s="100">
        <f t="shared" si="2"/>
        <v>51169</v>
      </c>
      <c r="Q15" s="100">
        <f t="shared" si="2"/>
        <v>319676</v>
      </c>
      <c r="R15" s="100">
        <f t="shared" si="2"/>
        <v>752547</v>
      </c>
      <c r="S15" s="100">
        <f t="shared" si="2"/>
        <v>319676</v>
      </c>
      <c r="T15" s="100">
        <f t="shared" si="2"/>
        <v>319676</v>
      </c>
      <c r="U15" s="100">
        <f t="shared" si="2"/>
        <v>319676</v>
      </c>
      <c r="V15" s="100">
        <f t="shared" si="2"/>
        <v>959028</v>
      </c>
      <c r="W15" s="100">
        <f t="shared" si="2"/>
        <v>3733551</v>
      </c>
      <c r="X15" s="100">
        <f t="shared" si="2"/>
        <v>6262008</v>
      </c>
      <c r="Y15" s="100">
        <f t="shared" si="2"/>
        <v>-2528457</v>
      </c>
      <c r="Z15" s="137">
        <f>+IF(X15&lt;&gt;0,+(Y15/X15)*100,0)</f>
        <v>-40.37773506517398</v>
      </c>
      <c r="AA15" s="153">
        <f>SUM(AA16:AA18)</f>
        <v>5661483</v>
      </c>
    </row>
    <row r="16" spans="1:27" ht="13.5">
      <c r="A16" s="138" t="s">
        <v>85</v>
      </c>
      <c r="B16" s="136"/>
      <c r="C16" s="155">
        <v>978285</v>
      </c>
      <c r="D16" s="155"/>
      <c r="E16" s="156">
        <v>1132907</v>
      </c>
      <c r="F16" s="60">
        <v>978285</v>
      </c>
      <c r="G16" s="60">
        <v>62629</v>
      </c>
      <c r="H16" s="60">
        <v>261564</v>
      </c>
      <c r="I16" s="60">
        <v>62629</v>
      </c>
      <c r="J16" s="60">
        <v>386822</v>
      </c>
      <c r="K16" s="60">
        <v>62629</v>
      </c>
      <c r="L16" s="60">
        <v>51169</v>
      </c>
      <c r="M16" s="60">
        <v>51169</v>
      </c>
      <c r="N16" s="60">
        <v>164967</v>
      </c>
      <c r="O16" s="60">
        <v>51169</v>
      </c>
      <c r="P16" s="60">
        <v>51169</v>
      </c>
      <c r="Q16" s="60">
        <v>42854</v>
      </c>
      <c r="R16" s="60">
        <v>145192</v>
      </c>
      <c r="S16" s="60">
        <v>42854</v>
      </c>
      <c r="T16" s="60">
        <v>42854</v>
      </c>
      <c r="U16" s="60">
        <v>42854</v>
      </c>
      <c r="V16" s="60">
        <v>128562</v>
      </c>
      <c r="W16" s="60">
        <v>825543</v>
      </c>
      <c r="X16" s="60">
        <v>1133004</v>
      </c>
      <c r="Y16" s="60">
        <v>-307461</v>
      </c>
      <c r="Z16" s="140">
        <v>-27.14</v>
      </c>
      <c r="AA16" s="155">
        <v>978285</v>
      </c>
    </row>
    <row r="17" spans="1:27" ht="13.5">
      <c r="A17" s="138" t="s">
        <v>86</v>
      </c>
      <c r="B17" s="136"/>
      <c r="C17" s="155">
        <v>4683198</v>
      </c>
      <c r="D17" s="155"/>
      <c r="E17" s="156">
        <v>11928782</v>
      </c>
      <c r="F17" s="60">
        <v>4683198</v>
      </c>
      <c r="G17" s="60"/>
      <c r="H17" s="60"/>
      <c r="I17" s="60">
        <v>404560</v>
      </c>
      <c r="J17" s="60">
        <v>404560</v>
      </c>
      <c r="K17" s="60">
        <v>404561</v>
      </c>
      <c r="L17" s="60">
        <v>330533</v>
      </c>
      <c r="M17" s="60">
        <v>330533</v>
      </c>
      <c r="N17" s="60">
        <v>1065627</v>
      </c>
      <c r="O17" s="60">
        <v>330533</v>
      </c>
      <c r="P17" s="60"/>
      <c r="Q17" s="60">
        <v>276822</v>
      </c>
      <c r="R17" s="60">
        <v>607355</v>
      </c>
      <c r="S17" s="60">
        <v>276822</v>
      </c>
      <c r="T17" s="60">
        <v>276822</v>
      </c>
      <c r="U17" s="60">
        <v>276822</v>
      </c>
      <c r="V17" s="60">
        <v>830466</v>
      </c>
      <c r="W17" s="60">
        <v>2908008</v>
      </c>
      <c r="X17" s="60">
        <v>5129004</v>
      </c>
      <c r="Y17" s="60">
        <v>-2220996</v>
      </c>
      <c r="Z17" s="140">
        <v>-43.3</v>
      </c>
      <c r="AA17" s="155">
        <v>4683198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65741064</v>
      </c>
      <c r="D19" s="153">
        <f>SUM(D20:D23)</f>
        <v>0</v>
      </c>
      <c r="E19" s="154">
        <f t="shared" si="3"/>
        <v>56165637</v>
      </c>
      <c r="F19" s="100">
        <f t="shared" si="3"/>
        <v>65741064</v>
      </c>
      <c r="G19" s="100">
        <f t="shared" si="3"/>
        <v>1461779</v>
      </c>
      <c r="H19" s="100">
        <f t="shared" si="3"/>
        <v>1521953</v>
      </c>
      <c r="I19" s="100">
        <f t="shared" si="3"/>
        <v>1508560</v>
      </c>
      <c r="J19" s="100">
        <f t="shared" si="3"/>
        <v>4492292</v>
      </c>
      <c r="K19" s="100">
        <f t="shared" si="3"/>
        <v>1487729</v>
      </c>
      <c r="L19" s="100">
        <f t="shared" si="3"/>
        <v>1380886</v>
      </c>
      <c r="M19" s="100">
        <f t="shared" si="3"/>
        <v>1260229</v>
      </c>
      <c r="N19" s="100">
        <f t="shared" si="3"/>
        <v>4128844</v>
      </c>
      <c r="O19" s="100">
        <f t="shared" si="3"/>
        <v>1390454</v>
      </c>
      <c r="P19" s="100">
        <f t="shared" si="3"/>
        <v>1299873</v>
      </c>
      <c r="Q19" s="100">
        <f t="shared" si="3"/>
        <v>1199767</v>
      </c>
      <c r="R19" s="100">
        <f t="shared" si="3"/>
        <v>3890094</v>
      </c>
      <c r="S19" s="100">
        <f t="shared" si="3"/>
        <v>1212052</v>
      </c>
      <c r="T19" s="100">
        <f t="shared" si="3"/>
        <v>1182022</v>
      </c>
      <c r="U19" s="100">
        <f t="shared" si="3"/>
        <v>1409834</v>
      </c>
      <c r="V19" s="100">
        <f t="shared" si="3"/>
        <v>3803908</v>
      </c>
      <c r="W19" s="100">
        <f t="shared" si="3"/>
        <v>16315138</v>
      </c>
      <c r="X19" s="100">
        <f t="shared" si="3"/>
        <v>41428998</v>
      </c>
      <c r="Y19" s="100">
        <f t="shared" si="3"/>
        <v>-25113860</v>
      </c>
      <c r="Z19" s="137">
        <f>+IF(X19&lt;&gt;0,+(Y19/X19)*100,0)</f>
        <v>-60.61903790190629</v>
      </c>
      <c r="AA19" s="153">
        <f>SUM(AA20:AA23)</f>
        <v>65741064</v>
      </c>
    </row>
    <row r="20" spans="1:27" ht="13.5">
      <c r="A20" s="138" t="s">
        <v>89</v>
      </c>
      <c r="B20" s="136"/>
      <c r="C20" s="155">
        <v>15757538</v>
      </c>
      <c r="D20" s="155"/>
      <c r="E20" s="156">
        <v>25463277</v>
      </c>
      <c r="F20" s="60">
        <v>15757538</v>
      </c>
      <c r="G20" s="60">
        <v>27230</v>
      </c>
      <c r="H20" s="60">
        <v>27230</v>
      </c>
      <c r="I20" s="60">
        <v>27230</v>
      </c>
      <c r="J20" s="60">
        <v>81690</v>
      </c>
      <c r="K20" s="60">
        <v>27230</v>
      </c>
      <c r="L20" s="60">
        <v>22247</v>
      </c>
      <c r="M20" s="60">
        <v>22247</v>
      </c>
      <c r="N20" s="60">
        <v>71724</v>
      </c>
      <c r="O20" s="60">
        <v>22247</v>
      </c>
      <c r="P20" s="60">
        <v>22247</v>
      </c>
      <c r="Q20" s="60">
        <v>18632</v>
      </c>
      <c r="R20" s="60">
        <v>63126</v>
      </c>
      <c r="S20" s="60">
        <v>18632</v>
      </c>
      <c r="T20" s="60">
        <v>18632</v>
      </c>
      <c r="U20" s="60">
        <v>18632</v>
      </c>
      <c r="V20" s="60">
        <v>55896</v>
      </c>
      <c r="W20" s="60">
        <v>272436</v>
      </c>
      <c r="X20" s="60">
        <v>24660000</v>
      </c>
      <c r="Y20" s="60">
        <v>-24387564</v>
      </c>
      <c r="Z20" s="140">
        <v>-98.9</v>
      </c>
      <c r="AA20" s="155">
        <v>15757538</v>
      </c>
    </row>
    <row r="21" spans="1:27" ht="13.5">
      <c r="A21" s="138" t="s">
        <v>90</v>
      </c>
      <c r="B21" s="136"/>
      <c r="C21" s="155">
        <v>36597752</v>
      </c>
      <c r="D21" s="155"/>
      <c r="E21" s="156">
        <v>21477891</v>
      </c>
      <c r="F21" s="60">
        <v>36597752</v>
      </c>
      <c r="G21" s="60">
        <v>721838</v>
      </c>
      <c r="H21" s="60">
        <v>805128</v>
      </c>
      <c r="I21" s="60">
        <v>789113</v>
      </c>
      <c r="J21" s="60">
        <v>2316079</v>
      </c>
      <c r="K21" s="60">
        <v>768204</v>
      </c>
      <c r="L21" s="60">
        <v>702469</v>
      </c>
      <c r="M21" s="60">
        <v>581779</v>
      </c>
      <c r="N21" s="60">
        <v>2052452</v>
      </c>
      <c r="O21" s="60">
        <v>712323</v>
      </c>
      <c r="P21" s="60">
        <v>621684</v>
      </c>
      <c r="Q21" s="60">
        <v>552977</v>
      </c>
      <c r="R21" s="60">
        <v>1886984</v>
      </c>
      <c r="S21" s="60">
        <v>565142</v>
      </c>
      <c r="T21" s="60">
        <v>549221</v>
      </c>
      <c r="U21" s="60">
        <v>762071</v>
      </c>
      <c r="V21" s="60">
        <v>1876434</v>
      </c>
      <c r="W21" s="60">
        <v>8131949</v>
      </c>
      <c r="X21" s="60">
        <v>7956000</v>
      </c>
      <c r="Y21" s="60">
        <v>175949</v>
      </c>
      <c r="Z21" s="140">
        <v>2.21</v>
      </c>
      <c r="AA21" s="155">
        <v>36597752</v>
      </c>
    </row>
    <row r="22" spans="1:27" ht="13.5">
      <c r="A22" s="138" t="s">
        <v>91</v>
      </c>
      <c r="B22" s="136"/>
      <c r="C22" s="157">
        <v>9822209</v>
      </c>
      <c r="D22" s="157"/>
      <c r="E22" s="158">
        <v>5142972</v>
      </c>
      <c r="F22" s="159">
        <v>13385774</v>
      </c>
      <c r="G22" s="159">
        <v>376384</v>
      </c>
      <c r="H22" s="159">
        <v>363288</v>
      </c>
      <c r="I22" s="159">
        <v>364575</v>
      </c>
      <c r="J22" s="159">
        <v>1104247</v>
      </c>
      <c r="K22" s="159">
        <v>364614</v>
      </c>
      <c r="L22" s="159">
        <v>352376</v>
      </c>
      <c r="M22" s="159">
        <v>352160</v>
      </c>
      <c r="N22" s="159">
        <v>1069150</v>
      </c>
      <c r="O22" s="159">
        <v>351950</v>
      </c>
      <c r="P22" s="159">
        <v>352051</v>
      </c>
      <c r="Q22" s="159">
        <v>342077</v>
      </c>
      <c r="R22" s="159">
        <v>1046078</v>
      </c>
      <c r="S22" s="159">
        <v>341867</v>
      </c>
      <c r="T22" s="159">
        <v>336715</v>
      </c>
      <c r="U22" s="159">
        <v>342279</v>
      </c>
      <c r="V22" s="159">
        <v>1020861</v>
      </c>
      <c r="W22" s="159">
        <v>4240336</v>
      </c>
      <c r="X22" s="159">
        <v>4731996</v>
      </c>
      <c r="Y22" s="159">
        <v>-491660</v>
      </c>
      <c r="Z22" s="141">
        <v>-10.39</v>
      </c>
      <c r="AA22" s="157">
        <v>13385774</v>
      </c>
    </row>
    <row r="23" spans="1:27" ht="13.5">
      <c r="A23" s="138" t="s">
        <v>92</v>
      </c>
      <c r="B23" s="136"/>
      <c r="C23" s="155">
        <v>3563565</v>
      </c>
      <c r="D23" s="155"/>
      <c r="E23" s="156">
        <v>4081497</v>
      </c>
      <c r="F23" s="60"/>
      <c r="G23" s="60">
        <v>336327</v>
      </c>
      <c r="H23" s="60">
        <v>326307</v>
      </c>
      <c r="I23" s="60">
        <v>327642</v>
      </c>
      <c r="J23" s="60">
        <v>990276</v>
      </c>
      <c r="K23" s="60">
        <v>327681</v>
      </c>
      <c r="L23" s="60">
        <v>303794</v>
      </c>
      <c r="M23" s="60">
        <v>304043</v>
      </c>
      <c r="N23" s="60">
        <v>935518</v>
      </c>
      <c r="O23" s="60">
        <v>303934</v>
      </c>
      <c r="P23" s="60">
        <v>303891</v>
      </c>
      <c r="Q23" s="60">
        <v>286081</v>
      </c>
      <c r="R23" s="60">
        <v>893906</v>
      </c>
      <c r="S23" s="60">
        <v>286411</v>
      </c>
      <c r="T23" s="60">
        <v>277454</v>
      </c>
      <c r="U23" s="60">
        <v>286852</v>
      </c>
      <c r="V23" s="60">
        <v>850717</v>
      </c>
      <c r="W23" s="60">
        <v>3670417</v>
      </c>
      <c r="X23" s="60">
        <v>4081002</v>
      </c>
      <c r="Y23" s="60">
        <v>-410585</v>
      </c>
      <c r="Z23" s="140">
        <v>-10.06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105647218</v>
      </c>
      <c r="D25" s="168">
        <f>+D5+D9+D15+D19+D24</f>
        <v>0</v>
      </c>
      <c r="E25" s="169">
        <f t="shared" si="4"/>
        <v>110864598</v>
      </c>
      <c r="F25" s="73">
        <f t="shared" si="4"/>
        <v>105647218</v>
      </c>
      <c r="G25" s="73">
        <f t="shared" si="4"/>
        <v>8654602</v>
      </c>
      <c r="H25" s="73">
        <f t="shared" si="4"/>
        <v>4875534</v>
      </c>
      <c r="I25" s="73">
        <f t="shared" si="4"/>
        <v>4909208</v>
      </c>
      <c r="J25" s="73">
        <f t="shared" si="4"/>
        <v>18439344</v>
      </c>
      <c r="K25" s="73">
        <f t="shared" si="4"/>
        <v>4852383</v>
      </c>
      <c r="L25" s="73">
        <f t="shared" si="4"/>
        <v>4201843</v>
      </c>
      <c r="M25" s="73">
        <f t="shared" si="4"/>
        <v>4003832</v>
      </c>
      <c r="N25" s="73">
        <f t="shared" si="4"/>
        <v>13058058</v>
      </c>
      <c r="O25" s="73">
        <f t="shared" si="4"/>
        <v>4134549</v>
      </c>
      <c r="P25" s="73">
        <f t="shared" si="4"/>
        <v>4075956</v>
      </c>
      <c r="Q25" s="73">
        <f t="shared" si="4"/>
        <v>4359502</v>
      </c>
      <c r="R25" s="73">
        <f t="shared" si="4"/>
        <v>12570007</v>
      </c>
      <c r="S25" s="73">
        <f t="shared" si="4"/>
        <v>3517950</v>
      </c>
      <c r="T25" s="73">
        <f t="shared" si="4"/>
        <v>3489288</v>
      </c>
      <c r="U25" s="73">
        <f t="shared" si="4"/>
        <v>3711521</v>
      </c>
      <c r="V25" s="73">
        <f t="shared" si="4"/>
        <v>10718759</v>
      </c>
      <c r="W25" s="73">
        <f t="shared" si="4"/>
        <v>54786168</v>
      </c>
      <c r="X25" s="73">
        <f t="shared" si="4"/>
        <v>89178990</v>
      </c>
      <c r="Y25" s="73">
        <f t="shared" si="4"/>
        <v>-34392822</v>
      </c>
      <c r="Z25" s="170">
        <f>+IF(X25&lt;&gt;0,+(Y25/X25)*100,0)</f>
        <v>-38.56605911325078</v>
      </c>
      <c r="AA25" s="168">
        <f>+AA5+AA9+AA15+AA19+AA24</f>
        <v>105647218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80407326</v>
      </c>
      <c r="D28" s="153">
        <f>SUM(D29:D31)</f>
        <v>0</v>
      </c>
      <c r="E28" s="154">
        <f t="shared" si="5"/>
        <v>29395557</v>
      </c>
      <c r="F28" s="100">
        <f t="shared" si="5"/>
        <v>80407326</v>
      </c>
      <c r="G28" s="100">
        <f t="shared" si="5"/>
        <v>4118468</v>
      </c>
      <c r="H28" s="100">
        <f t="shared" si="5"/>
        <v>2234721</v>
      </c>
      <c r="I28" s="100">
        <f t="shared" si="5"/>
        <v>3104217</v>
      </c>
      <c r="J28" s="100">
        <f t="shared" si="5"/>
        <v>9457406</v>
      </c>
      <c r="K28" s="100">
        <f t="shared" si="5"/>
        <v>3238985</v>
      </c>
      <c r="L28" s="100">
        <f t="shared" si="5"/>
        <v>2374210</v>
      </c>
      <c r="M28" s="100">
        <f t="shared" si="5"/>
        <v>4914981</v>
      </c>
      <c r="N28" s="100">
        <f t="shared" si="5"/>
        <v>10528176</v>
      </c>
      <c r="O28" s="100">
        <f t="shared" si="5"/>
        <v>4144321</v>
      </c>
      <c r="P28" s="100">
        <f t="shared" si="5"/>
        <v>2665986</v>
      </c>
      <c r="Q28" s="100">
        <f t="shared" si="5"/>
        <v>2736729</v>
      </c>
      <c r="R28" s="100">
        <f t="shared" si="5"/>
        <v>9547036</v>
      </c>
      <c r="S28" s="100">
        <f t="shared" si="5"/>
        <v>3189177</v>
      </c>
      <c r="T28" s="100">
        <f t="shared" si="5"/>
        <v>2641169</v>
      </c>
      <c r="U28" s="100">
        <f t="shared" si="5"/>
        <v>2791906</v>
      </c>
      <c r="V28" s="100">
        <f t="shared" si="5"/>
        <v>8622252</v>
      </c>
      <c r="W28" s="100">
        <f t="shared" si="5"/>
        <v>38154870</v>
      </c>
      <c r="X28" s="100">
        <f t="shared" si="5"/>
        <v>38046000</v>
      </c>
      <c r="Y28" s="100">
        <f t="shared" si="5"/>
        <v>108870</v>
      </c>
      <c r="Z28" s="137">
        <f>+IF(X28&lt;&gt;0,+(Y28/X28)*100,0)</f>
        <v>0.2861536035325658</v>
      </c>
      <c r="AA28" s="153">
        <f>SUM(AA29:AA31)</f>
        <v>80407326</v>
      </c>
    </row>
    <row r="29" spans="1:27" ht="13.5">
      <c r="A29" s="138" t="s">
        <v>75</v>
      </c>
      <c r="B29" s="136"/>
      <c r="C29" s="155">
        <v>66885642</v>
      </c>
      <c r="D29" s="155"/>
      <c r="E29" s="156">
        <v>14276370</v>
      </c>
      <c r="F29" s="60">
        <v>66885642</v>
      </c>
      <c r="G29" s="60">
        <v>1377975</v>
      </c>
      <c r="H29" s="60">
        <v>1105117</v>
      </c>
      <c r="I29" s="60">
        <v>248299</v>
      </c>
      <c r="J29" s="60">
        <v>2731391</v>
      </c>
      <c r="K29" s="60">
        <v>1074686</v>
      </c>
      <c r="L29" s="60">
        <v>841756</v>
      </c>
      <c r="M29" s="60">
        <v>1037618</v>
      </c>
      <c r="N29" s="60">
        <v>2954060</v>
      </c>
      <c r="O29" s="60">
        <v>901576</v>
      </c>
      <c r="P29" s="60">
        <v>833539</v>
      </c>
      <c r="Q29" s="60">
        <v>987415</v>
      </c>
      <c r="R29" s="60">
        <v>2722530</v>
      </c>
      <c r="S29" s="60">
        <v>1082268</v>
      </c>
      <c r="T29" s="60">
        <v>1054382</v>
      </c>
      <c r="U29" s="60">
        <v>948487</v>
      </c>
      <c r="V29" s="60">
        <v>3085137</v>
      </c>
      <c r="W29" s="60">
        <v>11493118</v>
      </c>
      <c r="X29" s="60">
        <v>18246000</v>
      </c>
      <c r="Y29" s="60">
        <v>-6752882</v>
      </c>
      <c r="Z29" s="140">
        <v>-37.01</v>
      </c>
      <c r="AA29" s="155">
        <v>66885642</v>
      </c>
    </row>
    <row r="30" spans="1:27" ht="13.5">
      <c r="A30" s="138" t="s">
        <v>76</v>
      </c>
      <c r="B30" s="136"/>
      <c r="C30" s="157">
        <v>10702451</v>
      </c>
      <c r="D30" s="157"/>
      <c r="E30" s="158">
        <v>9879180</v>
      </c>
      <c r="F30" s="159">
        <v>10702451</v>
      </c>
      <c r="G30" s="159">
        <v>1786623</v>
      </c>
      <c r="H30" s="159">
        <v>617417</v>
      </c>
      <c r="I30" s="159">
        <v>2322422</v>
      </c>
      <c r="J30" s="159">
        <v>4726462</v>
      </c>
      <c r="K30" s="159">
        <v>1581802</v>
      </c>
      <c r="L30" s="159">
        <v>672197</v>
      </c>
      <c r="M30" s="159">
        <v>3025635</v>
      </c>
      <c r="N30" s="159">
        <v>5279634</v>
      </c>
      <c r="O30" s="159">
        <v>2310405</v>
      </c>
      <c r="P30" s="159">
        <v>1030196</v>
      </c>
      <c r="Q30" s="159">
        <v>949765</v>
      </c>
      <c r="R30" s="159">
        <v>4290366</v>
      </c>
      <c r="S30" s="159">
        <v>1095518</v>
      </c>
      <c r="T30" s="159">
        <v>825484</v>
      </c>
      <c r="U30" s="159">
        <v>1102033</v>
      </c>
      <c r="V30" s="159">
        <v>3023035</v>
      </c>
      <c r="W30" s="159">
        <v>17319497</v>
      </c>
      <c r="X30" s="159">
        <v>11115000</v>
      </c>
      <c r="Y30" s="159">
        <v>6204497</v>
      </c>
      <c r="Z30" s="141">
        <v>55.82</v>
      </c>
      <c r="AA30" s="157">
        <v>10702451</v>
      </c>
    </row>
    <row r="31" spans="1:27" ht="13.5">
      <c r="A31" s="138" t="s">
        <v>77</v>
      </c>
      <c r="B31" s="136"/>
      <c r="C31" s="155">
        <v>2819233</v>
      </c>
      <c r="D31" s="155"/>
      <c r="E31" s="156">
        <v>5240007</v>
      </c>
      <c r="F31" s="60">
        <v>2819233</v>
      </c>
      <c r="G31" s="60">
        <v>953870</v>
      </c>
      <c r="H31" s="60">
        <v>512187</v>
      </c>
      <c r="I31" s="60">
        <v>533496</v>
      </c>
      <c r="J31" s="60">
        <v>1999553</v>
      </c>
      <c r="K31" s="60">
        <v>582497</v>
      </c>
      <c r="L31" s="60">
        <v>860257</v>
      </c>
      <c r="M31" s="60">
        <v>851728</v>
      </c>
      <c r="N31" s="60">
        <v>2294482</v>
      </c>
      <c r="O31" s="60">
        <v>932340</v>
      </c>
      <c r="P31" s="60">
        <v>802251</v>
      </c>
      <c r="Q31" s="60">
        <v>799549</v>
      </c>
      <c r="R31" s="60">
        <v>2534140</v>
      </c>
      <c r="S31" s="60">
        <v>1011391</v>
      </c>
      <c r="T31" s="60">
        <v>761303</v>
      </c>
      <c r="U31" s="60">
        <v>741386</v>
      </c>
      <c r="V31" s="60">
        <v>2514080</v>
      </c>
      <c r="W31" s="60">
        <v>9342255</v>
      </c>
      <c r="X31" s="60">
        <v>8685000</v>
      </c>
      <c r="Y31" s="60">
        <v>657255</v>
      </c>
      <c r="Z31" s="140">
        <v>7.57</v>
      </c>
      <c r="AA31" s="155">
        <v>2819233</v>
      </c>
    </row>
    <row r="32" spans="1:27" ht="13.5">
      <c r="A32" s="135" t="s">
        <v>78</v>
      </c>
      <c r="B32" s="136"/>
      <c r="C32" s="153">
        <f aca="true" t="shared" si="6" ref="C32:Y32">SUM(C33:C37)</f>
        <v>2504813</v>
      </c>
      <c r="D32" s="153">
        <f>SUM(D33:D37)</f>
        <v>0</v>
      </c>
      <c r="E32" s="154">
        <f t="shared" si="6"/>
        <v>4400927</v>
      </c>
      <c r="F32" s="100">
        <f t="shared" si="6"/>
        <v>2504813</v>
      </c>
      <c r="G32" s="100">
        <f t="shared" si="6"/>
        <v>990210</v>
      </c>
      <c r="H32" s="100">
        <f t="shared" si="6"/>
        <v>651481</v>
      </c>
      <c r="I32" s="100">
        <f t="shared" si="6"/>
        <v>-180095</v>
      </c>
      <c r="J32" s="100">
        <f t="shared" si="6"/>
        <v>1461596</v>
      </c>
      <c r="K32" s="100">
        <f t="shared" si="6"/>
        <v>308423</v>
      </c>
      <c r="L32" s="100">
        <f t="shared" si="6"/>
        <v>267336</v>
      </c>
      <c r="M32" s="100">
        <f t="shared" si="6"/>
        <v>273351</v>
      </c>
      <c r="N32" s="100">
        <f t="shared" si="6"/>
        <v>849110</v>
      </c>
      <c r="O32" s="100">
        <f t="shared" si="6"/>
        <v>274985</v>
      </c>
      <c r="P32" s="100">
        <f t="shared" si="6"/>
        <v>254043</v>
      </c>
      <c r="Q32" s="100">
        <f t="shared" si="6"/>
        <v>315561</v>
      </c>
      <c r="R32" s="100">
        <f t="shared" si="6"/>
        <v>844589</v>
      </c>
      <c r="S32" s="100">
        <f t="shared" si="6"/>
        <v>311687</v>
      </c>
      <c r="T32" s="100">
        <f t="shared" si="6"/>
        <v>276873</v>
      </c>
      <c r="U32" s="100">
        <f t="shared" si="6"/>
        <v>323029</v>
      </c>
      <c r="V32" s="100">
        <f t="shared" si="6"/>
        <v>911589</v>
      </c>
      <c r="W32" s="100">
        <f t="shared" si="6"/>
        <v>4066884</v>
      </c>
      <c r="X32" s="100">
        <f t="shared" si="6"/>
        <v>4825008</v>
      </c>
      <c r="Y32" s="100">
        <f t="shared" si="6"/>
        <v>-758124</v>
      </c>
      <c r="Z32" s="137">
        <f>+IF(X32&lt;&gt;0,+(Y32/X32)*100,0)</f>
        <v>-15.712388456143492</v>
      </c>
      <c r="AA32" s="153">
        <f>SUM(AA33:AA37)</f>
        <v>2504813</v>
      </c>
    </row>
    <row r="33" spans="1:27" ht="13.5">
      <c r="A33" s="138" t="s">
        <v>79</v>
      </c>
      <c r="B33" s="136"/>
      <c r="C33" s="155">
        <v>1887420</v>
      </c>
      <c r="D33" s="155"/>
      <c r="E33" s="156">
        <v>2833804</v>
      </c>
      <c r="F33" s="60">
        <v>1887420</v>
      </c>
      <c r="G33" s="60">
        <v>877317</v>
      </c>
      <c r="H33" s="60">
        <v>565139</v>
      </c>
      <c r="I33" s="60">
        <v>-264457</v>
      </c>
      <c r="J33" s="60">
        <v>1177999</v>
      </c>
      <c r="K33" s="60">
        <v>228029</v>
      </c>
      <c r="L33" s="60">
        <v>195132</v>
      </c>
      <c r="M33" s="60">
        <v>201133</v>
      </c>
      <c r="N33" s="60">
        <v>624294</v>
      </c>
      <c r="O33" s="60">
        <v>205785</v>
      </c>
      <c r="P33" s="60">
        <v>183437</v>
      </c>
      <c r="Q33" s="60">
        <v>217358</v>
      </c>
      <c r="R33" s="60">
        <v>606580</v>
      </c>
      <c r="S33" s="60">
        <v>209562</v>
      </c>
      <c r="T33" s="60">
        <v>199899</v>
      </c>
      <c r="U33" s="60">
        <v>246055</v>
      </c>
      <c r="V33" s="60">
        <v>655516</v>
      </c>
      <c r="W33" s="60">
        <v>3064389</v>
      </c>
      <c r="X33" s="60">
        <v>3290004</v>
      </c>
      <c r="Y33" s="60">
        <v>-225615</v>
      </c>
      <c r="Z33" s="140">
        <v>-6.86</v>
      </c>
      <c r="AA33" s="155">
        <v>1887420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123699</v>
      </c>
      <c r="D35" s="155"/>
      <c r="E35" s="156">
        <v>259957</v>
      </c>
      <c r="F35" s="60">
        <v>123699</v>
      </c>
      <c r="G35" s="60">
        <v>15470</v>
      </c>
      <c r="H35" s="60">
        <v>26695</v>
      </c>
      <c r="I35" s="60">
        <v>15466</v>
      </c>
      <c r="J35" s="60">
        <v>57631</v>
      </c>
      <c r="K35" s="60">
        <v>16946</v>
      </c>
      <c r="L35" s="60">
        <v>16065</v>
      </c>
      <c r="M35" s="60">
        <v>15890</v>
      </c>
      <c r="N35" s="60">
        <v>48901</v>
      </c>
      <c r="O35" s="60">
        <v>16241</v>
      </c>
      <c r="P35" s="60">
        <v>16241</v>
      </c>
      <c r="Q35" s="60">
        <v>20531</v>
      </c>
      <c r="R35" s="60">
        <v>53013</v>
      </c>
      <c r="S35" s="60">
        <v>21156</v>
      </c>
      <c r="T35" s="60">
        <v>18532</v>
      </c>
      <c r="U35" s="60">
        <v>18532</v>
      </c>
      <c r="V35" s="60">
        <v>58220</v>
      </c>
      <c r="W35" s="60">
        <v>217765</v>
      </c>
      <c r="X35" s="60">
        <v>270000</v>
      </c>
      <c r="Y35" s="60">
        <v>-52235</v>
      </c>
      <c r="Z35" s="140">
        <v>-19.35</v>
      </c>
      <c r="AA35" s="155">
        <v>123699</v>
      </c>
    </row>
    <row r="36" spans="1:27" ht="13.5">
      <c r="A36" s="138" t="s">
        <v>82</v>
      </c>
      <c r="B36" s="136"/>
      <c r="C36" s="155">
        <v>192369</v>
      </c>
      <c r="D36" s="155"/>
      <c r="E36" s="156">
        <v>957166</v>
      </c>
      <c r="F36" s="60">
        <v>192369</v>
      </c>
      <c r="G36" s="60">
        <v>57285</v>
      </c>
      <c r="H36" s="60">
        <v>59647</v>
      </c>
      <c r="I36" s="60">
        <v>68896</v>
      </c>
      <c r="J36" s="60">
        <v>185828</v>
      </c>
      <c r="K36" s="60">
        <v>63448</v>
      </c>
      <c r="L36" s="60">
        <v>56139</v>
      </c>
      <c r="M36" s="60">
        <v>56328</v>
      </c>
      <c r="N36" s="60">
        <v>175915</v>
      </c>
      <c r="O36" s="60">
        <v>52959</v>
      </c>
      <c r="P36" s="60">
        <v>54365</v>
      </c>
      <c r="Q36" s="60">
        <v>77672</v>
      </c>
      <c r="R36" s="60">
        <v>184996</v>
      </c>
      <c r="S36" s="60">
        <v>80969</v>
      </c>
      <c r="T36" s="60">
        <v>58442</v>
      </c>
      <c r="U36" s="60">
        <v>58442</v>
      </c>
      <c r="V36" s="60">
        <v>197853</v>
      </c>
      <c r="W36" s="60">
        <v>744592</v>
      </c>
      <c r="X36" s="60">
        <v>570000</v>
      </c>
      <c r="Y36" s="60">
        <v>174592</v>
      </c>
      <c r="Z36" s="140">
        <v>30.63</v>
      </c>
      <c r="AA36" s="155">
        <v>192369</v>
      </c>
    </row>
    <row r="37" spans="1:27" ht="13.5">
      <c r="A37" s="138" t="s">
        <v>83</v>
      </c>
      <c r="B37" s="136"/>
      <c r="C37" s="157">
        <v>301325</v>
      </c>
      <c r="D37" s="157"/>
      <c r="E37" s="158">
        <v>350000</v>
      </c>
      <c r="F37" s="159">
        <v>301325</v>
      </c>
      <c r="G37" s="159">
        <v>40138</v>
      </c>
      <c r="H37" s="159"/>
      <c r="I37" s="159"/>
      <c r="J37" s="159">
        <v>40138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40138</v>
      </c>
      <c r="X37" s="159">
        <v>695004</v>
      </c>
      <c r="Y37" s="159">
        <v>-654866</v>
      </c>
      <c r="Z37" s="141">
        <v>-94.22</v>
      </c>
      <c r="AA37" s="157">
        <v>301325</v>
      </c>
    </row>
    <row r="38" spans="1:27" ht="13.5">
      <c r="A38" s="135" t="s">
        <v>84</v>
      </c>
      <c r="B38" s="142"/>
      <c r="C38" s="153">
        <f aca="true" t="shared" si="7" ref="C38:Y38">SUM(C39:C41)</f>
        <v>4333707</v>
      </c>
      <c r="D38" s="153">
        <f>SUM(D39:D41)</f>
        <v>0</v>
      </c>
      <c r="E38" s="154">
        <f t="shared" si="7"/>
        <v>5932747</v>
      </c>
      <c r="F38" s="100">
        <f t="shared" si="7"/>
        <v>4333707</v>
      </c>
      <c r="G38" s="100">
        <f t="shared" si="7"/>
        <v>135520</v>
      </c>
      <c r="H38" s="100">
        <f t="shared" si="7"/>
        <v>292304</v>
      </c>
      <c r="I38" s="100">
        <f t="shared" si="7"/>
        <v>219946</v>
      </c>
      <c r="J38" s="100">
        <f t="shared" si="7"/>
        <v>647770</v>
      </c>
      <c r="K38" s="100">
        <f t="shared" si="7"/>
        <v>243788</v>
      </c>
      <c r="L38" s="100">
        <f t="shared" si="7"/>
        <v>171873</v>
      </c>
      <c r="M38" s="100">
        <f t="shared" si="7"/>
        <v>175916</v>
      </c>
      <c r="N38" s="100">
        <f t="shared" si="7"/>
        <v>591577</v>
      </c>
      <c r="O38" s="100">
        <f t="shared" si="7"/>
        <v>248420</v>
      </c>
      <c r="P38" s="100">
        <f t="shared" si="7"/>
        <v>22500</v>
      </c>
      <c r="Q38" s="100">
        <f t="shared" si="7"/>
        <v>261731</v>
      </c>
      <c r="R38" s="100">
        <f t="shared" si="7"/>
        <v>532651</v>
      </c>
      <c r="S38" s="100">
        <f t="shared" si="7"/>
        <v>150568</v>
      </c>
      <c r="T38" s="100">
        <f t="shared" si="7"/>
        <v>130409</v>
      </c>
      <c r="U38" s="100">
        <f t="shared" si="7"/>
        <v>149446</v>
      </c>
      <c r="V38" s="100">
        <f t="shared" si="7"/>
        <v>430423</v>
      </c>
      <c r="W38" s="100">
        <f t="shared" si="7"/>
        <v>2202421</v>
      </c>
      <c r="X38" s="100">
        <f t="shared" si="7"/>
        <v>5466000</v>
      </c>
      <c r="Y38" s="100">
        <f t="shared" si="7"/>
        <v>-3263579</v>
      </c>
      <c r="Z38" s="137">
        <f>+IF(X38&lt;&gt;0,+(Y38/X38)*100,0)</f>
        <v>-59.70689718258324</v>
      </c>
      <c r="AA38" s="153">
        <f>SUM(AA39:AA41)</f>
        <v>4333707</v>
      </c>
    </row>
    <row r="39" spans="1:27" ht="13.5">
      <c r="A39" s="138" t="s">
        <v>85</v>
      </c>
      <c r="B39" s="136"/>
      <c r="C39" s="155">
        <v>167310</v>
      </c>
      <c r="D39" s="155"/>
      <c r="E39" s="156">
        <v>930000</v>
      </c>
      <c r="F39" s="60">
        <v>167310</v>
      </c>
      <c r="G39" s="60">
        <v>135520</v>
      </c>
      <c r="H39" s="60">
        <v>292304</v>
      </c>
      <c r="I39" s="60">
        <v>34866</v>
      </c>
      <c r="J39" s="60">
        <v>462690</v>
      </c>
      <c r="K39" s="60">
        <v>22500</v>
      </c>
      <c r="L39" s="60">
        <v>22500</v>
      </c>
      <c r="M39" s="60">
        <v>22500</v>
      </c>
      <c r="N39" s="60">
        <v>67500</v>
      </c>
      <c r="O39" s="60">
        <v>22500</v>
      </c>
      <c r="P39" s="60">
        <v>22500</v>
      </c>
      <c r="Q39" s="60">
        <v>89868</v>
      </c>
      <c r="R39" s="60">
        <v>134868</v>
      </c>
      <c r="S39" s="60"/>
      <c r="T39" s="60"/>
      <c r="U39" s="60"/>
      <c r="V39" s="60"/>
      <c r="W39" s="60">
        <v>665058</v>
      </c>
      <c r="X39" s="60">
        <v>980004</v>
      </c>
      <c r="Y39" s="60">
        <v>-314946</v>
      </c>
      <c r="Z39" s="140">
        <v>-32.14</v>
      </c>
      <c r="AA39" s="155">
        <v>167310</v>
      </c>
    </row>
    <row r="40" spans="1:27" ht="13.5">
      <c r="A40" s="138" t="s">
        <v>86</v>
      </c>
      <c r="B40" s="136"/>
      <c r="C40" s="155">
        <v>4166397</v>
      </c>
      <c r="D40" s="155"/>
      <c r="E40" s="156">
        <v>5002747</v>
      </c>
      <c r="F40" s="60">
        <v>4166397</v>
      </c>
      <c r="G40" s="60"/>
      <c r="H40" s="60"/>
      <c r="I40" s="60">
        <v>185080</v>
      </c>
      <c r="J40" s="60">
        <v>185080</v>
      </c>
      <c r="K40" s="60">
        <v>221288</v>
      </c>
      <c r="L40" s="60">
        <v>149373</v>
      </c>
      <c r="M40" s="60">
        <v>153416</v>
      </c>
      <c r="N40" s="60">
        <v>524077</v>
      </c>
      <c r="O40" s="60">
        <v>225920</v>
      </c>
      <c r="P40" s="60"/>
      <c r="Q40" s="60">
        <v>171863</v>
      </c>
      <c r="R40" s="60">
        <v>397783</v>
      </c>
      <c r="S40" s="60">
        <v>150568</v>
      </c>
      <c r="T40" s="60">
        <v>130409</v>
      </c>
      <c r="U40" s="60">
        <v>149446</v>
      </c>
      <c r="V40" s="60">
        <v>430423</v>
      </c>
      <c r="W40" s="60">
        <v>1537363</v>
      </c>
      <c r="X40" s="60">
        <v>4485996</v>
      </c>
      <c r="Y40" s="60">
        <v>-2948633</v>
      </c>
      <c r="Z40" s="140">
        <v>-65.73</v>
      </c>
      <c r="AA40" s="155">
        <v>4166397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28233597</v>
      </c>
      <c r="D42" s="153">
        <f>SUM(D43:D46)</f>
        <v>0</v>
      </c>
      <c r="E42" s="154">
        <f t="shared" si="8"/>
        <v>49600147</v>
      </c>
      <c r="F42" s="100">
        <f t="shared" si="8"/>
        <v>28233597</v>
      </c>
      <c r="G42" s="100">
        <f t="shared" si="8"/>
        <v>1761293</v>
      </c>
      <c r="H42" s="100">
        <f t="shared" si="8"/>
        <v>1369323</v>
      </c>
      <c r="I42" s="100">
        <f t="shared" si="8"/>
        <v>722348</v>
      </c>
      <c r="J42" s="100">
        <f t="shared" si="8"/>
        <v>3852964</v>
      </c>
      <c r="K42" s="100">
        <f t="shared" si="8"/>
        <v>1330594</v>
      </c>
      <c r="L42" s="100">
        <f t="shared" si="8"/>
        <v>1510466</v>
      </c>
      <c r="M42" s="100">
        <f t="shared" si="8"/>
        <v>1405870</v>
      </c>
      <c r="N42" s="100">
        <f t="shared" si="8"/>
        <v>4246930</v>
      </c>
      <c r="O42" s="100">
        <f t="shared" si="8"/>
        <v>1433766</v>
      </c>
      <c r="P42" s="100">
        <f t="shared" si="8"/>
        <v>815456</v>
      </c>
      <c r="Q42" s="100">
        <f t="shared" si="8"/>
        <v>1341871</v>
      </c>
      <c r="R42" s="100">
        <f t="shared" si="8"/>
        <v>3591093</v>
      </c>
      <c r="S42" s="100">
        <f t="shared" si="8"/>
        <v>1776242</v>
      </c>
      <c r="T42" s="100">
        <f t="shared" si="8"/>
        <v>1302825</v>
      </c>
      <c r="U42" s="100">
        <f t="shared" si="8"/>
        <v>1190319</v>
      </c>
      <c r="V42" s="100">
        <f t="shared" si="8"/>
        <v>4269386</v>
      </c>
      <c r="W42" s="100">
        <f t="shared" si="8"/>
        <v>15960373</v>
      </c>
      <c r="X42" s="100">
        <f t="shared" si="8"/>
        <v>40224000</v>
      </c>
      <c r="Y42" s="100">
        <f t="shared" si="8"/>
        <v>-24263627</v>
      </c>
      <c r="Z42" s="137">
        <f>+IF(X42&lt;&gt;0,+(Y42/X42)*100,0)</f>
        <v>-60.321268396976926</v>
      </c>
      <c r="AA42" s="153">
        <f>SUM(AA43:AA46)</f>
        <v>28233597</v>
      </c>
    </row>
    <row r="43" spans="1:27" ht="13.5">
      <c r="A43" s="138" t="s">
        <v>89</v>
      </c>
      <c r="B43" s="136"/>
      <c r="C43" s="155">
        <v>18453696</v>
      </c>
      <c r="D43" s="155"/>
      <c r="E43" s="156">
        <v>27076204</v>
      </c>
      <c r="F43" s="60">
        <v>18453696</v>
      </c>
      <c r="G43" s="60">
        <v>63336</v>
      </c>
      <c r="H43" s="60">
        <v>103682</v>
      </c>
      <c r="I43" s="60">
        <v>75803</v>
      </c>
      <c r="J43" s="60">
        <v>242821</v>
      </c>
      <c r="K43" s="60">
        <v>1355</v>
      </c>
      <c r="L43" s="60">
        <v>119936</v>
      </c>
      <c r="M43" s="60">
        <v>108406</v>
      </c>
      <c r="N43" s="60">
        <v>229697</v>
      </c>
      <c r="O43" s="60">
        <v>86688</v>
      </c>
      <c r="P43" s="60">
        <v>61159</v>
      </c>
      <c r="Q43" s="60">
        <v>72594</v>
      </c>
      <c r="R43" s="60">
        <v>220441</v>
      </c>
      <c r="S43" s="60">
        <v>66220</v>
      </c>
      <c r="T43" s="60">
        <v>16420</v>
      </c>
      <c r="U43" s="60">
        <v>135872</v>
      </c>
      <c r="V43" s="60">
        <v>218512</v>
      </c>
      <c r="W43" s="60">
        <v>911471</v>
      </c>
      <c r="X43" s="60">
        <v>24749004</v>
      </c>
      <c r="Y43" s="60">
        <v>-23837533</v>
      </c>
      <c r="Z43" s="140">
        <v>-96.32</v>
      </c>
      <c r="AA43" s="155">
        <v>18453696</v>
      </c>
    </row>
    <row r="44" spans="1:27" ht="13.5">
      <c r="A44" s="138" t="s">
        <v>90</v>
      </c>
      <c r="B44" s="136"/>
      <c r="C44" s="155">
        <v>7389286</v>
      </c>
      <c r="D44" s="155"/>
      <c r="E44" s="156">
        <v>13983922</v>
      </c>
      <c r="F44" s="60">
        <v>7389286</v>
      </c>
      <c r="G44" s="60">
        <v>1362204</v>
      </c>
      <c r="H44" s="60">
        <v>596539</v>
      </c>
      <c r="I44" s="60">
        <v>321268</v>
      </c>
      <c r="J44" s="60">
        <v>2280011</v>
      </c>
      <c r="K44" s="60">
        <v>748659</v>
      </c>
      <c r="L44" s="60">
        <v>782793</v>
      </c>
      <c r="M44" s="60">
        <v>782610</v>
      </c>
      <c r="N44" s="60">
        <v>2314062</v>
      </c>
      <c r="O44" s="60">
        <v>699472</v>
      </c>
      <c r="P44" s="60">
        <v>176261</v>
      </c>
      <c r="Q44" s="60">
        <v>704236</v>
      </c>
      <c r="R44" s="60">
        <v>1579969</v>
      </c>
      <c r="S44" s="60">
        <v>1208745</v>
      </c>
      <c r="T44" s="60">
        <v>850761</v>
      </c>
      <c r="U44" s="60">
        <v>601180</v>
      </c>
      <c r="V44" s="60">
        <v>2660686</v>
      </c>
      <c r="W44" s="60">
        <v>8834728</v>
      </c>
      <c r="X44" s="60">
        <v>9963996</v>
      </c>
      <c r="Y44" s="60">
        <v>-1129268</v>
      </c>
      <c r="Z44" s="140">
        <v>-11.33</v>
      </c>
      <c r="AA44" s="155">
        <v>7389286</v>
      </c>
    </row>
    <row r="45" spans="1:27" ht="13.5">
      <c r="A45" s="138" t="s">
        <v>91</v>
      </c>
      <c r="B45" s="136"/>
      <c r="C45" s="157">
        <v>1368815</v>
      </c>
      <c r="D45" s="157"/>
      <c r="E45" s="158">
        <v>5538672</v>
      </c>
      <c r="F45" s="159">
        <v>2390615</v>
      </c>
      <c r="G45" s="159">
        <v>196881</v>
      </c>
      <c r="H45" s="159">
        <v>529894</v>
      </c>
      <c r="I45" s="159">
        <v>191807</v>
      </c>
      <c r="J45" s="159">
        <v>918582</v>
      </c>
      <c r="K45" s="159">
        <v>454212</v>
      </c>
      <c r="L45" s="159">
        <v>476086</v>
      </c>
      <c r="M45" s="159">
        <v>376553</v>
      </c>
      <c r="N45" s="159">
        <v>1306851</v>
      </c>
      <c r="O45" s="159">
        <v>517780</v>
      </c>
      <c r="P45" s="159">
        <v>439137</v>
      </c>
      <c r="Q45" s="159">
        <v>441609</v>
      </c>
      <c r="R45" s="159">
        <v>1398526</v>
      </c>
      <c r="S45" s="159">
        <v>370489</v>
      </c>
      <c r="T45" s="159">
        <v>327640</v>
      </c>
      <c r="U45" s="159">
        <v>345268</v>
      </c>
      <c r="V45" s="159">
        <v>1043397</v>
      </c>
      <c r="W45" s="159">
        <v>4667356</v>
      </c>
      <c r="X45" s="159">
        <v>3405996</v>
      </c>
      <c r="Y45" s="159">
        <v>1261360</v>
      </c>
      <c r="Z45" s="141">
        <v>37.03</v>
      </c>
      <c r="AA45" s="157">
        <v>2390615</v>
      </c>
    </row>
    <row r="46" spans="1:27" ht="13.5">
      <c r="A46" s="138" t="s">
        <v>92</v>
      </c>
      <c r="B46" s="136"/>
      <c r="C46" s="155">
        <v>1021800</v>
      </c>
      <c r="D46" s="155"/>
      <c r="E46" s="156">
        <v>3001349</v>
      </c>
      <c r="F46" s="60"/>
      <c r="G46" s="60">
        <v>138872</v>
      </c>
      <c r="H46" s="60">
        <v>139208</v>
      </c>
      <c r="I46" s="60">
        <v>133470</v>
      </c>
      <c r="J46" s="60">
        <v>411550</v>
      </c>
      <c r="K46" s="60">
        <v>126368</v>
      </c>
      <c r="L46" s="60">
        <v>131651</v>
      </c>
      <c r="M46" s="60">
        <v>138301</v>
      </c>
      <c r="N46" s="60">
        <v>396320</v>
      </c>
      <c r="O46" s="60">
        <v>129826</v>
      </c>
      <c r="P46" s="60">
        <v>138899</v>
      </c>
      <c r="Q46" s="60">
        <v>123432</v>
      </c>
      <c r="R46" s="60">
        <v>392157</v>
      </c>
      <c r="S46" s="60">
        <v>130788</v>
      </c>
      <c r="T46" s="60">
        <v>108004</v>
      </c>
      <c r="U46" s="60">
        <v>107999</v>
      </c>
      <c r="V46" s="60">
        <v>346791</v>
      </c>
      <c r="W46" s="60">
        <v>1546818</v>
      </c>
      <c r="X46" s="60">
        <v>2105004</v>
      </c>
      <c r="Y46" s="60">
        <v>-558186</v>
      </c>
      <c r="Z46" s="140">
        <v>-26.52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115479443</v>
      </c>
      <c r="D48" s="168">
        <f>+D28+D32+D38+D42+D47</f>
        <v>0</v>
      </c>
      <c r="E48" s="169">
        <f t="shared" si="9"/>
        <v>89329378</v>
      </c>
      <c r="F48" s="73">
        <f t="shared" si="9"/>
        <v>115479443</v>
      </c>
      <c r="G48" s="73">
        <f t="shared" si="9"/>
        <v>7005491</v>
      </c>
      <c r="H48" s="73">
        <f t="shared" si="9"/>
        <v>4547829</v>
      </c>
      <c r="I48" s="73">
        <f t="shared" si="9"/>
        <v>3866416</v>
      </c>
      <c r="J48" s="73">
        <f t="shared" si="9"/>
        <v>15419736</v>
      </c>
      <c r="K48" s="73">
        <f t="shared" si="9"/>
        <v>5121790</v>
      </c>
      <c r="L48" s="73">
        <f t="shared" si="9"/>
        <v>4323885</v>
      </c>
      <c r="M48" s="73">
        <f t="shared" si="9"/>
        <v>6770118</v>
      </c>
      <c r="N48" s="73">
        <f t="shared" si="9"/>
        <v>16215793</v>
      </c>
      <c r="O48" s="73">
        <f t="shared" si="9"/>
        <v>6101492</v>
      </c>
      <c r="P48" s="73">
        <f t="shared" si="9"/>
        <v>3757985</v>
      </c>
      <c r="Q48" s="73">
        <f t="shared" si="9"/>
        <v>4655892</v>
      </c>
      <c r="R48" s="73">
        <f t="shared" si="9"/>
        <v>14515369</v>
      </c>
      <c r="S48" s="73">
        <f t="shared" si="9"/>
        <v>5427674</v>
      </c>
      <c r="T48" s="73">
        <f t="shared" si="9"/>
        <v>4351276</v>
      </c>
      <c r="U48" s="73">
        <f t="shared" si="9"/>
        <v>4454700</v>
      </c>
      <c r="V48" s="73">
        <f t="shared" si="9"/>
        <v>14233650</v>
      </c>
      <c r="W48" s="73">
        <f t="shared" si="9"/>
        <v>60384548</v>
      </c>
      <c r="X48" s="73">
        <f t="shared" si="9"/>
        <v>88561008</v>
      </c>
      <c r="Y48" s="73">
        <f t="shared" si="9"/>
        <v>-28176460</v>
      </c>
      <c r="Z48" s="170">
        <f>+IF(X48&lt;&gt;0,+(Y48/X48)*100,0)</f>
        <v>-31.8158754471268</v>
      </c>
      <c r="AA48" s="168">
        <f>+AA28+AA32+AA38+AA42+AA47</f>
        <v>115479443</v>
      </c>
    </row>
    <row r="49" spans="1:27" ht="13.5">
      <c r="A49" s="148" t="s">
        <v>49</v>
      </c>
      <c r="B49" s="149"/>
      <c r="C49" s="171">
        <f aca="true" t="shared" si="10" ref="C49:Y49">+C25-C48</f>
        <v>-9832225</v>
      </c>
      <c r="D49" s="171">
        <f>+D25-D48</f>
        <v>0</v>
      </c>
      <c r="E49" s="172">
        <f t="shared" si="10"/>
        <v>21535220</v>
      </c>
      <c r="F49" s="173">
        <f t="shared" si="10"/>
        <v>-9832225</v>
      </c>
      <c r="G49" s="173">
        <f t="shared" si="10"/>
        <v>1649111</v>
      </c>
      <c r="H49" s="173">
        <f t="shared" si="10"/>
        <v>327705</v>
      </c>
      <c r="I49" s="173">
        <f t="shared" si="10"/>
        <v>1042792</v>
      </c>
      <c r="J49" s="173">
        <f t="shared" si="10"/>
        <v>3019608</v>
      </c>
      <c r="K49" s="173">
        <f t="shared" si="10"/>
        <v>-269407</v>
      </c>
      <c r="L49" s="173">
        <f t="shared" si="10"/>
        <v>-122042</v>
      </c>
      <c r="M49" s="173">
        <f t="shared" si="10"/>
        <v>-2766286</v>
      </c>
      <c r="N49" s="173">
        <f t="shared" si="10"/>
        <v>-3157735</v>
      </c>
      <c r="O49" s="173">
        <f t="shared" si="10"/>
        <v>-1966943</v>
      </c>
      <c r="P49" s="173">
        <f t="shared" si="10"/>
        <v>317971</v>
      </c>
      <c r="Q49" s="173">
        <f t="shared" si="10"/>
        <v>-296390</v>
      </c>
      <c r="R49" s="173">
        <f t="shared" si="10"/>
        <v>-1945362</v>
      </c>
      <c r="S49" s="173">
        <f t="shared" si="10"/>
        <v>-1909724</v>
      </c>
      <c r="T49" s="173">
        <f t="shared" si="10"/>
        <v>-861988</v>
      </c>
      <c r="U49" s="173">
        <f t="shared" si="10"/>
        <v>-743179</v>
      </c>
      <c r="V49" s="173">
        <f t="shared" si="10"/>
        <v>-3514891</v>
      </c>
      <c r="W49" s="173">
        <f t="shared" si="10"/>
        <v>-5598380</v>
      </c>
      <c r="X49" s="173">
        <f>IF(F25=F48,0,X25-X48)</f>
        <v>617982</v>
      </c>
      <c r="Y49" s="173">
        <f t="shared" si="10"/>
        <v>-6216362</v>
      </c>
      <c r="Z49" s="174">
        <f>+IF(X49&lt;&gt;0,+(Y49/X49)*100,0)</f>
        <v>-1005.9131172105336</v>
      </c>
      <c r="AA49" s="171">
        <f>+AA25-AA48</f>
        <v>-9832225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3495164</v>
      </c>
      <c r="D5" s="155">
        <v>0</v>
      </c>
      <c r="E5" s="156">
        <v>4537361</v>
      </c>
      <c r="F5" s="60">
        <v>3495164</v>
      </c>
      <c r="G5" s="60">
        <v>4111799</v>
      </c>
      <c r="H5" s="60">
        <v>258406</v>
      </c>
      <c r="I5" s="60">
        <v>263487</v>
      </c>
      <c r="J5" s="60">
        <v>4633692</v>
      </c>
      <c r="K5" s="60">
        <v>272300</v>
      </c>
      <c r="L5" s="60">
        <v>205086</v>
      </c>
      <c r="M5" s="60">
        <v>216822</v>
      </c>
      <c r="N5" s="60">
        <v>694208</v>
      </c>
      <c r="O5" s="60">
        <v>222474</v>
      </c>
      <c r="P5" s="60">
        <v>222474</v>
      </c>
      <c r="Q5" s="60">
        <v>186323</v>
      </c>
      <c r="R5" s="60">
        <v>631271</v>
      </c>
      <c r="S5" s="60">
        <v>183645</v>
      </c>
      <c r="T5" s="60">
        <v>180476</v>
      </c>
      <c r="U5" s="60">
        <v>181462</v>
      </c>
      <c r="V5" s="60">
        <v>545583</v>
      </c>
      <c r="W5" s="60">
        <v>6504754</v>
      </c>
      <c r="X5" s="60">
        <v>4537357</v>
      </c>
      <c r="Y5" s="60">
        <v>1967397</v>
      </c>
      <c r="Z5" s="140">
        <v>43.36</v>
      </c>
      <c r="AA5" s="155">
        <v>3495164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250</v>
      </c>
      <c r="T6" s="60">
        <v>6200</v>
      </c>
      <c r="U6" s="60">
        <v>2000</v>
      </c>
      <c r="V6" s="60">
        <v>8450</v>
      </c>
      <c r="W6" s="60">
        <v>8450</v>
      </c>
      <c r="X6" s="60"/>
      <c r="Y6" s="60">
        <v>8450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15458225</v>
      </c>
      <c r="D7" s="155">
        <v>0</v>
      </c>
      <c r="E7" s="156">
        <v>24569739</v>
      </c>
      <c r="F7" s="60">
        <v>15458225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24256827</v>
      </c>
      <c r="Y7" s="60">
        <v>-24256827</v>
      </c>
      <c r="Z7" s="140">
        <v>-100</v>
      </c>
      <c r="AA7" s="155">
        <v>15458225</v>
      </c>
    </row>
    <row r="8" spans="1:27" ht="13.5">
      <c r="A8" s="183" t="s">
        <v>104</v>
      </c>
      <c r="B8" s="182"/>
      <c r="C8" s="155">
        <v>5098200</v>
      </c>
      <c r="D8" s="155">
        <v>0</v>
      </c>
      <c r="E8" s="156">
        <v>4337431</v>
      </c>
      <c r="F8" s="60">
        <v>5098200</v>
      </c>
      <c r="G8" s="60">
        <v>363536</v>
      </c>
      <c r="H8" s="60">
        <v>447030</v>
      </c>
      <c r="I8" s="60">
        <v>431076</v>
      </c>
      <c r="J8" s="60">
        <v>1241642</v>
      </c>
      <c r="K8" s="60">
        <v>410207</v>
      </c>
      <c r="L8" s="60">
        <v>409878</v>
      </c>
      <c r="M8" s="60">
        <v>288262</v>
      </c>
      <c r="N8" s="60">
        <v>1108347</v>
      </c>
      <c r="O8" s="60">
        <v>419833</v>
      </c>
      <c r="P8" s="60">
        <v>329134</v>
      </c>
      <c r="Q8" s="60">
        <v>307976</v>
      </c>
      <c r="R8" s="60">
        <v>1056943</v>
      </c>
      <c r="S8" s="60">
        <v>320141</v>
      </c>
      <c r="T8" s="60">
        <v>304120</v>
      </c>
      <c r="U8" s="60">
        <v>517110</v>
      </c>
      <c r="V8" s="60">
        <v>1141371</v>
      </c>
      <c r="W8" s="60">
        <v>4548303</v>
      </c>
      <c r="X8" s="60">
        <v>4337435</v>
      </c>
      <c r="Y8" s="60">
        <v>210868</v>
      </c>
      <c r="Z8" s="140">
        <v>4.86</v>
      </c>
      <c r="AA8" s="155">
        <v>5098200</v>
      </c>
    </row>
    <row r="9" spans="1:27" ht="13.5">
      <c r="A9" s="183" t="s">
        <v>105</v>
      </c>
      <c r="B9" s="182"/>
      <c r="C9" s="155">
        <v>3454459</v>
      </c>
      <c r="D9" s="155">
        <v>0</v>
      </c>
      <c r="E9" s="156">
        <v>4025105</v>
      </c>
      <c r="F9" s="60">
        <v>5726875</v>
      </c>
      <c r="G9" s="60">
        <v>306325</v>
      </c>
      <c r="H9" s="60">
        <v>293230</v>
      </c>
      <c r="I9" s="60">
        <v>294516</v>
      </c>
      <c r="J9" s="60">
        <v>894071</v>
      </c>
      <c r="K9" s="60">
        <v>294556</v>
      </c>
      <c r="L9" s="60">
        <v>295137</v>
      </c>
      <c r="M9" s="60">
        <v>294921</v>
      </c>
      <c r="N9" s="60">
        <v>884614</v>
      </c>
      <c r="O9" s="60">
        <v>294711</v>
      </c>
      <c r="P9" s="60">
        <v>294812</v>
      </c>
      <c r="Q9" s="60">
        <v>294139</v>
      </c>
      <c r="R9" s="60">
        <v>883662</v>
      </c>
      <c r="S9" s="60">
        <v>293929</v>
      </c>
      <c r="T9" s="60">
        <v>288777</v>
      </c>
      <c r="U9" s="60">
        <v>294341</v>
      </c>
      <c r="V9" s="60">
        <v>877047</v>
      </c>
      <c r="W9" s="60">
        <v>3539394</v>
      </c>
      <c r="X9" s="60">
        <v>4025109</v>
      </c>
      <c r="Y9" s="60">
        <v>-485715</v>
      </c>
      <c r="Z9" s="140">
        <v>-12.07</v>
      </c>
      <c r="AA9" s="155">
        <v>5726875</v>
      </c>
    </row>
    <row r="10" spans="1:27" ht="13.5">
      <c r="A10" s="183" t="s">
        <v>106</v>
      </c>
      <c r="B10" s="182"/>
      <c r="C10" s="155">
        <v>2272416</v>
      </c>
      <c r="D10" s="155">
        <v>0</v>
      </c>
      <c r="E10" s="156">
        <v>2748854</v>
      </c>
      <c r="F10" s="54">
        <v>0</v>
      </c>
      <c r="G10" s="54">
        <v>204456</v>
      </c>
      <c r="H10" s="54">
        <v>194436</v>
      </c>
      <c r="I10" s="54">
        <v>195771</v>
      </c>
      <c r="J10" s="54">
        <v>594663</v>
      </c>
      <c r="K10" s="54">
        <v>195810</v>
      </c>
      <c r="L10" s="54">
        <v>196053</v>
      </c>
      <c r="M10" s="54">
        <v>196302</v>
      </c>
      <c r="N10" s="54">
        <v>588165</v>
      </c>
      <c r="O10" s="54">
        <v>196193</v>
      </c>
      <c r="P10" s="54">
        <v>196150</v>
      </c>
      <c r="Q10" s="54">
        <v>195848</v>
      </c>
      <c r="R10" s="54">
        <v>588191</v>
      </c>
      <c r="S10" s="54">
        <v>196178</v>
      </c>
      <c r="T10" s="54">
        <v>187221</v>
      </c>
      <c r="U10" s="54">
        <v>196619</v>
      </c>
      <c r="V10" s="54">
        <v>580018</v>
      </c>
      <c r="W10" s="54">
        <v>2351037</v>
      </c>
      <c r="X10" s="54">
        <v>2748850</v>
      </c>
      <c r="Y10" s="54">
        <v>-397813</v>
      </c>
      <c r="Z10" s="184">
        <v>-14.47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361655</v>
      </c>
      <c r="D12" s="155">
        <v>0</v>
      </c>
      <c r="E12" s="156">
        <v>356344</v>
      </c>
      <c r="F12" s="60">
        <v>361655</v>
      </c>
      <c r="G12" s="60">
        <v>17808</v>
      </c>
      <c r="H12" s="60">
        <v>18245</v>
      </c>
      <c r="I12" s="60">
        <v>18377</v>
      </c>
      <c r="J12" s="60">
        <v>54430</v>
      </c>
      <c r="K12" s="60">
        <v>17412</v>
      </c>
      <c r="L12" s="60">
        <v>18445</v>
      </c>
      <c r="M12" s="60">
        <v>18070</v>
      </c>
      <c r="N12" s="60">
        <v>53927</v>
      </c>
      <c r="O12" s="60">
        <v>17675</v>
      </c>
      <c r="P12" s="60">
        <v>17324</v>
      </c>
      <c r="Q12" s="60">
        <v>18814</v>
      </c>
      <c r="R12" s="60">
        <v>53813</v>
      </c>
      <c r="S12" s="60">
        <v>19047</v>
      </c>
      <c r="T12" s="60">
        <v>19003</v>
      </c>
      <c r="U12" s="60">
        <v>19792</v>
      </c>
      <c r="V12" s="60">
        <v>57842</v>
      </c>
      <c r="W12" s="60">
        <v>220012</v>
      </c>
      <c r="X12" s="60">
        <v>356348</v>
      </c>
      <c r="Y12" s="60">
        <v>-136336</v>
      </c>
      <c r="Z12" s="140">
        <v>-38.26</v>
      </c>
      <c r="AA12" s="155">
        <v>361655</v>
      </c>
    </row>
    <row r="13" spans="1:27" ht="13.5">
      <c r="A13" s="181" t="s">
        <v>109</v>
      </c>
      <c r="B13" s="185"/>
      <c r="C13" s="155">
        <v>121612</v>
      </c>
      <c r="D13" s="155">
        <v>0</v>
      </c>
      <c r="E13" s="156">
        <v>73254</v>
      </c>
      <c r="F13" s="60">
        <v>121612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121612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73254</v>
      </c>
      <c r="Y14" s="60">
        <v>-73254</v>
      </c>
      <c r="Z14" s="140">
        <v>-100</v>
      </c>
      <c r="AA14" s="155">
        <v>0</v>
      </c>
    </row>
    <row r="15" spans="1:27" ht="13.5">
      <c r="A15" s="181" t="s">
        <v>111</v>
      </c>
      <c r="B15" s="185"/>
      <c r="C15" s="155">
        <v>3263</v>
      </c>
      <c r="D15" s="155">
        <v>0</v>
      </c>
      <c r="E15" s="156">
        <v>5000</v>
      </c>
      <c r="F15" s="60">
        <v>3263</v>
      </c>
      <c r="G15" s="60">
        <v>0</v>
      </c>
      <c r="H15" s="60">
        <v>0</v>
      </c>
      <c r="I15" s="60">
        <v>594</v>
      </c>
      <c r="J15" s="60">
        <v>594</v>
      </c>
      <c r="K15" s="60">
        <v>0</v>
      </c>
      <c r="L15" s="60">
        <v>0</v>
      </c>
      <c r="M15" s="60">
        <v>600</v>
      </c>
      <c r="N15" s="60">
        <v>600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1194</v>
      </c>
      <c r="X15" s="60">
        <v>5000</v>
      </c>
      <c r="Y15" s="60">
        <v>-3806</v>
      </c>
      <c r="Z15" s="140">
        <v>-76.12</v>
      </c>
      <c r="AA15" s="155">
        <v>3263</v>
      </c>
    </row>
    <row r="16" spans="1:27" ht="13.5">
      <c r="A16" s="181" t="s">
        <v>112</v>
      </c>
      <c r="B16" s="185"/>
      <c r="C16" s="155">
        <v>921</v>
      </c>
      <c r="D16" s="155">
        <v>0</v>
      </c>
      <c r="E16" s="156">
        <v>1956</v>
      </c>
      <c r="F16" s="60">
        <v>921</v>
      </c>
      <c r="G16" s="60">
        <v>5000</v>
      </c>
      <c r="H16" s="60">
        <v>0</v>
      </c>
      <c r="I16" s="60">
        <v>4600</v>
      </c>
      <c r="J16" s="60">
        <v>9600</v>
      </c>
      <c r="K16" s="60">
        <v>1800</v>
      </c>
      <c r="L16" s="60">
        <v>0</v>
      </c>
      <c r="M16" s="60">
        <v>1800</v>
      </c>
      <c r="N16" s="60">
        <v>3600</v>
      </c>
      <c r="O16" s="60">
        <v>3700</v>
      </c>
      <c r="P16" s="60">
        <v>28036</v>
      </c>
      <c r="Q16" s="60">
        <v>1000</v>
      </c>
      <c r="R16" s="60">
        <v>32736</v>
      </c>
      <c r="S16" s="60">
        <v>0</v>
      </c>
      <c r="T16" s="60">
        <v>0</v>
      </c>
      <c r="U16" s="60">
        <v>0</v>
      </c>
      <c r="V16" s="60">
        <v>0</v>
      </c>
      <c r="W16" s="60">
        <v>45936</v>
      </c>
      <c r="X16" s="60">
        <v>1960</v>
      </c>
      <c r="Y16" s="60">
        <v>43976</v>
      </c>
      <c r="Z16" s="140">
        <v>2243.67</v>
      </c>
      <c r="AA16" s="155">
        <v>921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41459523</v>
      </c>
      <c r="D19" s="155">
        <v>0</v>
      </c>
      <c r="E19" s="156">
        <v>43045001</v>
      </c>
      <c r="F19" s="60">
        <v>41459523</v>
      </c>
      <c r="G19" s="60">
        <v>3590470</v>
      </c>
      <c r="H19" s="60">
        <v>3595878</v>
      </c>
      <c r="I19" s="60">
        <v>3659360</v>
      </c>
      <c r="J19" s="60">
        <v>10845708</v>
      </c>
      <c r="K19" s="60">
        <v>3617700</v>
      </c>
      <c r="L19" s="60">
        <v>2966137</v>
      </c>
      <c r="M19" s="60">
        <v>2953948</v>
      </c>
      <c r="N19" s="60">
        <v>9537785</v>
      </c>
      <c r="O19" s="60">
        <v>2933815</v>
      </c>
      <c r="P19" s="60">
        <v>2930303</v>
      </c>
      <c r="Q19" s="60">
        <v>2467958</v>
      </c>
      <c r="R19" s="60">
        <v>8332076</v>
      </c>
      <c r="S19" s="60">
        <v>2460397</v>
      </c>
      <c r="T19" s="60">
        <v>2456796</v>
      </c>
      <c r="U19" s="60">
        <v>2456795</v>
      </c>
      <c r="V19" s="60">
        <v>7373988</v>
      </c>
      <c r="W19" s="60">
        <v>36089557</v>
      </c>
      <c r="X19" s="60">
        <v>43045001</v>
      </c>
      <c r="Y19" s="60">
        <v>-6955444</v>
      </c>
      <c r="Z19" s="140">
        <v>-16.16</v>
      </c>
      <c r="AA19" s="155">
        <v>41459523</v>
      </c>
    </row>
    <row r="20" spans="1:27" ht="13.5">
      <c r="A20" s="181" t="s">
        <v>35</v>
      </c>
      <c r="B20" s="185"/>
      <c r="C20" s="155">
        <v>9639621</v>
      </c>
      <c r="D20" s="155">
        <v>0</v>
      </c>
      <c r="E20" s="156">
        <v>5847853</v>
      </c>
      <c r="F20" s="54">
        <v>9639621</v>
      </c>
      <c r="G20" s="54">
        <v>55208</v>
      </c>
      <c r="H20" s="54">
        <v>68309</v>
      </c>
      <c r="I20" s="54">
        <v>41427</v>
      </c>
      <c r="J20" s="54">
        <v>164944</v>
      </c>
      <c r="K20" s="54">
        <v>42598</v>
      </c>
      <c r="L20" s="54">
        <v>111107</v>
      </c>
      <c r="M20" s="54">
        <v>31327</v>
      </c>
      <c r="N20" s="54">
        <v>185032</v>
      </c>
      <c r="O20" s="54">
        <v>46148</v>
      </c>
      <c r="P20" s="54">
        <v>57723</v>
      </c>
      <c r="Q20" s="54">
        <v>887444</v>
      </c>
      <c r="R20" s="54">
        <v>991315</v>
      </c>
      <c r="S20" s="54">
        <v>44363</v>
      </c>
      <c r="T20" s="54">
        <v>46695</v>
      </c>
      <c r="U20" s="54">
        <v>43402</v>
      </c>
      <c r="V20" s="54">
        <v>134460</v>
      </c>
      <c r="W20" s="54">
        <v>1475751</v>
      </c>
      <c r="X20" s="54">
        <v>5793000</v>
      </c>
      <c r="Y20" s="54">
        <v>-4317249</v>
      </c>
      <c r="Z20" s="184">
        <v>-74.53</v>
      </c>
      <c r="AA20" s="130">
        <v>9639621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81365059</v>
      </c>
      <c r="D22" s="188">
        <f>SUM(D5:D21)</f>
        <v>0</v>
      </c>
      <c r="E22" s="189">
        <f t="shared" si="0"/>
        <v>89547898</v>
      </c>
      <c r="F22" s="190">
        <f t="shared" si="0"/>
        <v>81365059</v>
      </c>
      <c r="G22" s="190">
        <f t="shared" si="0"/>
        <v>8654602</v>
      </c>
      <c r="H22" s="190">
        <f t="shared" si="0"/>
        <v>4875534</v>
      </c>
      <c r="I22" s="190">
        <f t="shared" si="0"/>
        <v>4909208</v>
      </c>
      <c r="J22" s="190">
        <f t="shared" si="0"/>
        <v>18439344</v>
      </c>
      <c r="K22" s="190">
        <f t="shared" si="0"/>
        <v>4852383</v>
      </c>
      <c r="L22" s="190">
        <f t="shared" si="0"/>
        <v>4201843</v>
      </c>
      <c r="M22" s="190">
        <f t="shared" si="0"/>
        <v>4002052</v>
      </c>
      <c r="N22" s="190">
        <f t="shared" si="0"/>
        <v>13056278</v>
      </c>
      <c r="O22" s="190">
        <f t="shared" si="0"/>
        <v>4134549</v>
      </c>
      <c r="P22" s="190">
        <f t="shared" si="0"/>
        <v>4075956</v>
      </c>
      <c r="Q22" s="190">
        <f t="shared" si="0"/>
        <v>4359502</v>
      </c>
      <c r="R22" s="190">
        <f t="shared" si="0"/>
        <v>12570007</v>
      </c>
      <c r="S22" s="190">
        <f t="shared" si="0"/>
        <v>3517950</v>
      </c>
      <c r="T22" s="190">
        <f t="shared" si="0"/>
        <v>3489288</v>
      </c>
      <c r="U22" s="190">
        <f t="shared" si="0"/>
        <v>3711521</v>
      </c>
      <c r="V22" s="190">
        <f t="shared" si="0"/>
        <v>10718759</v>
      </c>
      <c r="W22" s="190">
        <f t="shared" si="0"/>
        <v>54784388</v>
      </c>
      <c r="X22" s="190">
        <f t="shared" si="0"/>
        <v>89180141</v>
      </c>
      <c r="Y22" s="190">
        <f t="shared" si="0"/>
        <v>-34395753</v>
      </c>
      <c r="Z22" s="191">
        <f>+IF(X22&lt;&gt;0,+(Y22/X22)*100,0)</f>
        <v>-38.568847968069484</v>
      </c>
      <c r="AA22" s="188">
        <f>SUM(AA5:AA21)</f>
        <v>81365059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26775316</v>
      </c>
      <c r="D25" s="155">
        <v>0</v>
      </c>
      <c r="E25" s="156">
        <v>31544000</v>
      </c>
      <c r="F25" s="60">
        <v>26775316</v>
      </c>
      <c r="G25" s="60">
        <v>2197833</v>
      </c>
      <c r="H25" s="60">
        <v>2291553</v>
      </c>
      <c r="I25" s="60">
        <v>2219858</v>
      </c>
      <c r="J25" s="60">
        <v>6709244</v>
      </c>
      <c r="K25" s="60">
        <v>2322554</v>
      </c>
      <c r="L25" s="60">
        <v>2329162</v>
      </c>
      <c r="M25" s="60">
        <v>2388481</v>
      </c>
      <c r="N25" s="60">
        <v>7040197</v>
      </c>
      <c r="O25" s="60">
        <v>2341223</v>
      </c>
      <c r="P25" s="60">
        <v>2358481</v>
      </c>
      <c r="Q25" s="60">
        <v>2460414</v>
      </c>
      <c r="R25" s="60">
        <v>7160118</v>
      </c>
      <c r="S25" s="60">
        <v>2729009</v>
      </c>
      <c r="T25" s="60">
        <v>2329468</v>
      </c>
      <c r="U25" s="60">
        <v>2302419</v>
      </c>
      <c r="V25" s="60">
        <v>7360896</v>
      </c>
      <c r="W25" s="60">
        <v>28270455</v>
      </c>
      <c r="X25" s="60">
        <v>37301964</v>
      </c>
      <c r="Y25" s="60">
        <v>-9031509</v>
      </c>
      <c r="Z25" s="140">
        <v>-24.21</v>
      </c>
      <c r="AA25" s="155">
        <v>26775316</v>
      </c>
    </row>
    <row r="26" spans="1:27" ht="13.5">
      <c r="A26" s="183" t="s">
        <v>38</v>
      </c>
      <c r="B26" s="182"/>
      <c r="C26" s="155">
        <v>1965546</v>
      </c>
      <c r="D26" s="155">
        <v>0</v>
      </c>
      <c r="E26" s="156">
        <v>2396489</v>
      </c>
      <c r="F26" s="60">
        <v>1965546</v>
      </c>
      <c r="G26" s="60">
        <v>168369</v>
      </c>
      <c r="H26" s="60">
        <v>170403</v>
      </c>
      <c r="I26" s="60">
        <v>168362</v>
      </c>
      <c r="J26" s="60">
        <v>507134</v>
      </c>
      <c r="K26" s="60">
        <v>168417</v>
      </c>
      <c r="L26" s="60">
        <v>168360</v>
      </c>
      <c r="M26" s="60">
        <v>168341</v>
      </c>
      <c r="N26" s="60">
        <v>505118</v>
      </c>
      <c r="O26" s="60">
        <v>168357</v>
      </c>
      <c r="P26" s="60">
        <v>126839</v>
      </c>
      <c r="Q26" s="60">
        <v>124863</v>
      </c>
      <c r="R26" s="60">
        <v>420059</v>
      </c>
      <c r="S26" s="60">
        <v>142639</v>
      </c>
      <c r="T26" s="60">
        <v>130345</v>
      </c>
      <c r="U26" s="60">
        <v>130279</v>
      </c>
      <c r="V26" s="60">
        <v>403263</v>
      </c>
      <c r="W26" s="60">
        <v>1835574</v>
      </c>
      <c r="X26" s="60">
        <v>1983276</v>
      </c>
      <c r="Y26" s="60">
        <v>-147702</v>
      </c>
      <c r="Z26" s="140">
        <v>-7.45</v>
      </c>
      <c r="AA26" s="155">
        <v>1965546</v>
      </c>
    </row>
    <row r="27" spans="1:27" ht="13.5">
      <c r="A27" s="183" t="s">
        <v>118</v>
      </c>
      <c r="B27" s="182"/>
      <c r="C27" s="155">
        <v>23905816</v>
      </c>
      <c r="D27" s="155">
        <v>0</v>
      </c>
      <c r="E27" s="156">
        <v>2000000</v>
      </c>
      <c r="F27" s="60">
        <v>23905816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5000000</v>
      </c>
      <c r="Y27" s="60">
        <v>-5000000</v>
      </c>
      <c r="Z27" s="140">
        <v>-100</v>
      </c>
      <c r="AA27" s="155">
        <v>23905816</v>
      </c>
    </row>
    <row r="28" spans="1:27" ht="13.5">
      <c r="A28" s="183" t="s">
        <v>39</v>
      </c>
      <c r="B28" s="182"/>
      <c r="C28" s="155">
        <v>16960904</v>
      </c>
      <c r="D28" s="155">
        <v>0</v>
      </c>
      <c r="E28" s="156">
        <v>1500000</v>
      </c>
      <c r="F28" s="60">
        <v>16960904</v>
      </c>
      <c r="G28" s="60">
        <v>724699</v>
      </c>
      <c r="H28" s="60">
        <v>559092</v>
      </c>
      <c r="I28" s="60">
        <v>-482268</v>
      </c>
      <c r="J28" s="60">
        <v>801523</v>
      </c>
      <c r="K28" s="60">
        <v>268528</v>
      </c>
      <c r="L28" s="60">
        <v>289770</v>
      </c>
      <c r="M28" s="60">
        <v>198144</v>
      </c>
      <c r="N28" s="60">
        <v>756442</v>
      </c>
      <c r="O28" s="60">
        <v>342539</v>
      </c>
      <c r="P28" s="60">
        <v>297357</v>
      </c>
      <c r="Q28" s="60">
        <v>276649</v>
      </c>
      <c r="R28" s="60">
        <v>916545</v>
      </c>
      <c r="S28" s="60">
        <v>191787</v>
      </c>
      <c r="T28" s="60">
        <v>193799</v>
      </c>
      <c r="U28" s="60">
        <v>277045</v>
      </c>
      <c r="V28" s="60">
        <v>662631</v>
      </c>
      <c r="W28" s="60">
        <v>3137141</v>
      </c>
      <c r="X28" s="60">
        <v>1500000</v>
      </c>
      <c r="Y28" s="60">
        <v>1637141</v>
      </c>
      <c r="Z28" s="140">
        <v>109.14</v>
      </c>
      <c r="AA28" s="155">
        <v>16960904</v>
      </c>
    </row>
    <row r="29" spans="1:27" ht="13.5">
      <c r="A29" s="183" t="s">
        <v>40</v>
      </c>
      <c r="B29" s="182"/>
      <c r="C29" s="155">
        <v>1550605</v>
      </c>
      <c r="D29" s="155">
        <v>0</v>
      </c>
      <c r="E29" s="156">
        <v>0</v>
      </c>
      <c r="F29" s="60">
        <v>1550605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51807</v>
      </c>
      <c r="Y29" s="60">
        <v>-51807</v>
      </c>
      <c r="Z29" s="140">
        <v>-100</v>
      </c>
      <c r="AA29" s="155">
        <v>1550605</v>
      </c>
    </row>
    <row r="30" spans="1:27" ht="13.5">
      <c r="A30" s="183" t="s">
        <v>119</v>
      </c>
      <c r="B30" s="182"/>
      <c r="C30" s="155">
        <v>20881290</v>
      </c>
      <c r="D30" s="155">
        <v>0</v>
      </c>
      <c r="E30" s="156">
        <v>30396693</v>
      </c>
      <c r="F30" s="60">
        <v>20881290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31381406</v>
      </c>
      <c r="Y30" s="60">
        <v>-31381406</v>
      </c>
      <c r="Z30" s="140">
        <v>-100</v>
      </c>
      <c r="AA30" s="155">
        <v>20881290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16816</v>
      </c>
      <c r="N31" s="60">
        <v>16816</v>
      </c>
      <c r="O31" s="60">
        <v>731766</v>
      </c>
      <c r="P31" s="60">
        <v>0</v>
      </c>
      <c r="Q31" s="60">
        <v>0</v>
      </c>
      <c r="R31" s="60">
        <v>731766</v>
      </c>
      <c r="S31" s="60">
        <v>0</v>
      </c>
      <c r="T31" s="60">
        <v>0</v>
      </c>
      <c r="U31" s="60">
        <v>0</v>
      </c>
      <c r="V31" s="60">
        <v>0</v>
      </c>
      <c r="W31" s="60">
        <v>748582</v>
      </c>
      <c r="X31" s="60"/>
      <c r="Y31" s="60">
        <v>748582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1942053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1957049</v>
      </c>
      <c r="Y32" s="60">
        <v>-1957049</v>
      </c>
      <c r="Z32" s="140">
        <v>-100</v>
      </c>
      <c r="AA32" s="155">
        <v>0</v>
      </c>
    </row>
    <row r="33" spans="1:27" ht="13.5">
      <c r="A33" s="183" t="s">
        <v>42</v>
      </c>
      <c r="B33" s="182"/>
      <c r="C33" s="155">
        <v>3347993</v>
      </c>
      <c r="D33" s="155">
        <v>0</v>
      </c>
      <c r="E33" s="156">
        <v>5557922</v>
      </c>
      <c r="F33" s="60">
        <v>3347993</v>
      </c>
      <c r="G33" s="60">
        <v>21684</v>
      </c>
      <c r="H33" s="60">
        <v>22478</v>
      </c>
      <c r="I33" s="60">
        <v>45047</v>
      </c>
      <c r="J33" s="60">
        <v>89209</v>
      </c>
      <c r="K33" s="60">
        <v>30938</v>
      </c>
      <c r="L33" s="60">
        <v>37636</v>
      </c>
      <c r="M33" s="60">
        <v>25001</v>
      </c>
      <c r="N33" s="60">
        <v>93575</v>
      </c>
      <c r="O33" s="60">
        <v>19136</v>
      </c>
      <c r="P33" s="60">
        <v>22697</v>
      </c>
      <c r="Q33" s="60">
        <v>19735</v>
      </c>
      <c r="R33" s="60">
        <v>61568</v>
      </c>
      <c r="S33" s="60">
        <v>44452</v>
      </c>
      <c r="T33" s="60">
        <v>20535</v>
      </c>
      <c r="U33" s="60">
        <v>78721</v>
      </c>
      <c r="V33" s="60">
        <v>143708</v>
      </c>
      <c r="W33" s="60">
        <v>388060</v>
      </c>
      <c r="X33" s="60"/>
      <c r="Y33" s="60">
        <v>388060</v>
      </c>
      <c r="Z33" s="140">
        <v>0</v>
      </c>
      <c r="AA33" s="155">
        <v>3347993</v>
      </c>
    </row>
    <row r="34" spans="1:27" ht="13.5">
      <c r="A34" s="183" t="s">
        <v>43</v>
      </c>
      <c r="B34" s="182"/>
      <c r="C34" s="155">
        <v>20091973</v>
      </c>
      <c r="D34" s="155">
        <v>0</v>
      </c>
      <c r="E34" s="156">
        <v>13992221</v>
      </c>
      <c r="F34" s="60">
        <v>20091973</v>
      </c>
      <c r="G34" s="60">
        <v>3892906</v>
      </c>
      <c r="H34" s="60">
        <v>1504303</v>
      </c>
      <c r="I34" s="60">
        <v>1915417</v>
      </c>
      <c r="J34" s="60">
        <v>7312626</v>
      </c>
      <c r="K34" s="60">
        <v>2331353</v>
      </c>
      <c r="L34" s="60">
        <v>1498957</v>
      </c>
      <c r="M34" s="60">
        <v>3973335</v>
      </c>
      <c r="N34" s="60">
        <v>7803645</v>
      </c>
      <c r="O34" s="60">
        <v>2498471</v>
      </c>
      <c r="P34" s="60">
        <v>952611</v>
      </c>
      <c r="Q34" s="60">
        <v>1774231</v>
      </c>
      <c r="R34" s="60">
        <v>5225313</v>
      </c>
      <c r="S34" s="60">
        <v>2319787</v>
      </c>
      <c r="T34" s="60">
        <v>1677129</v>
      </c>
      <c r="U34" s="60">
        <v>1666236</v>
      </c>
      <c r="V34" s="60">
        <v>5663152</v>
      </c>
      <c r="W34" s="60">
        <v>26004736</v>
      </c>
      <c r="X34" s="60">
        <v>9385217</v>
      </c>
      <c r="Y34" s="60">
        <v>16619519</v>
      </c>
      <c r="Z34" s="140">
        <v>177.08</v>
      </c>
      <c r="AA34" s="155">
        <v>20091973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115479443</v>
      </c>
      <c r="D36" s="188">
        <f>SUM(D25:D35)</f>
        <v>0</v>
      </c>
      <c r="E36" s="189">
        <f t="shared" si="1"/>
        <v>89329378</v>
      </c>
      <c r="F36" s="190">
        <f t="shared" si="1"/>
        <v>115479443</v>
      </c>
      <c r="G36" s="190">
        <f t="shared" si="1"/>
        <v>7005491</v>
      </c>
      <c r="H36" s="190">
        <f t="shared" si="1"/>
        <v>4547829</v>
      </c>
      <c r="I36" s="190">
        <f t="shared" si="1"/>
        <v>3866416</v>
      </c>
      <c r="J36" s="190">
        <f t="shared" si="1"/>
        <v>15419736</v>
      </c>
      <c r="K36" s="190">
        <f t="shared" si="1"/>
        <v>5121790</v>
      </c>
      <c r="L36" s="190">
        <f t="shared" si="1"/>
        <v>4323885</v>
      </c>
      <c r="M36" s="190">
        <f t="shared" si="1"/>
        <v>6770118</v>
      </c>
      <c r="N36" s="190">
        <f t="shared" si="1"/>
        <v>16215793</v>
      </c>
      <c r="O36" s="190">
        <f t="shared" si="1"/>
        <v>6101492</v>
      </c>
      <c r="P36" s="190">
        <f t="shared" si="1"/>
        <v>3757985</v>
      </c>
      <c r="Q36" s="190">
        <f t="shared" si="1"/>
        <v>4655892</v>
      </c>
      <c r="R36" s="190">
        <f t="shared" si="1"/>
        <v>14515369</v>
      </c>
      <c r="S36" s="190">
        <f t="shared" si="1"/>
        <v>5427674</v>
      </c>
      <c r="T36" s="190">
        <f t="shared" si="1"/>
        <v>4351276</v>
      </c>
      <c r="U36" s="190">
        <f t="shared" si="1"/>
        <v>4454700</v>
      </c>
      <c r="V36" s="190">
        <f t="shared" si="1"/>
        <v>14233650</v>
      </c>
      <c r="W36" s="190">
        <f t="shared" si="1"/>
        <v>60384548</v>
      </c>
      <c r="X36" s="190">
        <f t="shared" si="1"/>
        <v>88560719</v>
      </c>
      <c r="Y36" s="190">
        <f t="shared" si="1"/>
        <v>-28176171</v>
      </c>
      <c r="Z36" s="191">
        <f>+IF(X36&lt;&gt;0,+(Y36/X36)*100,0)</f>
        <v>-31.815652942022748</v>
      </c>
      <c r="AA36" s="188">
        <f>SUM(AA25:AA35)</f>
        <v>115479443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-34114384</v>
      </c>
      <c r="D38" s="199">
        <f>+D22-D36</f>
        <v>0</v>
      </c>
      <c r="E38" s="200">
        <f t="shared" si="2"/>
        <v>218520</v>
      </c>
      <c r="F38" s="106">
        <f t="shared" si="2"/>
        <v>-34114384</v>
      </c>
      <c r="G38" s="106">
        <f t="shared" si="2"/>
        <v>1649111</v>
      </c>
      <c r="H38" s="106">
        <f t="shared" si="2"/>
        <v>327705</v>
      </c>
      <c r="I38" s="106">
        <f t="shared" si="2"/>
        <v>1042792</v>
      </c>
      <c r="J38" s="106">
        <f t="shared" si="2"/>
        <v>3019608</v>
      </c>
      <c r="K38" s="106">
        <f t="shared" si="2"/>
        <v>-269407</v>
      </c>
      <c r="L38" s="106">
        <f t="shared" si="2"/>
        <v>-122042</v>
      </c>
      <c r="M38" s="106">
        <f t="shared" si="2"/>
        <v>-2768066</v>
      </c>
      <c r="N38" s="106">
        <f t="shared" si="2"/>
        <v>-3159515</v>
      </c>
      <c r="O38" s="106">
        <f t="shared" si="2"/>
        <v>-1966943</v>
      </c>
      <c r="P38" s="106">
        <f t="shared" si="2"/>
        <v>317971</v>
      </c>
      <c r="Q38" s="106">
        <f t="shared" si="2"/>
        <v>-296390</v>
      </c>
      <c r="R38" s="106">
        <f t="shared" si="2"/>
        <v>-1945362</v>
      </c>
      <c r="S38" s="106">
        <f t="shared" si="2"/>
        <v>-1909724</v>
      </c>
      <c r="T38" s="106">
        <f t="shared" si="2"/>
        <v>-861988</v>
      </c>
      <c r="U38" s="106">
        <f t="shared" si="2"/>
        <v>-743179</v>
      </c>
      <c r="V38" s="106">
        <f t="shared" si="2"/>
        <v>-3514891</v>
      </c>
      <c r="W38" s="106">
        <f t="shared" si="2"/>
        <v>-5600160</v>
      </c>
      <c r="X38" s="106">
        <f>IF(F22=F36,0,X22-X36)</f>
        <v>619422</v>
      </c>
      <c r="Y38" s="106">
        <f t="shared" si="2"/>
        <v>-6219582</v>
      </c>
      <c r="Z38" s="201">
        <f>+IF(X38&lt;&gt;0,+(Y38/X38)*100,0)</f>
        <v>-1004.094462256749</v>
      </c>
      <c r="AA38" s="199">
        <f>+AA22-AA36</f>
        <v>-34114384</v>
      </c>
    </row>
    <row r="39" spans="1:27" ht="13.5">
      <c r="A39" s="181" t="s">
        <v>46</v>
      </c>
      <c r="B39" s="185"/>
      <c r="C39" s="155">
        <v>24282159</v>
      </c>
      <c r="D39" s="155">
        <v>0</v>
      </c>
      <c r="E39" s="156">
        <v>21316700</v>
      </c>
      <c r="F39" s="60">
        <v>24282159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1780</v>
      </c>
      <c r="N39" s="60">
        <v>1780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1780</v>
      </c>
      <c r="X39" s="60">
        <v>21266700</v>
      </c>
      <c r="Y39" s="60">
        <v>-21264920</v>
      </c>
      <c r="Z39" s="140">
        <v>-99.99</v>
      </c>
      <c r="AA39" s="155">
        <v>24282159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-21266698</v>
      </c>
      <c r="Y40" s="54">
        <v>21266698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-9832225</v>
      </c>
      <c r="D42" s="206">
        <f>SUM(D38:D41)</f>
        <v>0</v>
      </c>
      <c r="E42" s="207">
        <f t="shared" si="3"/>
        <v>21535220</v>
      </c>
      <c r="F42" s="88">
        <f t="shared" si="3"/>
        <v>-9832225</v>
      </c>
      <c r="G42" s="88">
        <f t="shared" si="3"/>
        <v>1649111</v>
      </c>
      <c r="H42" s="88">
        <f t="shared" si="3"/>
        <v>327705</v>
      </c>
      <c r="I42" s="88">
        <f t="shared" si="3"/>
        <v>1042792</v>
      </c>
      <c r="J42" s="88">
        <f t="shared" si="3"/>
        <v>3019608</v>
      </c>
      <c r="K42" s="88">
        <f t="shared" si="3"/>
        <v>-269407</v>
      </c>
      <c r="L42" s="88">
        <f t="shared" si="3"/>
        <v>-122042</v>
      </c>
      <c r="M42" s="88">
        <f t="shared" si="3"/>
        <v>-2766286</v>
      </c>
      <c r="N42" s="88">
        <f t="shared" si="3"/>
        <v>-3157735</v>
      </c>
      <c r="O42" s="88">
        <f t="shared" si="3"/>
        <v>-1966943</v>
      </c>
      <c r="P42" s="88">
        <f t="shared" si="3"/>
        <v>317971</v>
      </c>
      <c r="Q42" s="88">
        <f t="shared" si="3"/>
        <v>-296390</v>
      </c>
      <c r="R42" s="88">
        <f t="shared" si="3"/>
        <v>-1945362</v>
      </c>
      <c r="S42" s="88">
        <f t="shared" si="3"/>
        <v>-1909724</v>
      </c>
      <c r="T42" s="88">
        <f t="shared" si="3"/>
        <v>-861988</v>
      </c>
      <c r="U42" s="88">
        <f t="shared" si="3"/>
        <v>-743179</v>
      </c>
      <c r="V42" s="88">
        <f t="shared" si="3"/>
        <v>-3514891</v>
      </c>
      <c r="W42" s="88">
        <f t="shared" si="3"/>
        <v>-5598380</v>
      </c>
      <c r="X42" s="88">
        <f t="shared" si="3"/>
        <v>619424</v>
      </c>
      <c r="Y42" s="88">
        <f t="shared" si="3"/>
        <v>-6217804</v>
      </c>
      <c r="Z42" s="208">
        <f>+IF(X42&lt;&gt;0,+(Y42/X42)*100,0)</f>
        <v>-1003.8041793666373</v>
      </c>
      <c r="AA42" s="206">
        <f>SUM(AA38:AA41)</f>
        <v>-9832225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-9832225</v>
      </c>
      <c r="D44" s="210">
        <f>+D42-D43</f>
        <v>0</v>
      </c>
      <c r="E44" s="211">
        <f t="shared" si="4"/>
        <v>21535220</v>
      </c>
      <c r="F44" s="77">
        <f t="shared" si="4"/>
        <v>-9832225</v>
      </c>
      <c r="G44" s="77">
        <f t="shared" si="4"/>
        <v>1649111</v>
      </c>
      <c r="H44" s="77">
        <f t="shared" si="4"/>
        <v>327705</v>
      </c>
      <c r="I44" s="77">
        <f t="shared" si="4"/>
        <v>1042792</v>
      </c>
      <c r="J44" s="77">
        <f t="shared" si="4"/>
        <v>3019608</v>
      </c>
      <c r="K44" s="77">
        <f t="shared" si="4"/>
        <v>-269407</v>
      </c>
      <c r="L44" s="77">
        <f t="shared" si="4"/>
        <v>-122042</v>
      </c>
      <c r="M44" s="77">
        <f t="shared" si="4"/>
        <v>-2766286</v>
      </c>
      <c r="N44" s="77">
        <f t="shared" si="4"/>
        <v>-3157735</v>
      </c>
      <c r="O44" s="77">
        <f t="shared" si="4"/>
        <v>-1966943</v>
      </c>
      <c r="P44" s="77">
        <f t="shared" si="4"/>
        <v>317971</v>
      </c>
      <c r="Q44" s="77">
        <f t="shared" si="4"/>
        <v>-296390</v>
      </c>
      <c r="R44" s="77">
        <f t="shared" si="4"/>
        <v>-1945362</v>
      </c>
      <c r="S44" s="77">
        <f t="shared" si="4"/>
        <v>-1909724</v>
      </c>
      <c r="T44" s="77">
        <f t="shared" si="4"/>
        <v>-861988</v>
      </c>
      <c r="U44" s="77">
        <f t="shared" si="4"/>
        <v>-743179</v>
      </c>
      <c r="V44" s="77">
        <f t="shared" si="4"/>
        <v>-3514891</v>
      </c>
      <c r="W44" s="77">
        <f t="shared" si="4"/>
        <v>-5598380</v>
      </c>
      <c r="X44" s="77">
        <f t="shared" si="4"/>
        <v>619424</v>
      </c>
      <c r="Y44" s="77">
        <f t="shared" si="4"/>
        <v>-6217804</v>
      </c>
      <c r="Z44" s="212">
        <f>+IF(X44&lt;&gt;0,+(Y44/X44)*100,0)</f>
        <v>-1003.8041793666373</v>
      </c>
      <c r="AA44" s="210">
        <f>+AA42-AA43</f>
        <v>-9832225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-9832225</v>
      </c>
      <c r="D46" s="206">
        <f>SUM(D44:D45)</f>
        <v>0</v>
      </c>
      <c r="E46" s="207">
        <f t="shared" si="5"/>
        <v>21535220</v>
      </c>
      <c r="F46" s="88">
        <f t="shared" si="5"/>
        <v>-9832225</v>
      </c>
      <c r="G46" s="88">
        <f t="shared" si="5"/>
        <v>1649111</v>
      </c>
      <c r="H46" s="88">
        <f t="shared" si="5"/>
        <v>327705</v>
      </c>
      <c r="I46" s="88">
        <f t="shared" si="5"/>
        <v>1042792</v>
      </c>
      <c r="J46" s="88">
        <f t="shared" si="5"/>
        <v>3019608</v>
      </c>
      <c r="K46" s="88">
        <f t="shared" si="5"/>
        <v>-269407</v>
      </c>
      <c r="L46" s="88">
        <f t="shared" si="5"/>
        <v>-122042</v>
      </c>
      <c r="M46" s="88">
        <f t="shared" si="5"/>
        <v>-2766286</v>
      </c>
      <c r="N46" s="88">
        <f t="shared" si="5"/>
        <v>-3157735</v>
      </c>
      <c r="O46" s="88">
        <f t="shared" si="5"/>
        <v>-1966943</v>
      </c>
      <c r="P46" s="88">
        <f t="shared" si="5"/>
        <v>317971</v>
      </c>
      <c r="Q46" s="88">
        <f t="shared" si="5"/>
        <v>-296390</v>
      </c>
      <c r="R46" s="88">
        <f t="shared" si="5"/>
        <v>-1945362</v>
      </c>
      <c r="S46" s="88">
        <f t="shared" si="5"/>
        <v>-1909724</v>
      </c>
      <c r="T46" s="88">
        <f t="shared" si="5"/>
        <v>-861988</v>
      </c>
      <c r="U46" s="88">
        <f t="shared" si="5"/>
        <v>-743179</v>
      </c>
      <c r="V46" s="88">
        <f t="shared" si="5"/>
        <v>-3514891</v>
      </c>
      <c r="W46" s="88">
        <f t="shared" si="5"/>
        <v>-5598380</v>
      </c>
      <c r="X46" s="88">
        <f t="shared" si="5"/>
        <v>619424</v>
      </c>
      <c r="Y46" s="88">
        <f t="shared" si="5"/>
        <v>-6217804</v>
      </c>
      <c r="Z46" s="208">
        <f>+IF(X46&lt;&gt;0,+(Y46/X46)*100,0)</f>
        <v>-1003.8041793666373</v>
      </c>
      <c r="AA46" s="206">
        <f>SUM(AA44:AA45)</f>
        <v>-9832225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-9832225</v>
      </c>
      <c r="D48" s="217">
        <f>SUM(D46:D47)</f>
        <v>0</v>
      </c>
      <c r="E48" s="218">
        <f t="shared" si="6"/>
        <v>21535220</v>
      </c>
      <c r="F48" s="219">
        <f t="shared" si="6"/>
        <v>-9832225</v>
      </c>
      <c r="G48" s="219">
        <f t="shared" si="6"/>
        <v>1649111</v>
      </c>
      <c r="H48" s="220">
        <f t="shared" si="6"/>
        <v>327705</v>
      </c>
      <c r="I48" s="220">
        <f t="shared" si="6"/>
        <v>1042792</v>
      </c>
      <c r="J48" s="220">
        <f t="shared" si="6"/>
        <v>3019608</v>
      </c>
      <c r="K48" s="220">
        <f t="shared" si="6"/>
        <v>-269407</v>
      </c>
      <c r="L48" s="220">
        <f t="shared" si="6"/>
        <v>-122042</v>
      </c>
      <c r="M48" s="219">
        <f t="shared" si="6"/>
        <v>-2766286</v>
      </c>
      <c r="N48" s="219">
        <f t="shared" si="6"/>
        <v>-3157735</v>
      </c>
      <c r="O48" s="220">
        <f t="shared" si="6"/>
        <v>-1966943</v>
      </c>
      <c r="P48" s="220">
        <f t="shared" si="6"/>
        <v>317971</v>
      </c>
      <c r="Q48" s="220">
        <f t="shared" si="6"/>
        <v>-296390</v>
      </c>
      <c r="R48" s="220">
        <f t="shared" si="6"/>
        <v>-1945362</v>
      </c>
      <c r="S48" s="220">
        <f t="shared" si="6"/>
        <v>-1909724</v>
      </c>
      <c r="T48" s="219">
        <f t="shared" si="6"/>
        <v>-861988</v>
      </c>
      <c r="U48" s="219">
        <f t="shared" si="6"/>
        <v>-743179</v>
      </c>
      <c r="V48" s="220">
        <f t="shared" si="6"/>
        <v>-3514891</v>
      </c>
      <c r="W48" s="220">
        <f t="shared" si="6"/>
        <v>-5598380</v>
      </c>
      <c r="X48" s="220">
        <f t="shared" si="6"/>
        <v>619424</v>
      </c>
      <c r="Y48" s="220">
        <f t="shared" si="6"/>
        <v>-6217804</v>
      </c>
      <c r="Z48" s="221">
        <f>+IF(X48&lt;&gt;0,+(Y48/X48)*100,0)</f>
        <v>-1003.8041793666373</v>
      </c>
      <c r="AA48" s="222">
        <f>SUM(AA46:AA47)</f>
        <v>-9832225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300000</v>
      </c>
      <c r="Y5" s="100">
        <f t="shared" si="0"/>
        <v>-300000</v>
      </c>
      <c r="Z5" s="137">
        <f>+IF(X5&lt;&gt;0,+(Y5/X5)*100,0)</f>
        <v>-100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</v>
      </c>
      <c r="Y6" s="60">
        <v>-50000</v>
      </c>
      <c r="Z6" s="140">
        <v>-100</v>
      </c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200000</v>
      </c>
      <c r="Y7" s="159">
        <v>-200000</v>
      </c>
      <c r="Z7" s="141">
        <v>-100</v>
      </c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50000</v>
      </c>
      <c r="Y8" s="60">
        <v>-50000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2030900</v>
      </c>
      <c r="Y9" s="100">
        <f t="shared" si="1"/>
        <v>-2030900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2010900</v>
      </c>
      <c r="Y11" s="60">
        <v>-2010900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20000</v>
      </c>
      <c r="Y13" s="60">
        <v>-20000</v>
      </c>
      <c r="Z13" s="140">
        <v>-100</v>
      </c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6838482</v>
      </c>
      <c r="Y15" s="100">
        <f t="shared" si="2"/>
        <v>-6838482</v>
      </c>
      <c r="Z15" s="137">
        <f>+IF(X15&lt;&gt;0,+(Y15/X15)*100,0)</f>
        <v>-100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6838482</v>
      </c>
      <c r="Y17" s="60">
        <v>-6838482</v>
      </c>
      <c r="Z17" s="140">
        <v>-100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11987318</v>
      </c>
      <c r="Y19" s="100">
        <f t="shared" si="3"/>
        <v>-11987318</v>
      </c>
      <c r="Z19" s="137">
        <f>+IF(X19&lt;&gt;0,+(Y19/X19)*100,0)</f>
        <v>-100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196000</v>
      </c>
      <c r="Y20" s="60">
        <v>-196000</v>
      </c>
      <c r="Z20" s="140">
        <v>-100</v>
      </c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11381442</v>
      </c>
      <c r="Y21" s="60">
        <v>-11381442</v>
      </c>
      <c r="Z21" s="140">
        <v>-100</v>
      </c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409876</v>
      </c>
      <c r="Y22" s="159">
        <v>-409876</v>
      </c>
      <c r="Z22" s="141">
        <v>-100</v>
      </c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110000</v>
      </c>
      <c r="Y24" s="100">
        <v>-110000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21266700</v>
      </c>
      <c r="Y25" s="219">
        <f t="shared" si="4"/>
        <v>-21266700</v>
      </c>
      <c r="Z25" s="231">
        <f>+IF(X25&lt;&gt;0,+(Y25/X25)*100,0)</f>
        <v>-100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4421293</v>
      </c>
      <c r="D6" s="155"/>
      <c r="E6" s="59">
        <v>1441000</v>
      </c>
      <c r="F6" s="60">
        <v>4421293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4421293</v>
      </c>
      <c r="Y6" s="60">
        <v>-4421293</v>
      </c>
      <c r="Z6" s="140">
        <v>-100</v>
      </c>
      <c r="AA6" s="62">
        <v>4421293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4618516</v>
      </c>
      <c r="D8" s="155"/>
      <c r="E8" s="59">
        <v>19095000</v>
      </c>
      <c r="F8" s="60">
        <v>4618516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4618516</v>
      </c>
      <c r="Y8" s="60">
        <v>-4618516</v>
      </c>
      <c r="Z8" s="140">
        <v>-100</v>
      </c>
      <c r="AA8" s="62">
        <v>4618516</v>
      </c>
    </row>
    <row r="9" spans="1:27" ht="13.5">
      <c r="A9" s="249" t="s">
        <v>146</v>
      </c>
      <c r="B9" s="182"/>
      <c r="C9" s="155">
        <v>27620</v>
      </c>
      <c r="D9" s="155"/>
      <c r="E9" s="59"/>
      <c r="F9" s="60">
        <v>27620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27620</v>
      </c>
      <c r="Y9" s="60">
        <v>-27620</v>
      </c>
      <c r="Z9" s="140">
        <v>-100</v>
      </c>
      <c r="AA9" s="62">
        <v>27620</v>
      </c>
    </row>
    <row r="10" spans="1:27" ht="13.5">
      <c r="A10" s="249" t="s">
        <v>147</v>
      </c>
      <c r="B10" s="182"/>
      <c r="C10" s="155"/>
      <c r="D10" s="155"/>
      <c r="E10" s="59">
        <v>355000</v>
      </c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81007</v>
      </c>
      <c r="D11" s="155"/>
      <c r="E11" s="59">
        <v>50000</v>
      </c>
      <c r="F11" s="60">
        <v>81007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81007</v>
      </c>
      <c r="Y11" s="60">
        <v>-81007</v>
      </c>
      <c r="Z11" s="140">
        <v>-100</v>
      </c>
      <c r="AA11" s="62">
        <v>81007</v>
      </c>
    </row>
    <row r="12" spans="1:27" ht="13.5">
      <c r="A12" s="250" t="s">
        <v>56</v>
      </c>
      <c r="B12" s="251"/>
      <c r="C12" s="168">
        <f aca="true" t="shared" si="0" ref="C12:Y12">SUM(C6:C11)</f>
        <v>9148436</v>
      </c>
      <c r="D12" s="168">
        <f>SUM(D6:D11)</f>
        <v>0</v>
      </c>
      <c r="E12" s="72">
        <f t="shared" si="0"/>
        <v>20941000</v>
      </c>
      <c r="F12" s="73">
        <f t="shared" si="0"/>
        <v>9148436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9148436</v>
      </c>
      <c r="Y12" s="73">
        <f t="shared" si="0"/>
        <v>-9148436</v>
      </c>
      <c r="Z12" s="170">
        <f>+IF(X12&lt;&gt;0,+(Y12/X12)*100,0)</f>
        <v>-100</v>
      </c>
      <c r="AA12" s="74">
        <f>SUM(AA6:AA11)</f>
        <v>9148436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1090000</v>
      </c>
      <c r="D16" s="155"/>
      <c r="E16" s="59">
        <v>73000</v>
      </c>
      <c r="F16" s="60">
        <v>1090000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1090000</v>
      </c>
      <c r="Y16" s="159">
        <v>-1090000</v>
      </c>
      <c r="Z16" s="141">
        <v>-100</v>
      </c>
      <c r="AA16" s="225">
        <v>1090000</v>
      </c>
    </row>
    <row r="17" spans="1:27" ht="13.5">
      <c r="A17" s="249" t="s">
        <v>152</v>
      </c>
      <c r="B17" s="182"/>
      <c r="C17" s="155"/>
      <c r="D17" s="155"/>
      <c r="E17" s="59">
        <v>2520000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289833467</v>
      </c>
      <c r="D19" s="155"/>
      <c r="E19" s="59">
        <v>280000000</v>
      </c>
      <c r="F19" s="60">
        <v>289833467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289833467</v>
      </c>
      <c r="Y19" s="60">
        <v>-289833467</v>
      </c>
      <c r="Z19" s="140">
        <v>-100</v>
      </c>
      <c r="AA19" s="62">
        <v>289833467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311040</v>
      </c>
      <c r="D22" s="155"/>
      <c r="E22" s="59">
        <v>311000</v>
      </c>
      <c r="F22" s="60">
        <v>311040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311040</v>
      </c>
      <c r="Y22" s="60">
        <v>-311040</v>
      </c>
      <c r="Z22" s="140">
        <v>-100</v>
      </c>
      <c r="AA22" s="62">
        <v>311040</v>
      </c>
    </row>
    <row r="23" spans="1:27" ht="13.5">
      <c r="A23" s="249" t="s">
        <v>158</v>
      </c>
      <c r="B23" s="182"/>
      <c r="C23" s="155">
        <v>98010</v>
      </c>
      <c r="D23" s="155"/>
      <c r="E23" s="59"/>
      <c r="F23" s="60">
        <v>98010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98010</v>
      </c>
      <c r="Y23" s="159">
        <v>-98010</v>
      </c>
      <c r="Z23" s="141">
        <v>-100</v>
      </c>
      <c r="AA23" s="225">
        <v>98010</v>
      </c>
    </row>
    <row r="24" spans="1:27" ht="13.5">
      <c r="A24" s="250" t="s">
        <v>57</v>
      </c>
      <c r="B24" s="253"/>
      <c r="C24" s="168">
        <f aca="true" t="shared" si="1" ref="C24:Y24">SUM(C15:C23)</f>
        <v>291332517</v>
      </c>
      <c r="D24" s="168">
        <f>SUM(D15:D23)</f>
        <v>0</v>
      </c>
      <c r="E24" s="76">
        <f t="shared" si="1"/>
        <v>282904000</v>
      </c>
      <c r="F24" s="77">
        <f t="shared" si="1"/>
        <v>291332517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291332517</v>
      </c>
      <c r="Y24" s="77">
        <f t="shared" si="1"/>
        <v>-291332517</v>
      </c>
      <c r="Z24" s="212">
        <f>+IF(X24&lt;&gt;0,+(Y24/X24)*100,0)</f>
        <v>-100</v>
      </c>
      <c r="AA24" s="79">
        <f>SUM(AA15:AA23)</f>
        <v>291332517</v>
      </c>
    </row>
    <row r="25" spans="1:27" ht="13.5">
      <c r="A25" s="250" t="s">
        <v>159</v>
      </c>
      <c r="B25" s="251"/>
      <c r="C25" s="168">
        <f aca="true" t="shared" si="2" ref="C25:Y25">+C12+C24</f>
        <v>300480953</v>
      </c>
      <c r="D25" s="168">
        <f>+D12+D24</f>
        <v>0</v>
      </c>
      <c r="E25" s="72">
        <f t="shared" si="2"/>
        <v>303845000</v>
      </c>
      <c r="F25" s="73">
        <f t="shared" si="2"/>
        <v>300480953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300480953</v>
      </c>
      <c r="Y25" s="73">
        <f t="shared" si="2"/>
        <v>-300480953</v>
      </c>
      <c r="Z25" s="170">
        <f>+IF(X25&lt;&gt;0,+(Y25/X25)*100,0)</f>
        <v>-100</v>
      </c>
      <c r="AA25" s="74">
        <f>+AA12+AA24</f>
        <v>300480953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108475</v>
      </c>
      <c r="D30" s="155"/>
      <c r="E30" s="59"/>
      <c r="F30" s="60">
        <v>108475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108475</v>
      </c>
      <c r="Y30" s="60">
        <v>-108475</v>
      </c>
      <c r="Z30" s="140">
        <v>-100</v>
      </c>
      <c r="AA30" s="62">
        <v>108475</v>
      </c>
    </row>
    <row r="31" spans="1:27" ht="13.5">
      <c r="A31" s="249" t="s">
        <v>163</v>
      </c>
      <c r="B31" s="182"/>
      <c r="C31" s="155">
        <v>568828</v>
      </c>
      <c r="D31" s="155"/>
      <c r="E31" s="59"/>
      <c r="F31" s="60">
        <v>568828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568828</v>
      </c>
      <c r="Y31" s="60">
        <v>-568828</v>
      </c>
      <c r="Z31" s="140">
        <v>-100</v>
      </c>
      <c r="AA31" s="62">
        <v>568828</v>
      </c>
    </row>
    <row r="32" spans="1:27" ht="13.5">
      <c r="A32" s="249" t="s">
        <v>164</v>
      </c>
      <c r="B32" s="182"/>
      <c r="C32" s="155">
        <v>29411923</v>
      </c>
      <c r="D32" s="155"/>
      <c r="E32" s="59">
        <v>17860000</v>
      </c>
      <c r="F32" s="60">
        <v>29411923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29411923</v>
      </c>
      <c r="Y32" s="60">
        <v>-29411923</v>
      </c>
      <c r="Z32" s="140">
        <v>-100</v>
      </c>
      <c r="AA32" s="62">
        <v>29411923</v>
      </c>
    </row>
    <row r="33" spans="1:27" ht="13.5">
      <c r="A33" s="249" t="s">
        <v>165</v>
      </c>
      <c r="B33" s="182"/>
      <c r="C33" s="155">
        <v>12407031</v>
      </c>
      <c r="D33" s="155"/>
      <c r="E33" s="59"/>
      <c r="F33" s="60">
        <v>12407031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12407031</v>
      </c>
      <c r="Y33" s="60">
        <v>-12407031</v>
      </c>
      <c r="Z33" s="140">
        <v>-100</v>
      </c>
      <c r="AA33" s="62">
        <v>12407031</v>
      </c>
    </row>
    <row r="34" spans="1:27" ht="13.5">
      <c r="A34" s="250" t="s">
        <v>58</v>
      </c>
      <c r="B34" s="251"/>
      <c r="C34" s="168">
        <f aca="true" t="shared" si="3" ref="C34:Y34">SUM(C29:C33)</f>
        <v>42496257</v>
      </c>
      <c r="D34" s="168">
        <f>SUM(D29:D33)</f>
        <v>0</v>
      </c>
      <c r="E34" s="72">
        <f t="shared" si="3"/>
        <v>17860000</v>
      </c>
      <c r="F34" s="73">
        <f t="shared" si="3"/>
        <v>42496257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42496257</v>
      </c>
      <c r="Y34" s="73">
        <f t="shared" si="3"/>
        <v>-42496257</v>
      </c>
      <c r="Z34" s="170">
        <f>+IF(X34&lt;&gt;0,+(Y34/X34)*100,0)</f>
        <v>-100</v>
      </c>
      <c r="AA34" s="74">
        <f>SUM(AA29:AA33)</f>
        <v>42496257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201115</v>
      </c>
      <c r="D37" s="155"/>
      <c r="E37" s="59"/>
      <c r="F37" s="60">
        <v>201115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201115</v>
      </c>
      <c r="Y37" s="60">
        <v>-201115</v>
      </c>
      <c r="Z37" s="140">
        <v>-100</v>
      </c>
      <c r="AA37" s="62">
        <v>201115</v>
      </c>
    </row>
    <row r="38" spans="1:27" ht="13.5">
      <c r="A38" s="249" t="s">
        <v>165</v>
      </c>
      <c r="B38" s="182"/>
      <c r="C38" s="155">
        <v>2757000</v>
      </c>
      <c r="D38" s="155"/>
      <c r="E38" s="59"/>
      <c r="F38" s="60">
        <v>2757000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2757000</v>
      </c>
      <c r="Y38" s="60">
        <v>-2757000</v>
      </c>
      <c r="Z38" s="140">
        <v>-100</v>
      </c>
      <c r="AA38" s="62">
        <v>2757000</v>
      </c>
    </row>
    <row r="39" spans="1:27" ht="13.5">
      <c r="A39" s="250" t="s">
        <v>59</v>
      </c>
      <c r="B39" s="253"/>
      <c r="C39" s="168">
        <f aca="true" t="shared" si="4" ref="C39:Y39">SUM(C37:C38)</f>
        <v>2958115</v>
      </c>
      <c r="D39" s="168">
        <f>SUM(D37:D38)</f>
        <v>0</v>
      </c>
      <c r="E39" s="76">
        <f t="shared" si="4"/>
        <v>0</v>
      </c>
      <c r="F39" s="77">
        <f t="shared" si="4"/>
        <v>2958115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2958115</v>
      </c>
      <c r="Y39" s="77">
        <f t="shared" si="4"/>
        <v>-2958115</v>
      </c>
      <c r="Z39" s="212">
        <f>+IF(X39&lt;&gt;0,+(Y39/X39)*100,0)</f>
        <v>-100</v>
      </c>
      <c r="AA39" s="79">
        <f>SUM(AA37:AA38)</f>
        <v>2958115</v>
      </c>
    </row>
    <row r="40" spans="1:27" ht="13.5">
      <c r="A40" s="250" t="s">
        <v>167</v>
      </c>
      <c r="B40" s="251"/>
      <c r="C40" s="168">
        <f aca="true" t="shared" si="5" ref="C40:Y40">+C34+C39</f>
        <v>45454372</v>
      </c>
      <c r="D40" s="168">
        <f>+D34+D39</f>
        <v>0</v>
      </c>
      <c r="E40" s="72">
        <f t="shared" si="5"/>
        <v>17860000</v>
      </c>
      <c r="F40" s="73">
        <f t="shared" si="5"/>
        <v>45454372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45454372</v>
      </c>
      <c r="Y40" s="73">
        <f t="shared" si="5"/>
        <v>-45454372</v>
      </c>
      <c r="Z40" s="170">
        <f>+IF(X40&lt;&gt;0,+(Y40/X40)*100,0)</f>
        <v>-100</v>
      </c>
      <c r="AA40" s="74">
        <f>+AA34+AA39</f>
        <v>45454372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255026581</v>
      </c>
      <c r="D42" s="257">
        <f>+D25-D40</f>
        <v>0</v>
      </c>
      <c r="E42" s="258">
        <f t="shared" si="6"/>
        <v>285985000</v>
      </c>
      <c r="F42" s="259">
        <f t="shared" si="6"/>
        <v>255026581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255026581</v>
      </c>
      <c r="Y42" s="259">
        <f t="shared" si="6"/>
        <v>-255026581</v>
      </c>
      <c r="Z42" s="260">
        <f>+IF(X42&lt;&gt;0,+(Y42/X42)*100,0)</f>
        <v>-100</v>
      </c>
      <c r="AA42" s="261">
        <f>+AA25-AA40</f>
        <v>255026581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255026581</v>
      </c>
      <c r="D45" s="155"/>
      <c r="E45" s="59">
        <v>285985000</v>
      </c>
      <c r="F45" s="60">
        <v>255026581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255026581</v>
      </c>
      <c r="Y45" s="60">
        <v>-255026581</v>
      </c>
      <c r="Z45" s="139">
        <v>-100</v>
      </c>
      <c r="AA45" s="62">
        <v>255026581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255026581</v>
      </c>
      <c r="D48" s="217">
        <f>SUM(D45:D47)</f>
        <v>0</v>
      </c>
      <c r="E48" s="264">
        <f t="shared" si="7"/>
        <v>285985000</v>
      </c>
      <c r="F48" s="219">
        <f t="shared" si="7"/>
        <v>255026581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255026581</v>
      </c>
      <c r="Y48" s="219">
        <f t="shared" si="7"/>
        <v>-255026581</v>
      </c>
      <c r="Z48" s="265">
        <f>+IF(X48&lt;&gt;0,+(Y48/X48)*100,0)</f>
        <v>-100</v>
      </c>
      <c r="AA48" s="232">
        <f>SUM(AA45:AA47)</f>
        <v>255026581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4536996</v>
      </c>
      <c r="F6" s="60">
        <v>18286158</v>
      </c>
      <c r="G6" s="60">
        <v>160000</v>
      </c>
      <c r="H6" s="60">
        <v>338000</v>
      </c>
      <c r="I6" s="60">
        <v>403000</v>
      </c>
      <c r="J6" s="60">
        <v>901000</v>
      </c>
      <c r="K6" s="60">
        <v>242000</v>
      </c>
      <c r="L6" s="60">
        <v>163000</v>
      </c>
      <c r="M6" s="60">
        <v>172000</v>
      </c>
      <c r="N6" s="60">
        <v>577000</v>
      </c>
      <c r="O6" s="60">
        <v>98000</v>
      </c>
      <c r="P6" s="60">
        <v>78235</v>
      </c>
      <c r="Q6" s="60">
        <v>109163</v>
      </c>
      <c r="R6" s="60">
        <v>285398</v>
      </c>
      <c r="S6" s="60">
        <v>91666</v>
      </c>
      <c r="T6" s="60">
        <v>92856</v>
      </c>
      <c r="U6" s="60">
        <v>228133</v>
      </c>
      <c r="V6" s="60">
        <v>412655</v>
      </c>
      <c r="W6" s="60">
        <v>2176053</v>
      </c>
      <c r="X6" s="60">
        <v>18286158</v>
      </c>
      <c r="Y6" s="60">
        <v>-16110105</v>
      </c>
      <c r="Z6" s="140">
        <v>-88.1</v>
      </c>
      <c r="AA6" s="62">
        <v>18286158</v>
      </c>
    </row>
    <row r="7" spans="1:27" ht="13.5">
      <c r="A7" s="249" t="s">
        <v>32</v>
      </c>
      <c r="B7" s="182"/>
      <c r="C7" s="155">
        <v>18286158</v>
      </c>
      <c r="D7" s="155"/>
      <c r="E7" s="59">
        <v>35681004</v>
      </c>
      <c r="F7" s="60"/>
      <c r="G7" s="60">
        <v>81000</v>
      </c>
      <c r="H7" s="60">
        <v>67000</v>
      </c>
      <c r="I7" s="60">
        <v>89000</v>
      </c>
      <c r="J7" s="60">
        <v>237000</v>
      </c>
      <c r="K7" s="60">
        <v>84000</v>
      </c>
      <c r="L7" s="60">
        <v>84000</v>
      </c>
      <c r="M7" s="60">
        <v>78000</v>
      </c>
      <c r="N7" s="60">
        <v>246000</v>
      </c>
      <c r="O7" s="60">
        <v>76000</v>
      </c>
      <c r="P7" s="60">
        <v>52838</v>
      </c>
      <c r="Q7" s="60">
        <v>99465</v>
      </c>
      <c r="R7" s="60">
        <v>228303</v>
      </c>
      <c r="S7" s="60">
        <v>68959</v>
      </c>
      <c r="T7" s="60">
        <v>136684</v>
      </c>
      <c r="U7" s="60">
        <v>49631</v>
      </c>
      <c r="V7" s="60">
        <v>255274</v>
      </c>
      <c r="W7" s="60">
        <v>966577</v>
      </c>
      <c r="X7" s="60"/>
      <c r="Y7" s="60">
        <v>966577</v>
      </c>
      <c r="Z7" s="140"/>
      <c r="AA7" s="62"/>
    </row>
    <row r="8" spans="1:27" ht="13.5">
      <c r="A8" s="249" t="s">
        <v>178</v>
      </c>
      <c r="B8" s="182"/>
      <c r="C8" s="155">
        <v>1834687</v>
      </c>
      <c r="D8" s="155"/>
      <c r="E8" s="59">
        <v>6205996</v>
      </c>
      <c r="F8" s="60">
        <v>1834687</v>
      </c>
      <c r="G8" s="60">
        <v>64000</v>
      </c>
      <c r="H8" s="60">
        <v>6000</v>
      </c>
      <c r="I8" s="60">
        <v>24000</v>
      </c>
      <c r="J8" s="60">
        <v>94000</v>
      </c>
      <c r="K8" s="60">
        <v>25000</v>
      </c>
      <c r="L8" s="60">
        <v>20000</v>
      </c>
      <c r="M8" s="60">
        <v>47000</v>
      </c>
      <c r="N8" s="60">
        <v>92000</v>
      </c>
      <c r="O8" s="60">
        <v>400000</v>
      </c>
      <c r="P8" s="60"/>
      <c r="Q8" s="60">
        <v>1204613</v>
      </c>
      <c r="R8" s="60">
        <v>1604613</v>
      </c>
      <c r="S8" s="60">
        <v>4679</v>
      </c>
      <c r="T8" s="60">
        <v>229737</v>
      </c>
      <c r="U8" s="60">
        <v>90794</v>
      </c>
      <c r="V8" s="60">
        <v>325210</v>
      </c>
      <c r="W8" s="60">
        <v>2115823</v>
      </c>
      <c r="X8" s="60">
        <v>1834687</v>
      </c>
      <c r="Y8" s="60">
        <v>281136</v>
      </c>
      <c r="Z8" s="140">
        <v>15.32</v>
      </c>
      <c r="AA8" s="62">
        <v>1834687</v>
      </c>
    </row>
    <row r="9" spans="1:27" ht="13.5">
      <c r="A9" s="249" t="s">
        <v>179</v>
      </c>
      <c r="B9" s="182"/>
      <c r="C9" s="155">
        <v>69686522</v>
      </c>
      <c r="D9" s="155"/>
      <c r="E9" s="59">
        <v>43045000</v>
      </c>
      <c r="F9" s="60">
        <v>69686522</v>
      </c>
      <c r="G9" s="60">
        <v>18080000</v>
      </c>
      <c r="H9" s="60">
        <v>14718000</v>
      </c>
      <c r="I9" s="60">
        <v>251000</v>
      </c>
      <c r="J9" s="60">
        <v>33049000</v>
      </c>
      <c r="K9" s="60"/>
      <c r="L9" s="60"/>
      <c r="M9" s="60">
        <v>12065000</v>
      </c>
      <c r="N9" s="60">
        <v>12065000</v>
      </c>
      <c r="O9" s="60"/>
      <c r="P9" s="60">
        <v>300000</v>
      </c>
      <c r="Q9" s="60">
        <v>10647000</v>
      </c>
      <c r="R9" s="60">
        <v>10947000</v>
      </c>
      <c r="S9" s="60"/>
      <c r="T9" s="60"/>
      <c r="U9" s="60"/>
      <c r="V9" s="60"/>
      <c r="W9" s="60">
        <v>56061000</v>
      </c>
      <c r="X9" s="60">
        <v>69686522</v>
      </c>
      <c r="Y9" s="60">
        <v>-13625522</v>
      </c>
      <c r="Z9" s="140">
        <v>-19.55</v>
      </c>
      <c r="AA9" s="62">
        <v>69686522</v>
      </c>
    </row>
    <row r="10" spans="1:27" ht="13.5">
      <c r="A10" s="249" t="s">
        <v>180</v>
      </c>
      <c r="B10" s="182"/>
      <c r="C10" s="155"/>
      <c r="D10" s="155"/>
      <c r="E10" s="59">
        <v>21317000</v>
      </c>
      <c r="F10" s="60"/>
      <c r="G10" s="60">
        <v>5616000</v>
      </c>
      <c r="H10" s="60"/>
      <c r="I10" s="60"/>
      <c r="J10" s="60">
        <v>5616000</v>
      </c>
      <c r="K10" s="60"/>
      <c r="L10" s="60"/>
      <c r="M10" s="60"/>
      <c r="N10" s="60"/>
      <c r="O10" s="60">
        <v>4509000</v>
      </c>
      <c r="P10" s="60"/>
      <c r="Q10" s="60">
        <v>3281000</v>
      </c>
      <c r="R10" s="60">
        <v>7790000</v>
      </c>
      <c r="S10" s="60"/>
      <c r="T10" s="60"/>
      <c r="U10" s="60"/>
      <c r="V10" s="60"/>
      <c r="W10" s="60">
        <v>13406000</v>
      </c>
      <c r="X10" s="60"/>
      <c r="Y10" s="60">
        <v>13406000</v>
      </c>
      <c r="Z10" s="140"/>
      <c r="AA10" s="62"/>
    </row>
    <row r="11" spans="1:27" ht="13.5">
      <c r="A11" s="249" t="s">
        <v>181</v>
      </c>
      <c r="B11" s="182"/>
      <c r="C11" s="155">
        <v>121612</v>
      </c>
      <c r="D11" s="155"/>
      <c r="E11" s="59">
        <v>73000</v>
      </c>
      <c r="F11" s="60">
        <v>121612</v>
      </c>
      <c r="G11" s="60">
        <v>10000</v>
      </c>
      <c r="H11" s="60">
        <v>9000</v>
      </c>
      <c r="I11" s="60">
        <v>8000</v>
      </c>
      <c r="J11" s="60">
        <v>27000</v>
      </c>
      <c r="K11" s="60"/>
      <c r="L11" s="60"/>
      <c r="M11" s="60"/>
      <c r="N11" s="60"/>
      <c r="O11" s="60"/>
      <c r="P11" s="60">
        <v>1900</v>
      </c>
      <c r="Q11" s="60">
        <v>5248</v>
      </c>
      <c r="R11" s="60">
        <v>7148</v>
      </c>
      <c r="S11" s="60">
        <v>5128</v>
      </c>
      <c r="T11" s="60">
        <v>8051</v>
      </c>
      <c r="U11" s="60">
        <v>4922</v>
      </c>
      <c r="V11" s="60">
        <v>18101</v>
      </c>
      <c r="W11" s="60">
        <v>52249</v>
      </c>
      <c r="X11" s="60">
        <v>121612</v>
      </c>
      <c r="Y11" s="60">
        <v>-69363</v>
      </c>
      <c r="Z11" s="140">
        <v>-57.04</v>
      </c>
      <c r="AA11" s="62">
        <v>121612</v>
      </c>
    </row>
    <row r="12" spans="1:27" ht="13.5">
      <c r="A12" s="249" t="s">
        <v>182</v>
      </c>
      <c r="B12" s="182"/>
      <c r="C12" s="155">
        <v>3263</v>
      </c>
      <c r="D12" s="155"/>
      <c r="E12" s="59">
        <v>5000</v>
      </c>
      <c r="F12" s="60">
        <v>3263</v>
      </c>
      <c r="G12" s="60"/>
      <c r="H12" s="60">
        <v>2000</v>
      </c>
      <c r="I12" s="60">
        <v>1000</v>
      </c>
      <c r="J12" s="60">
        <v>3000</v>
      </c>
      <c r="K12" s="60"/>
      <c r="L12" s="60"/>
      <c r="M12" s="60">
        <v>1000</v>
      </c>
      <c r="N12" s="60">
        <v>1000</v>
      </c>
      <c r="O12" s="60">
        <v>4000</v>
      </c>
      <c r="P12" s="60">
        <v>600</v>
      </c>
      <c r="Q12" s="60"/>
      <c r="R12" s="60">
        <v>4600</v>
      </c>
      <c r="S12" s="60"/>
      <c r="T12" s="60"/>
      <c r="U12" s="60"/>
      <c r="V12" s="60"/>
      <c r="W12" s="60">
        <v>8600</v>
      </c>
      <c r="X12" s="60">
        <v>3263</v>
      </c>
      <c r="Y12" s="60">
        <v>5337</v>
      </c>
      <c r="Z12" s="140">
        <v>163.56</v>
      </c>
      <c r="AA12" s="62">
        <v>3263</v>
      </c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-69368731</v>
      </c>
      <c r="D14" s="155"/>
      <c r="E14" s="59">
        <v>-80218004</v>
      </c>
      <c r="F14" s="60">
        <v>-69368731</v>
      </c>
      <c r="G14" s="60">
        <v>-7414000</v>
      </c>
      <c r="H14" s="60">
        <v>-19264000</v>
      </c>
      <c r="I14" s="60">
        <v>-2562000</v>
      </c>
      <c r="J14" s="60">
        <v>-29240000</v>
      </c>
      <c r="K14" s="60">
        <v>-3777000</v>
      </c>
      <c r="L14" s="60">
        <v>-3512000</v>
      </c>
      <c r="M14" s="60">
        <v>-6261000</v>
      </c>
      <c r="N14" s="60">
        <v>-13550000</v>
      </c>
      <c r="O14" s="60">
        <v>-3087000</v>
      </c>
      <c r="P14" s="60">
        <v>-3393231</v>
      </c>
      <c r="Q14" s="60">
        <v>-5780742</v>
      </c>
      <c r="R14" s="60">
        <v>-12260973</v>
      </c>
      <c r="S14" s="60">
        <v>-5757866</v>
      </c>
      <c r="T14" s="60">
        <v>-4192669</v>
      </c>
      <c r="U14" s="60">
        <v>-3129755</v>
      </c>
      <c r="V14" s="60">
        <v>-13080290</v>
      </c>
      <c r="W14" s="60">
        <v>-68131263</v>
      </c>
      <c r="X14" s="60">
        <v>-69368731</v>
      </c>
      <c r="Y14" s="60">
        <v>1237468</v>
      </c>
      <c r="Z14" s="140">
        <v>-1.78</v>
      </c>
      <c r="AA14" s="62">
        <v>-69368731</v>
      </c>
    </row>
    <row r="15" spans="1:27" ht="13.5">
      <c r="A15" s="249" t="s">
        <v>40</v>
      </c>
      <c r="B15" s="182"/>
      <c r="C15" s="155">
        <v>-1340605</v>
      </c>
      <c r="D15" s="155"/>
      <c r="E15" s="59">
        <v>-52000</v>
      </c>
      <c r="F15" s="60">
        <v>-1340605</v>
      </c>
      <c r="G15" s="60">
        <v>-4000</v>
      </c>
      <c r="H15" s="60"/>
      <c r="I15" s="60"/>
      <c r="J15" s="60">
        <v>-4000</v>
      </c>
      <c r="K15" s="60"/>
      <c r="L15" s="60"/>
      <c r="M15" s="60"/>
      <c r="N15" s="60"/>
      <c r="O15" s="60"/>
      <c r="P15" s="60"/>
      <c r="Q15" s="60"/>
      <c r="R15" s="60"/>
      <c r="S15" s="60">
        <v>-1787</v>
      </c>
      <c r="T15" s="60">
        <v>-1098</v>
      </c>
      <c r="U15" s="60">
        <v>-784</v>
      </c>
      <c r="V15" s="60">
        <v>-3669</v>
      </c>
      <c r="W15" s="60">
        <v>-7669</v>
      </c>
      <c r="X15" s="60">
        <v>-1340605</v>
      </c>
      <c r="Y15" s="60">
        <v>1332936</v>
      </c>
      <c r="Z15" s="140">
        <v>-99.43</v>
      </c>
      <c r="AA15" s="62">
        <v>-1340605</v>
      </c>
    </row>
    <row r="16" spans="1:27" ht="13.5">
      <c r="A16" s="249" t="s">
        <v>42</v>
      </c>
      <c r="B16" s="182"/>
      <c r="C16" s="155"/>
      <c r="D16" s="155"/>
      <c r="E16" s="59">
        <v>-5559000</v>
      </c>
      <c r="F16" s="60"/>
      <c r="G16" s="60">
        <v>-818000</v>
      </c>
      <c r="H16" s="60">
        <v>-263000</v>
      </c>
      <c r="I16" s="60">
        <v>-112000</v>
      </c>
      <c r="J16" s="60">
        <v>-1193000</v>
      </c>
      <c r="K16" s="60">
        <v>-501000</v>
      </c>
      <c r="L16" s="60">
        <v>-2735000</v>
      </c>
      <c r="M16" s="60">
        <v>-1499000</v>
      </c>
      <c r="N16" s="60">
        <v>-4735000</v>
      </c>
      <c r="O16" s="60">
        <v>-419000</v>
      </c>
      <c r="P16" s="60">
        <v>-1428430</v>
      </c>
      <c r="Q16" s="60">
        <v>-1191772</v>
      </c>
      <c r="R16" s="60">
        <v>-3039202</v>
      </c>
      <c r="S16" s="60">
        <v>-153824</v>
      </c>
      <c r="T16" s="60">
        <v>-19020</v>
      </c>
      <c r="U16" s="60">
        <v>-441048</v>
      </c>
      <c r="V16" s="60">
        <v>-613892</v>
      </c>
      <c r="W16" s="60">
        <v>-9581094</v>
      </c>
      <c r="X16" s="60"/>
      <c r="Y16" s="60">
        <v>-9581094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19222906</v>
      </c>
      <c r="D17" s="168">
        <f t="shared" si="0"/>
        <v>0</v>
      </c>
      <c r="E17" s="72">
        <f t="shared" si="0"/>
        <v>25034992</v>
      </c>
      <c r="F17" s="73">
        <f t="shared" si="0"/>
        <v>19222906</v>
      </c>
      <c r="G17" s="73">
        <f t="shared" si="0"/>
        <v>15775000</v>
      </c>
      <c r="H17" s="73">
        <f t="shared" si="0"/>
        <v>-4387000</v>
      </c>
      <c r="I17" s="73">
        <f t="shared" si="0"/>
        <v>-1898000</v>
      </c>
      <c r="J17" s="73">
        <f t="shared" si="0"/>
        <v>9490000</v>
      </c>
      <c r="K17" s="73">
        <f t="shared" si="0"/>
        <v>-3927000</v>
      </c>
      <c r="L17" s="73">
        <f t="shared" si="0"/>
        <v>-5980000</v>
      </c>
      <c r="M17" s="73">
        <f t="shared" si="0"/>
        <v>4603000</v>
      </c>
      <c r="N17" s="73">
        <f t="shared" si="0"/>
        <v>-5304000</v>
      </c>
      <c r="O17" s="73">
        <f t="shared" si="0"/>
        <v>1581000</v>
      </c>
      <c r="P17" s="73">
        <f t="shared" si="0"/>
        <v>-4388088</v>
      </c>
      <c r="Q17" s="73">
        <f t="shared" si="0"/>
        <v>8373975</v>
      </c>
      <c r="R17" s="73">
        <f t="shared" si="0"/>
        <v>5566887</v>
      </c>
      <c r="S17" s="73">
        <f t="shared" si="0"/>
        <v>-5743045</v>
      </c>
      <c r="T17" s="73">
        <f t="shared" si="0"/>
        <v>-3745459</v>
      </c>
      <c r="U17" s="73">
        <f t="shared" si="0"/>
        <v>-3198107</v>
      </c>
      <c r="V17" s="73">
        <f t="shared" si="0"/>
        <v>-12686611</v>
      </c>
      <c r="W17" s="73">
        <f t="shared" si="0"/>
        <v>-2933724</v>
      </c>
      <c r="X17" s="73">
        <f t="shared" si="0"/>
        <v>19222906</v>
      </c>
      <c r="Y17" s="73">
        <f t="shared" si="0"/>
        <v>-22156630</v>
      </c>
      <c r="Z17" s="170">
        <f>+IF(X17&lt;&gt;0,+(Y17/X17)*100,0)</f>
        <v>-115.26160508718088</v>
      </c>
      <c r="AA17" s="74">
        <f>SUM(AA6:AA16)</f>
        <v>19222906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-16128991</v>
      </c>
      <c r="D26" s="155"/>
      <c r="E26" s="59"/>
      <c r="F26" s="60">
        <v>-16128991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-16128991</v>
      </c>
      <c r="Y26" s="60">
        <v>16128991</v>
      </c>
      <c r="Z26" s="140">
        <v>-100</v>
      </c>
      <c r="AA26" s="62">
        <v>-16128991</v>
      </c>
    </row>
    <row r="27" spans="1:27" ht="13.5">
      <c r="A27" s="250" t="s">
        <v>192</v>
      </c>
      <c r="B27" s="251"/>
      <c r="C27" s="168">
        <f aca="true" t="shared" si="1" ref="C27:Y27">SUM(C21:C26)</f>
        <v>-16128991</v>
      </c>
      <c r="D27" s="168">
        <f>SUM(D21:D26)</f>
        <v>0</v>
      </c>
      <c r="E27" s="72">
        <f t="shared" si="1"/>
        <v>0</v>
      </c>
      <c r="F27" s="73">
        <f t="shared" si="1"/>
        <v>-16128991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-16128991</v>
      </c>
      <c r="Y27" s="73">
        <f t="shared" si="1"/>
        <v>16128991</v>
      </c>
      <c r="Z27" s="170">
        <f>+IF(X27&lt;&gt;0,+(Y27/X27)*100,0)</f>
        <v>-100</v>
      </c>
      <c r="AA27" s="74">
        <f>SUM(AA21:AA26)</f>
        <v>-16128991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-113846</v>
      </c>
      <c r="D35" s="155"/>
      <c r="E35" s="59"/>
      <c r="F35" s="60">
        <v>-113846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-113846</v>
      </c>
      <c r="Y35" s="60">
        <v>113846</v>
      </c>
      <c r="Z35" s="140">
        <v>-100</v>
      </c>
      <c r="AA35" s="62">
        <v>-113846</v>
      </c>
    </row>
    <row r="36" spans="1:27" ht="13.5">
      <c r="A36" s="250" t="s">
        <v>198</v>
      </c>
      <c r="B36" s="251"/>
      <c r="C36" s="168">
        <f aca="true" t="shared" si="2" ref="C36:Y36">SUM(C31:C35)</f>
        <v>-113846</v>
      </c>
      <c r="D36" s="168">
        <f>SUM(D31:D35)</f>
        <v>0</v>
      </c>
      <c r="E36" s="72">
        <f t="shared" si="2"/>
        <v>0</v>
      </c>
      <c r="F36" s="73">
        <f t="shared" si="2"/>
        <v>-113846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-113846</v>
      </c>
      <c r="Y36" s="73">
        <f t="shared" si="2"/>
        <v>113846</v>
      </c>
      <c r="Z36" s="170">
        <f>+IF(X36&lt;&gt;0,+(Y36/X36)*100,0)</f>
        <v>-100</v>
      </c>
      <c r="AA36" s="74">
        <f>SUM(AA31:AA35)</f>
        <v>-113846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2980069</v>
      </c>
      <c r="D38" s="153">
        <f>+D17+D27+D36</f>
        <v>0</v>
      </c>
      <c r="E38" s="99">
        <f t="shared" si="3"/>
        <v>25034992</v>
      </c>
      <c r="F38" s="100">
        <f t="shared" si="3"/>
        <v>2980069</v>
      </c>
      <c r="G38" s="100">
        <f t="shared" si="3"/>
        <v>15775000</v>
      </c>
      <c r="H38" s="100">
        <f t="shared" si="3"/>
        <v>-4387000</v>
      </c>
      <c r="I38" s="100">
        <f t="shared" si="3"/>
        <v>-1898000</v>
      </c>
      <c r="J38" s="100">
        <f t="shared" si="3"/>
        <v>9490000</v>
      </c>
      <c r="K38" s="100">
        <f t="shared" si="3"/>
        <v>-3927000</v>
      </c>
      <c r="L38" s="100">
        <f t="shared" si="3"/>
        <v>-5980000</v>
      </c>
      <c r="M38" s="100">
        <f t="shared" si="3"/>
        <v>4603000</v>
      </c>
      <c r="N38" s="100">
        <f t="shared" si="3"/>
        <v>-5304000</v>
      </c>
      <c r="O38" s="100">
        <f t="shared" si="3"/>
        <v>1581000</v>
      </c>
      <c r="P38" s="100">
        <f t="shared" si="3"/>
        <v>-4388088</v>
      </c>
      <c r="Q38" s="100">
        <f t="shared" si="3"/>
        <v>8373975</v>
      </c>
      <c r="R38" s="100">
        <f t="shared" si="3"/>
        <v>5566887</v>
      </c>
      <c r="S38" s="100">
        <f t="shared" si="3"/>
        <v>-5743045</v>
      </c>
      <c r="T38" s="100">
        <f t="shared" si="3"/>
        <v>-3745459</v>
      </c>
      <c r="U38" s="100">
        <f t="shared" si="3"/>
        <v>-3198107</v>
      </c>
      <c r="V38" s="100">
        <f t="shared" si="3"/>
        <v>-12686611</v>
      </c>
      <c r="W38" s="100">
        <f t="shared" si="3"/>
        <v>-2933724</v>
      </c>
      <c r="X38" s="100">
        <f t="shared" si="3"/>
        <v>2980069</v>
      </c>
      <c r="Y38" s="100">
        <f t="shared" si="3"/>
        <v>-5913793</v>
      </c>
      <c r="Z38" s="137">
        <f>+IF(X38&lt;&gt;0,+(Y38/X38)*100,0)</f>
        <v>-198.44483466657988</v>
      </c>
      <c r="AA38" s="102">
        <f>+AA17+AA27+AA36</f>
        <v>2980069</v>
      </c>
    </row>
    <row r="39" spans="1:27" ht="13.5">
      <c r="A39" s="249" t="s">
        <v>200</v>
      </c>
      <c r="B39" s="182"/>
      <c r="C39" s="153">
        <v>1441224</v>
      </c>
      <c r="D39" s="153"/>
      <c r="E39" s="99"/>
      <c r="F39" s="100">
        <v>120102</v>
      </c>
      <c r="G39" s="100">
        <v>3492000</v>
      </c>
      <c r="H39" s="100">
        <v>19267000</v>
      </c>
      <c r="I39" s="100">
        <v>14880000</v>
      </c>
      <c r="J39" s="100">
        <v>3492000</v>
      </c>
      <c r="K39" s="100">
        <v>12982000</v>
      </c>
      <c r="L39" s="100">
        <v>9055000</v>
      </c>
      <c r="M39" s="100">
        <v>3075000</v>
      </c>
      <c r="N39" s="100">
        <v>12982000</v>
      </c>
      <c r="O39" s="100">
        <v>7678000</v>
      </c>
      <c r="P39" s="100">
        <v>9259000</v>
      </c>
      <c r="Q39" s="100">
        <v>4870912</v>
      </c>
      <c r="R39" s="100">
        <v>7678000</v>
      </c>
      <c r="S39" s="100">
        <v>13244887</v>
      </c>
      <c r="T39" s="100">
        <v>7501842</v>
      </c>
      <c r="U39" s="100">
        <v>3756383</v>
      </c>
      <c r="V39" s="100">
        <v>13244887</v>
      </c>
      <c r="W39" s="100">
        <v>3492000</v>
      </c>
      <c r="X39" s="100">
        <v>120102</v>
      </c>
      <c r="Y39" s="100">
        <v>3371898</v>
      </c>
      <c r="Z39" s="137">
        <v>2807.53</v>
      </c>
      <c r="AA39" s="102">
        <v>120102</v>
      </c>
    </row>
    <row r="40" spans="1:27" ht="13.5">
      <c r="A40" s="269" t="s">
        <v>201</v>
      </c>
      <c r="B40" s="256"/>
      <c r="C40" s="257">
        <v>4421293</v>
      </c>
      <c r="D40" s="257"/>
      <c r="E40" s="258">
        <v>25034992</v>
      </c>
      <c r="F40" s="259">
        <v>3100171</v>
      </c>
      <c r="G40" s="259">
        <v>19267000</v>
      </c>
      <c r="H40" s="259">
        <v>14880000</v>
      </c>
      <c r="I40" s="259">
        <v>12982000</v>
      </c>
      <c r="J40" s="259">
        <v>12982000</v>
      </c>
      <c r="K40" s="259">
        <v>9055000</v>
      </c>
      <c r="L40" s="259">
        <v>3075000</v>
      </c>
      <c r="M40" s="259">
        <v>7678000</v>
      </c>
      <c r="N40" s="259">
        <v>7678000</v>
      </c>
      <c r="O40" s="259">
        <v>9259000</v>
      </c>
      <c r="P40" s="259">
        <v>4870912</v>
      </c>
      <c r="Q40" s="259">
        <v>13244887</v>
      </c>
      <c r="R40" s="259">
        <v>9259000</v>
      </c>
      <c r="S40" s="259">
        <v>7501842</v>
      </c>
      <c r="T40" s="259">
        <v>3756383</v>
      </c>
      <c r="U40" s="259">
        <v>558276</v>
      </c>
      <c r="V40" s="259">
        <v>558276</v>
      </c>
      <c r="W40" s="259">
        <v>558276</v>
      </c>
      <c r="X40" s="259">
        <v>3100171</v>
      </c>
      <c r="Y40" s="259">
        <v>-2541895</v>
      </c>
      <c r="Z40" s="260">
        <v>-81.99</v>
      </c>
      <c r="AA40" s="261">
        <v>3100171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0</v>
      </c>
      <c r="Y49" s="220">
        <f t="shared" si="9"/>
        <v>0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458000</v>
      </c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1199000</v>
      </c>
      <c r="D68" s="156">
        <v>2925000</v>
      </c>
      <c r="E68" s="60">
        <v>2770169</v>
      </c>
      <c r="F68" s="60">
        <v>2925000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2925000</v>
      </c>
      <c r="Y68" s="60">
        <v>-2925000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1657000</v>
      </c>
      <c r="D69" s="218">
        <f t="shared" si="12"/>
        <v>2925000</v>
      </c>
      <c r="E69" s="220">
        <f t="shared" si="12"/>
        <v>2770169</v>
      </c>
      <c r="F69" s="220">
        <f t="shared" si="12"/>
        <v>2925000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2925000</v>
      </c>
      <c r="Y69" s="220">
        <f t="shared" si="12"/>
        <v>-2925000</v>
      </c>
      <c r="Z69" s="221">
        <f>+IF(X69&lt;&gt;0,+(Y69/X69)*100,0)</f>
        <v>-100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2015-08-05T12:35:34Z</dcterms:created>
  <dcterms:modified xsi:type="dcterms:W3CDTF">2015-08-05T12:38:50Z</dcterms:modified>
  <cp:category/>
  <cp:version/>
  <cp:contentType/>
  <cp:contentStatus/>
</cp:coreProperties>
</file>