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<sst xmlns="http://schemas.openxmlformats.org/spreadsheetml/2006/main" count="857" uniqueCount="303">
  <si>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Ezinqoleni(KZN215)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</si>
  <si>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</si>
  <si>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</si>
  <si>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</si>
  <si>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</si>
  <si>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</si>
  <si>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</si>
  <si>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</si>
  <si>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</si>
  <si>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</si>
  <si>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</si>
  <si>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</si>
  <si>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</si>
  <si>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</si>
  <si>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</si>
  <si>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</si>
  <si>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</si>
  <si>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</si>
  <si>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</si>
  <si>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</si>
  <si>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</si>
  <si>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</si>
  <si>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</si>
  <si>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</si>
  <si>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</si>
  <si>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</si>
  <si>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</si>
  <si>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</si>
  <si>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</si>
  <si>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</si>
  <si>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</si>
  <si>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</si>
  <si>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</si>
  <si>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</si>
  <si>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</si>
  <si>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</si>
  <si>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</si>
  <si>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</si>
  <si>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</si>
  <si>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</si>
  <si>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</si>
  <si>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</si>
  <si>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</si>
  <si>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</si>
  <si>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</si>
  <si>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</si>
  <si>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</si>
  <si>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</si>
  <si>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</si>
  <si>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</si>
  <si>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</si>
  <si>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</si>
  <si>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</si>
  <si>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</si>
  <si>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</si>
  <si>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</si>
  <si>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</si>
  <si>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</si>
  <si>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</si>
  <si>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</si>
  <si>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</si>
  <si>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</si>
  <si>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</si>
  <si>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</si>
  <si>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</si>
  <si>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</si>
  <si>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</si>
  <si>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</si>
  <si>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</si>
  <si>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</si>
  <si>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Ezinqoleni(KZN215)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</si>
  <si>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</si>
  <si>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</si>
  <si>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</si>
  <si>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</si>
  <si>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</si>
  <si>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</si>
  <si>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</si>
  <si>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</si>
  <si>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</si>
  <si>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</si>
  <si>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</si>
  <si>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</si>
  <si>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</si>
  <si>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</si>
  <si>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</si>
  <si>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</si>
  <si>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</si>
  <si>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</si>
  <si>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</si>
  <si>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</si>
  <si>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</si>
  <si>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</si>
  <si>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</si>
  <si>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</si>
  <si>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</si>
  <si>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</si>
  <si>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</si>
  <si>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</si>
  <si>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</si>
  <si>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Ezinqoleni(KZN215)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</si>
  <si>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</si>
  <si>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</si>
  <si>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</si>
  <si>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</si>
  <si>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</si>
  <si>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</si>
  <si>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</si>
  <si>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</si>
  <si>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</si>
  <si>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</si>
  <si>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</si>
  <si>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</si>
  <si>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</si>
  <si>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</si>
  <si>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</si>
  <si>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</si>
  <si>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</si>
  <si>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</si>
  <si>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</si>
  <si>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</si>
  <si>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</si>
  <si>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</si>
  <si>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</si>
  <si>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</si>
  <si>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</si>
  <si>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</si>
  <si>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</si>
  <si>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</si>
  <si>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Ezinqoleni(KZN215)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</si>
  <si>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</si>
  <si>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</si>
  <si>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</si>
  <si>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</si>
  <si>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</si>
  <si>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</si>
  <si>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</si>
  <si>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</si>
  <si>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</si>
  <si>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</si>
  <si>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Ezinqoleni(KZN215)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</si>
  <si>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</si>
  <si>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</si>
  <si>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</si>
  <si>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</si>
  <si>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</si>
  <si>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</si>
  <si>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</si>
  <si>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</si>
  <si>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</si>
  <si>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</si>
  <si>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</si>
  <si>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</si>
  <si>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</si>
  <si>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</si>
  <si>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</si>
  <si>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</si>
  <si>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</si>
  <si>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</si>
  <si>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</si>
  <si>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</si>
  <si>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</si>
  <si>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</si>
  <si>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</si>
  <si>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</si>
  <si>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</si>
  <si>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</si>
  <si>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</si>
  <si>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</si>
  <si>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</si>
  <si>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</si>
  <si>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</si>
  <si>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</si>
  <si>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</si>
  <si>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Ezinqoleni(KZN215)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</si>
  <si>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</si>
  <si>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</si>
  <si>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</si>
  <si>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</si>
  <si>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</si>
  <si>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</si>
  <si>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</si>
  <si>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</si>
  <si>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</si>
  <si>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</si>
  <si>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</si>
  <si>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</si>
  <si>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</si>
  <si>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</si>
  <si>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</si>
  <si>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</si>
  <si>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</si>
  <si>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</si>
  <si>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</si>
  <si>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</si>
  <si>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</si>
  <si>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</si>
  <si>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</si>
  <si>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</si>
  <si>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</si>
  <si>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</si>
  <si>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</si>
  <si>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Ezinqoleni(KZN215)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</si>
  <si>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</si>
  <si>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</si>
  <si>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</si>
  <si>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</si>
  <si>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</si>
  <si>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</si>
  <si>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</si>
  <si>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</si>
  <si>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</si>
  <si>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</si>
  <si>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</si>
  <si>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</si>
  <si>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</si>
  <si>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</si>
  <si>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</si>
  <si>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</si>
  <si>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</si>
  <si>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</si>
  <si>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</si>
  <si>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</si>
  <si>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</si>
  <si>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</si>
  <si>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</si>
  <si>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</si>
  <si>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Ezinqoleni(KZN215)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</si>
  <si>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</si>
  <si>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</si>
  <si>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</si>
  <si>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</si>
  <si>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</si>
  <si>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</si>
  <si>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</si>
  <si>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</si>
  <si>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</si>
  <si>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</si>
  <si>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</si>
  <si>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</si>
  <si>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</si>
  <si>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</si>
  <si>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</si>
  <si>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</si>
  <si>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</si>
  <si>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</si>
  <si>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</si>
  <si>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</si>
  <si>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</si>
  <si>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</si>
  <si>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</si>
  <si>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</si>
  <si>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</si>
  <si>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</si>
  <si>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</si>
  <si>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</si>
  <si>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</si>
  <si>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</si>
  <si>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</si>
  <si>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</si>
  <si>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</si>
  <si>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</si>
  <si>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</si>
  <si>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Ezinqoleni(KZN215)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</si>
  <si>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</si>
  <si>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</si>
  <si>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Kwazulu-Natal: Ezinqoleni(KZN215)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</si>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</sst>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2666827</v>
      </c>
      <c r="C5" s="19">
        <v>0</v>
      </c>
      <c r="D5" s="59">
        <v>3100000</v>
      </c>
      <c r="E5" s="60">
        <v>2157000</v>
      </c>
      <c r="F5" s="60">
        <v>132405</v>
      </c>
      <c r="G5" s="60">
        <v>140230</v>
      </c>
      <c r="H5" s="60">
        <v>140230</v>
      </c>
      <c r="I5" s="60">
        <v>412865</v>
      </c>
      <c r="J5" s="60">
        <v>140230</v>
      </c>
      <c r="K5" s="60">
        <v>140230</v>
      </c>
      <c r="L5" s="60">
        <v>140230</v>
      </c>
      <c r="M5" s="60">
        <v>420690</v>
      </c>
      <c r="N5" s="60">
        <v>140230</v>
      </c>
      <c r="O5" s="60">
        <v>140230</v>
      </c>
      <c r="P5" s="60">
        <v>140230</v>
      </c>
      <c r="Q5" s="60">
        <v>420690</v>
      </c>
      <c r="R5" s="60">
        <v>140230</v>
      </c>
      <c r="S5" s="60">
        <v>140230</v>
      </c>
      <c r="T5" s="60">
        <v>0</v>
      </c>
      <c r="U5" s="60">
        <v>280460</v>
      </c>
      <c r="V5" s="60">
        <v>1534705</v>
      </c>
      <c r="W5" s="60">
        <v>3100000</v>
      </c>
      <c r="X5" s="60">
        <v>-1565295</v>
      </c>
      <c r="Y5" s="61">
        <v>-50.49</v>
      </c>
      <c r="Z5" s="62">
        <v>2157000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972</v>
      </c>
      <c r="H6" s="60">
        <v>0</v>
      </c>
      <c r="I6" s="60">
        <v>972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972</v>
      </c>
      <c r="W6" s="60"/>
      <c r="X6" s="60">
        <v>972</v>
      </c>
      <c r="Y6" s="61">
        <v>0</v>
      </c>
      <c r="Z6" s="62">
        <v>0</v>
      </c>
    </row>
    <row r="7" spans="1:26" ht="13.5">
      <c r="A7" s="58" t="s">
        <v>33</v>
      </c>
      <c r="B7" s="19">
        <v>1702319</v>
      </c>
      <c r="C7" s="19">
        <v>0</v>
      </c>
      <c r="D7" s="59">
        <v>1702000</v>
      </c>
      <c r="E7" s="60">
        <v>2190709</v>
      </c>
      <c r="F7" s="60">
        <v>131571</v>
      </c>
      <c r="G7" s="60">
        <v>184646</v>
      </c>
      <c r="H7" s="60">
        <v>209141</v>
      </c>
      <c r="I7" s="60">
        <v>525358</v>
      </c>
      <c r="J7" s="60">
        <v>215468</v>
      </c>
      <c r="K7" s="60">
        <v>209661</v>
      </c>
      <c r="L7" s="60">
        <v>188369</v>
      </c>
      <c r="M7" s="60">
        <v>613498</v>
      </c>
      <c r="N7" s="60">
        <v>197921</v>
      </c>
      <c r="O7" s="60">
        <v>197618</v>
      </c>
      <c r="P7" s="60">
        <v>181180</v>
      </c>
      <c r="Q7" s="60">
        <v>576719</v>
      </c>
      <c r="R7" s="60">
        <v>147605</v>
      </c>
      <c r="S7" s="60">
        <v>179693</v>
      </c>
      <c r="T7" s="60">
        <v>0</v>
      </c>
      <c r="U7" s="60">
        <v>327298</v>
      </c>
      <c r="V7" s="60">
        <v>2042873</v>
      </c>
      <c r="W7" s="60">
        <v>1702000</v>
      </c>
      <c r="X7" s="60">
        <v>340873</v>
      </c>
      <c r="Y7" s="61">
        <v>20.03</v>
      </c>
      <c r="Z7" s="62">
        <v>2190709</v>
      </c>
    </row>
    <row r="8" spans="1:26" ht="13.5">
      <c r="A8" s="58" t="s">
        <v>34</v>
      </c>
      <c r="B8" s="19">
        <v>33110059</v>
      </c>
      <c r="C8" s="19">
        <v>0</v>
      </c>
      <c r="D8" s="59">
        <v>39097000</v>
      </c>
      <c r="E8" s="60">
        <v>39263820</v>
      </c>
      <c r="F8" s="60">
        <v>106427</v>
      </c>
      <c r="G8" s="60">
        <v>424063</v>
      </c>
      <c r="H8" s="60">
        <v>168785</v>
      </c>
      <c r="I8" s="60">
        <v>699275</v>
      </c>
      <c r="J8" s="60">
        <v>249743</v>
      </c>
      <c r="K8" s="60">
        <v>10859852</v>
      </c>
      <c r="L8" s="60">
        <v>1042836</v>
      </c>
      <c r="M8" s="60">
        <v>12152431</v>
      </c>
      <c r="N8" s="60">
        <v>744526</v>
      </c>
      <c r="O8" s="60">
        <v>386604</v>
      </c>
      <c r="P8" s="60">
        <v>9640308</v>
      </c>
      <c r="Q8" s="60">
        <v>10771438</v>
      </c>
      <c r="R8" s="60">
        <v>799418</v>
      </c>
      <c r="S8" s="60">
        <v>272778</v>
      </c>
      <c r="T8" s="60">
        <v>0</v>
      </c>
      <c r="U8" s="60">
        <v>1072196</v>
      </c>
      <c r="V8" s="60">
        <v>24695340</v>
      </c>
      <c r="W8" s="60">
        <v>39097000</v>
      </c>
      <c r="X8" s="60">
        <v>-14401660</v>
      </c>
      <c r="Y8" s="61">
        <v>-36.84</v>
      </c>
      <c r="Z8" s="62">
        <v>39263820</v>
      </c>
    </row>
    <row r="9" spans="1:26" ht="13.5">
      <c r="A9" s="58" t="s">
        <v>35</v>
      </c>
      <c r="B9" s="19">
        <v>879849</v>
      </c>
      <c r="C9" s="19">
        <v>0</v>
      </c>
      <c r="D9" s="59">
        <v>370000</v>
      </c>
      <c r="E9" s="60">
        <v>700000</v>
      </c>
      <c r="F9" s="60">
        <v>68123</v>
      </c>
      <c r="G9" s="60">
        <v>61526</v>
      </c>
      <c r="H9" s="60">
        <v>94037</v>
      </c>
      <c r="I9" s="60">
        <v>223686</v>
      </c>
      <c r="J9" s="60">
        <v>1716</v>
      </c>
      <c r="K9" s="60">
        <v>4200</v>
      </c>
      <c r="L9" s="60">
        <v>0</v>
      </c>
      <c r="M9" s="60">
        <v>5916</v>
      </c>
      <c r="N9" s="60">
        <v>11748</v>
      </c>
      <c r="O9" s="60">
        <v>273411</v>
      </c>
      <c r="P9" s="60">
        <v>4190</v>
      </c>
      <c r="Q9" s="60">
        <v>289349</v>
      </c>
      <c r="R9" s="60">
        <v>32032</v>
      </c>
      <c r="S9" s="60">
        <v>32632</v>
      </c>
      <c r="T9" s="60">
        <v>0</v>
      </c>
      <c r="U9" s="60">
        <v>64664</v>
      </c>
      <c r="V9" s="60">
        <v>583615</v>
      </c>
      <c r="W9" s="60">
        <v>370200</v>
      </c>
      <c r="X9" s="60">
        <v>213415</v>
      </c>
      <c r="Y9" s="61">
        <v>57.65</v>
      </c>
      <c r="Z9" s="62">
        <v>700000</v>
      </c>
    </row>
    <row r="10" spans="1:26" ht="25.5">
      <c r="A10" s="63" t="s">
        <v>278</v>
      </c>
      <c r="B10" s="64">
        <f>SUM(B5:B9)</f>
        <v>38359054</v>
      </c>
      <c r="C10" s="64">
        <f>SUM(C5:C9)</f>
        <v>0</v>
      </c>
      <c r="D10" s="65">
        <f aca="true" t="shared" si="0" ref="D10:Z10">SUM(D5:D9)</f>
        <v>44269000</v>
      </c>
      <c r="E10" s="66">
        <f t="shared" si="0"/>
        <v>44311529</v>
      </c>
      <c r="F10" s="66">
        <f t="shared" si="0"/>
        <v>438526</v>
      </c>
      <c r="G10" s="66">
        <f t="shared" si="0"/>
        <v>811437</v>
      </c>
      <c r="H10" s="66">
        <f t="shared" si="0"/>
        <v>612193</v>
      </c>
      <c r="I10" s="66">
        <f t="shared" si="0"/>
        <v>1862156</v>
      </c>
      <c r="J10" s="66">
        <f t="shared" si="0"/>
        <v>607157</v>
      </c>
      <c r="K10" s="66">
        <f t="shared" si="0"/>
        <v>11213943</v>
      </c>
      <c r="L10" s="66">
        <f t="shared" si="0"/>
        <v>1371435</v>
      </c>
      <c r="M10" s="66">
        <f t="shared" si="0"/>
        <v>13192535</v>
      </c>
      <c r="N10" s="66">
        <f t="shared" si="0"/>
        <v>1094425</v>
      </c>
      <c r="O10" s="66">
        <f t="shared" si="0"/>
        <v>997863</v>
      </c>
      <c r="P10" s="66">
        <f t="shared" si="0"/>
        <v>9965908</v>
      </c>
      <c r="Q10" s="66">
        <f t="shared" si="0"/>
        <v>12058196</v>
      </c>
      <c r="R10" s="66">
        <f t="shared" si="0"/>
        <v>1119285</v>
      </c>
      <c r="S10" s="66">
        <f t="shared" si="0"/>
        <v>625333</v>
      </c>
      <c r="T10" s="66">
        <f t="shared" si="0"/>
        <v>0</v>
      </c>
      <c r="U10" s="66">
        <f t="shared" si="0"/>
        <v>1744618</v>
      </c>
      <c r="V10" s="66">
        <f t="shared" si="0"/>
        <v>28857505</v>
      </c>
      <c r="W10" s="66">
        <f t="shared" si="0"/>
        <v>44269200</v>
      </c>
      <c r="X10" s="66">
        <f t="shared" si="0"/>
        <v>-15411695</v>
      </c>
      <c r="Y10" s="67">
        <f>+IF(W10&lt;&gt;0,(X10/W10)*100,0)</f>
        <v>-34.813583710570775</v>
      </c>
      <c r="Z10" s="68">
        <f t="shared" si="0"/>
        <v>44311529</v>
      </c>
    </row>
    <row r="11" spans="1:26" ht="13.5">
      <c r="A11" s="58" t="s">
        <v>37</v>
      </c>
      <c r="B11" s="19">
        <v>11544430</v>
      </c>
      <c r="C11" s="19">
        <v>0</v>
      </c>
      <c r="D11" s="59">
        <v>13434779</v>
      </c>
      <c r="E11" s="60">
        <v>13640000</v>
      </c>
      <c r="F11" s="60">
        <v>1557897</v>
      </c>
      <c r="G11" s="60">
        <v>1208551</v>
      </c>
      <c r="H11" s="60">
        <v>737979</v>
      </c>
      <c r="I11" s="60">
        <v>3504427</v>
      </c>
      <c r="J11" s="60">
        <v>1390064</v>
      </c>
      <c r="K11" s="60">
        <v>964800</v>
      </c>
      <c r="L11" s="60">
        <v>1304427</v>
      </c>
      <c r="M11" s="60">
        <v>3659291</v>
      </c>
      <c r="N11" s="60">
        <v>860541</v>
      </c>
      <c r="O11" s="60">
        <v>893166</v>
      </c>
      <c r="P11" s="60">
        <v>941087</v>
      </c>
      <c r="Q11" s="60">
        <v>2694794</v>
      </c>
      <c r="R11" s="60">
        <v>1267473</v>
      </c>
      <c r="S11" s="60">
        <v>730481</v>
      </c>
      <c r="T11" s="60">
        <v>0</v>
      </c>
      <c r="U11" s="60">
        <v>1997954</v>
      </c>
      <c r="V11" s="60">
        <v>11856466</v>
      </c>
      <c r="W11" s="60">
        <v>13435229</v>
      </c>
      <c r="X11" s="60">
        <v>-1578763</v>
      </c>
      <c r="Y11" s="61">
        <v>-11.75</v>
      </c>
      <c r="Z11" s="62">
        <v>13640000</v>
      </c>
    </row>
    <row r="12" spans="1:26" ht="13.5">
      <c r="A12" s="58" t="s">
        <v>38</v>
      </c>
      <c r="B12" s="19">
        <v>3010296</v>
      </c>
      <c r="C12" s="19">
        <v>0</v>
      </c>
      <c r="D12" s="59">
        <v>3175695</v>
      </c>
      <c r="E12" s="60">
        <v>3456000</v>
      </c>
      <c r="F12" s="60">
        <v>481415</v>
      </c>
      <c r="G12" s="60">
        <v>249283</v>
      </c>
      <c r="H12" s="60">
        <v>251391</v>
      </c>
      <c r="I12" s="60">
        <v>982089</v>
      </c>
      <c r="J12" s="60">
        <v>262422</v>
      </c>
      <c r="K12" s="60">
        <v>257610</v>
      </c>
      <c r="L12" s="60">
        <v>258166</v>
      </c>
      <c r="M12" s="60">
        <v>778198</v>
      </c>
      <c r="N12" s="60">
        <v>253837</v>
      </c>
      <c r="O12" s="60">
        <v>251661</v>
      </c>
      <c r="P12" s="60">
        <v>265727</v>
      </c>
      <c r="Q12" s="60">
        <v>771225</v>
      </c>
      <c r="R12" s="60">
        <v>418663</v>
      </c>
      <c r="S12" s="60">
        <v>284696</v>
      </c>
      <c r="T12" s="60">
        <v>0</v>
      </c>
      <c r="U12" s="60">
        <v>703359</v>
      </c>
      <c r="V12" s="60">
        <v>3234871</v>
      </c>
      <c r="W12" s="60">
        <v>3175695</v>
      </c>
      <c r="X12" s="60">
        <v>59176</v>
      </c>
      <c r="Y12" s="61">
        <v>1.86</v>
      </c>
      <c r="Z12" s="62">
        <v>3456000</v>
      </c>
    </row>
    <row r="13" spans="1:26" ht="13.5">
      <c r="A13" s="58" t="s">
        <v>279</v>
      </c>
      <c r="B13" s="19">
        <v>9753810</v>
      </c>
      <c r="C13" s="19">
        <v>0</v>
      </c>
      <c r="D13" s="59">
        <v>9900000</v>
      </c>
      <c r="E13" s="60">
        <v>9900000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9900000</v>
      </c>
      <c r="X13" s="60">
        <v>-9900000</v>
      </c>
      <c r="Y13" s="61">
        <v>-100</v>
      </c>
      <c r="Z13" s="62">
        <v>9900000</v>
      </c>
    </row>
    <row r="14" spans="1:26" ht="13.5">
      <c r="A14" s="58" t="s">
        <v>40</v>
      </c>
      <c r="B14" s="19">
        <v>837</v>
      </c>
      <c r="C14" s="19">
        <v>0</v>
      </c>
      <c r="D14" s="59">
        <v>50000</v>
      </c>
      <c r="E14" s="60">
        <v>55000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50000</v>
      </c>
      <c r="X14" s="60">
        <v>-50000</v>
      </c>
      <c r="Y14" s="61">
        <v>-100</v>
      </c>
      <c r="Z14" s="62">
        <v>55000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992626</v>
      </c>
      <c r="C16" s="19">
        <v>0</v>
      </c>
      <c r="D16" s="59">
        <v>775000</v>
      </c>
      <c r="E16" s="60">
        <v>800000</v>
      </c>
      <c r="F16" s="60">
        <v>0</v>
      </c>
      <c r="G16" s="60">
        <v>63187</v>
      </c>
      <c r="H16" s="60">
        <v>22620</v>
      </c>
      <c r="I16" s="60">
        <v>85807</v>
      </c>
      <c r="J16" s="60">
        <v>161838</v>
      </c>
      <c r="K16" s="60">
        <v>0</v>
      </c>
      <c r="L16" s="60">
        <v>0</v>
      </c>
      <c r="M16" s="60">
        <v>161838</v>
      </c>
      <c r="N16" s="60">
        <v>1250184</v>
      </c>
      <c r="O16" s="60">
        <v>825797</v>
      </c>
      <c r="P16" s="60">
        <v>296311</v>
      </c>
      <c r="Q16" s="60">
        <v>2372292</v>
      </c>
      <c r="R16" s="60">
        <v>484335</v>
      </c>
      <c r="S16" s="60">
        <v>345066</v>
      </c>
      <c r="T16" s="60">
        <v>0</v>
      </c>
      <c r="U16" s="60">
        <v>829401</v>
      </c>
      <c r="V16" s="60">
        <v>3449338</v>
      </c>
      <c r="W16" s="60">
        <v>775000</v>
      </c>
      <c r="X16" s="60">
        <v>2674338</v>
      </c>
      <c r="Y16" s="61">
        <v>345.08</v>
      </c>
      <c r="Z16" s="62">
        <v>800000</v>
      </c>
    </row>
    <row r="17" spans="1:26" ht="13.5">
      <c r="A17" s="58" t="s">
        <v>43</v>
      </c>
      <c r="B17" s="19">
        <v>12874124</v>
      </c>
      <c r="C17" s="19">
        <v>0</v>
      </c>
      <c r="D17" s="59">
        <v>17425000</v>
      </c>
      <c r="E17" s="60">
        <v>20085000</v>
      </c>
      <c r="F17" s="60">
        <v>1000399</v>
      </c>
      <c r="G17" s="60">
        <v>1112055</v>
      </c>
      <c r="H17" s="60">
        <v>614540</v>
      </c>
      <c r="I17" s="60">
        <v>2726994</v>
      </c>
      <c r="J17" s="60">
        <v>1317246</v>
      </c>
      <c r="K17" s="60">
        <v>396187</v>
      </c>
      <c r="L17" s="60">
        <v>1761849</v>
      </c>
      <c r="M17" s="60">
        <v>3475282</v>
      </c>
      <c r="N17" s="60">
        <v>783705</v>
      </c>
      <c r="O17" s="60">
        <v>1518567</v>
      </c>
      <c r="P17" s="60">
        <v>1276227</v>
      </c>
      <c r="Q17" s="60">
        <v>3578499</v>
      </c>
      <c r="R17" s="60">
        <v>1495754</v>
      </c>
      <c r="S17" s="60">
        <v>1033849</v>
      </c>
      <c r="T17" s="60">
        <v>0</v>
      </c>
      <c r="U17" s="60">
        <v>2529603</v>
      </c>
      <c r="V17" s="60">
        <v>12310378</v>
      </c>
      <c r="W17" s="60">
        <v>17425000</v>
      </c>
      <c r="X17" s="60">
        <v>-5114622</v>
      </c>
      <c r="Y17" s="61">
        <v>-29.35</v>
      </c>
      <c r="Z17" s="62">
        <v>20085000</v>
      </c>
    </row>
    <row r="18" spans="1:26" ht="13.5">
      <c r="A18" s="70" t="s">
        <v>44</v>
      </c>
      <c r="B18" s="71">
        <f>SUM(B11:B17)</f>
        <v>38176123</v>
      </c>
      <c r="C18" s="71">
        <f>SUM(C11:C17)</f>
        <v>0</v>
      </c>
      <c r="D18" s="72">
        <f aca="true" t="shared" si="1" ref="D18:Z18">SUM(D11:D17)</f>
        <v>44760474</v>
      </c>
      <c r="E18" s="73">
        <f t="shared" si="1"/>
        <v>47936000</v>
      </c>
      <c r="F18" s="73">
        <f t="shared" si="1"/>
        <v>3039711</v>
      </c>
      <c r="G18" s="73">
        <f t="shared" si="1"/>
        <v>2633076</v>
      </c>
      <c r="H18" s="73">
        <f t="shared" si="1"/>
        <v>1626530</v>
      </c>
      <c r="I18" s="73">
        <f t="shared" si="1"/>
        <v>7299317</v>
      </c>
      <c r="J18" s="73">
        <f t="shared" si="1"/>
        <v>3131570</v>
      </c>
      <c r="K18" s="73">
        <f t="shared" si="1"/>
        <v>1618597</v>
      </c>
      <c r="L18" s="73">
        <f t="shared" si="1"/>
        <v>3324442</v>
      </c>
      <c r="M18" s="73">
        <f t="shared" si="1"/>
        <v>8074609</v>
      </c>
      <c r="N18" s="73">
        <f t="shared" si="1"/>
        <v>3148267</v>
      </c>
      <c r="O18" s="73">
        <f t="shared" si="1"/>
        <v>3489191</v>
      </c>
      <c r="P18" s="73">
        <f t="shared" si="1"/>
        <v>2779352</v>
      </c>
      <c r="Q18" s="73">
        <f t="shared" si="1"/>
        <v>9416810</v>
      </c>
      <c r="R18" s="73">
        <f t="shared" si="1"/>
        <v>3666225</v>
      </c>
      <c r="S18" s="73">
        <f t="shared" si="1"/>
        <v>2394092</v>
      </c>
      <c r="T18" s="73">
        <f t="shared" si="1"/>
        <v>0</v>
      </c>
      <c r="U18" s="73">
        <f t="shared" si="1"/>
        <v>6060317</v>
      </c>
      <c r="V18" s="73">
        <f t="shared" si="1"/>
        <v>30851053</v>
      </c>
      <c r="W18" s="73">
        <f t="shared" si="1"/>
        <v>44760924</v>
      </c>
      <c r="X18" s="73">
        <f t="shared" si="1"/>
        <v>-13909871</v>
      </c>
      <c r="Y18" s="67">
        <f>+IF(W18&lt;&gt;0,(X18/W18)*100,0)</f>
        <v>-31.075924616748306</v>
      </c>
      <c r="Z18" s="74">
        <f t="shared" si="1"/>
        <v>47936000</v>
      </c>
    </row>
    <row r="19" spans="1:26" ht="13.5">
      <c r="A19" s="70" t="s">
        <v>45</v>
      </c>
      <c r="B19" s="75">
        <f>+B10-B18</f>
        <v>182931</v>
      </c>
      <c r="C19" s="75">
        <f>+C10-C18</f>
        <v>0</v>
      </c>
      <c r="D19" s="76">
        <f aca="true" t="shared" si="2" ref="D19:Z19">+D10-D18</f>
        <v>-491474</v>
      </c>
      <c r="E19" s="77">
        <f t="shared" si="2"/>
        <v>-3624471</v>
      </c>
      <c r="F19" s="77">
        <f t="shared" si="2"/>
        <v>-2601185</v>
      </c>
      <c r="G19" s="77">
        <f t="shared" si="2"/>
        <v>-1821639</v>
      </c>
      <c r="H19" s="77">
        <f t="shared" si="2"/>
        <v>-1014337</v>
      </c>
      <c r="I19" s="77">
        <f t="shared" si="2"/>
        <v>-5437161</v>
      </c>
      <c r="J19" s="77">
        <f t="shared" si="2"/>
        <v>-2524413</v>
      </c>
      <c r="K19" s="77">
        <f t="shared" si="2"/>
        <v>9595346</v>
      </c>
      <c r="L19" s="77">
        <f t="shared" si="2"/>
        <v>-1953007</v>
      </c>
      <c r="M19" s="77">
        <f t="shared" si="2"/>
        <v>5117926</v>
      </c>
      <c r="N19" s="77">
        <f t="shared" si="2"/>
        <v>-2053842</v>
      </c>
      <c r="O19" s="77">
        <f t="shared" si="2"/>
        <v>-2491328</v>
      </c>
      <c r="P19" s="77">
        <f t="shared" si="2"/>
        <v>7186556</v>
      </c>
      <c r="Q19" s="77">
        <f t="shared" si="2"/>
        <v>2641386</v>
      </c>
      <c r="R19" s="77">
        <f t="shared" si="2"/>
        <v>-2546940</v>
      </c>
      <c r="S19" s="77">
        <f t="shared" si="2"/>
        <v>-1768759</v>
      </c>
      <c r="T19" s="77">
        <f t="shared" si="2"/>
        <v>0</v>
      </c>
      <c r="U19" s="77">
        <f t="shared" si="2"/>
        <v>-4315699</v>
      </c>
      <c r="V19" s="77">
        <f t="shared" si="2"/>
        <v>-1993548</v>
      </c>
      <c r="W19" s="77">
        <f>IF(E10=E18,0,W10-W18)</f>
        <v>-491724</v>
      </c>
      <c r="X19" s="77">
        <f t="shared" si="2"/>
        <v>-1501824</v>
      </c>
      <c r="Y19" s="78">
        <f>+IF(W19&lt;&gt;0,(X19/W19)*100,0)</f>
        <v>305.420113722332</v>
      </c>
      <c r="Z19" s="79">
        <f t="shared" si="2"/>
        <v>-3624471</v>
      </c>
    </row>
    <row r="20" spans="1:26" ht="13.5">
      <c r="A20" s="58" t="s">
        <v>46</v>
      </c>
      <c r="B20" s="19">
        <v>15750213</v>
      </c>
      <c r="C20" s="19">
        <v>0</v>
      </c>
      <c r="D20" s="59">
        <v>13987000</v>
      </c>
      <c r="E20" s="60">
        <v>14987000</v>
      </c>
      <c r="F20" s="60">
        <v>630430</v>
      </c>
      <c r="G20" s="60">
        <v>990579</v>
      </c>
      <c r="H20" s="60">
        <v>0</v>
      </c>
      <c r="I20" s="60">
        <v>1621009</v>
      </c>
      <c r="J20" s="60">
        <v>799851</v>
      </c>
      <c r="K20" s="60">
        <v>1498800</v>
      </c>
      <c r="L20" s="60">
        <v>1498800</v>
      </c>
      <c r="M20" s="60">
        <v>3797451</v>
      </c>
      <c r="N20" s="60">
        <v>505656</v>
      </c>
      <c r="O20" s="60">
        <v>1415064</v>
      </c>
      <c r="P20" s="60">
        <v>4053197</v>
      </c>
      <c r="Q20" s="60">
        <v>5973917</v>
      </c>
      <c r="R20" s="60">
        <v>0</v>
      </c>
      <c r="S20" s="60">
        <v>0</v>
      </c>
      <c r="T20" s="60">
        <v>0</v>
      </c>
      <c r="U20" s="60">
        <v>0</v>
      </c>
      <c r="V20" s="60">
        <v>11392377</v>
      </c>
      <c r="W20" s="60">
        <v>13987000</v>
      </c>
      <c r="X20" s="60">
        <v>-2594623</v>
      </c>
      <c r="Y20" s="61">
        <v>-18.55</v>
      </c>
      <c r="Z20" s="62">
        <v>14987000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15933144</v>
      </c>
      <c r="C22" s="86">
        <f>SUM(C19:C21)</f>
        <v>0</v>
      </c>
      <c r="D22" s="87">
        <f aca="true" t="shared" si="3" ref="D22:Z22">SUM(D19:D21)</f>
        <v>13495526</v>
      </c>
      <c r="E22" s="88">
        <f t="shared" si="3"/>
        <v>11362529</v>
      </c>
      <c r="F22" s="88">
        <f t="shared" si="3"/>
        <v>-1970755</v>
      </c>
      <c r="G22" s="88">
        <f t="shared" si="3"/>
        <v>-831060</v>
      </c>
      <c r="H22" s="88">
        <f t="shared" si="3"/>
        <v>-1014337</v>
      </c>
      <c r="I22" s="88">
        <f t="shared" si="3"/>
        <v>-3816152</v>
      </c>
      <c r="J22" s="88">
        <f t="shared" si="3"/>
        <v>-1724562</v>
      </c>
      <c r="K22" s="88">
        <f t="shared" si="3"/>
        <v>11094146</v>
      </c>
      <c r="L22" s="88">
        <f t="shared" si="3"/>
        <v>-454207</v>
      </c>
      <c r="M22" s="88">
        <f t="shared" si="3"/>
        <v>8915377</v>
      </c>
      <c r="N22" s="88">
        <f t="shared" si="3"/>
        <v>-1548186</v>
      </c>
      <c r="O22" s="88">
        <f t="shared" si="3"/>
        <v>-1076264</v>
      </c>
      <c r="P22" s="88">
        <f t="shared" si="3"/>
        <v>11239753</v>
      </c>
      <c r="Q22" s="88">
        <f t="shared" si="3"/>
        <v>8615303</v>
      </c>
      <c r="R22" s="88">
        <f t="shared" si="3"/>
        <v>-2546940</v>
      </c>
      <c r="S22" s="88">
        <f t="shared" si="3"/>
        <v>-1768759</v>
      </c>
      <c r="T22" s="88">
        <f t="shared" si="3"/>
        <v>0</v>
      </c>
      <c r="U22" s="88">
        <f t="shared" si="3"/>
        <v>-4315699</v>
      </c>
      <c r="V22" s="88">
        <f t="shared" si="3"/>
        <v>9398829</v>
      </c>
      <c r="W22" s="88">
        <f t="shared" si="3"/>
        <v>13495276</v>
      </c>
      <c r="X22" s="88">
        <f t="shared" si="3"/>
        <v>-4096447</v>
      </c>
      <c r="Y22" s="89">
        <f>+IF(W22&lt;&gt;0,(X22/W22)*100,0)</f>
        <v>-30.35467373916621</v>
      </c>
      <c r="Z22" s="90">
        <f t="shared" si="3"/>
        <v>11362529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15933144</v>
      </c>
      <c r="C24" s="75">
        <f>SUM(C22:C23)</f>
        <v>0</v>
      </c>
      <c r="D24" s="76">
        <f aca="true" t="shared" si="4" ref="D24:Z24">SUM(D22:D23)</f>
        <v>13495526</v>
      </c>
      <c r="E24" s="77">
        <f t="shared" si="4"/>
        <v>11362529</v>
      </c>
      <c r="F24" s="77">
        <f t="shared" si="4"/>
        <v>-1970755</v>
      </c>
      <c r="G24" s="77">
        <f t="shared" si="4"/>
        <v>-831060</v>
      </c>
      <c r="H24" s="77">
        <f t="shared" si="4"/>
        <v>-1014337</v>
      </c>
      <c r="I24" s="77">
        <f t="shared" si="4"/>
        <v>-3816152</v>
      </c>
      <c r="J24" s="77">
        <f t="shared" si="4"/>
        <v>-1724562</v>
      </c>
      <c r="K24" s="77">
        <f t="shared" si="4"/>
        <v>11094146</v>
      </c>
      <c r="L24" s="77">
        <f t="shared" si="4"/>
        <v>-454207</v>
      </c>
      <c r="M24" s="77">
        <f t="shared" si="4"/>
        <v>8915377</v>
      </c>
      <c r="N24" s="77">
        <f t="shared" si="4"/>
        <v>-1548186</v>
      </c>
      <c r="O24" s="77">
        <f t="shared" si="4"/>
        <v>-1076264</v>
      </c>
      <c r="P24" s="77">
        <f t="shared" si="4"/>
        <v>11239753</v>
      </c>
      <c r="Q24" s="77">
        <f t="shared" si="4"/>
        <v>8615303</v>
      </c>
      <c r="R24" s="77">
        <f t="shared" si="4"/>
        <v>-2546940</v>
      </c>
      <c r="S24" s="77">
        <f t="shared" si="4"/>
        <v>-1768759</v>
      </c>
      <c r="T24" s="77">
        <f t="shared" si="4"/>
        <v>0</v>
      </c>
      <c r="U24" s="77">
        <f t="shared" si="4"/>
        <v>-4315699</v>
      </c>
      <c r="V24" s="77">
        <f t="shared" si="4"/>
        <v>9398829</v>
      </c>
      <c r="W24" s="77">
        <f t="shared" si="4"/>
        <v>13495276</v>
      </c>
      <c r="X24" s="77">
        <f t="shared" si="4"/>
        <v>-4096447</v>
      </c>
      <c r="Y24" s="78">
        <f>+IF(W24&lt;&gt;0,(X24/W24)*100,0)</f>
        <v>-30.35467373916621</v>
      </c>
      <c r="Z24" s="79">
        <f t="shared" si="4"/>
        <v>11362529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15563403</v>
      </c>
      <c r="C27" s="22">
        <v>0</v>
      </c>
      <c r="D27" s="99">
        <v>16538000</v>
      </c>
      <c r="E27" s="100">
        <v>20387000</v>
      </c>
      <c r="F27" s="100">
        <v>751431</v>
      </c>
      <c r="G27" s="100">
        <v>905169</v>
      </c>
      <c r="H27" s="100">
        <v>239895</v>
      </c>
      <c r="I27" s="100">
        <v>1896495</v>
      </c>
      <c r="J27" s="100">
        <v>799849</v>
      </c>
      <c r="K27" s="100">
        <v>1499020</v>
      </c>
      <c r="L27" s="100">
        <v>1488586</v>
      </c>
      <c r="M27" s="100">
        <v>3787455</v>
      </c>
      <c r="N27" s="100">
        <v>694117</v>
      </c>
      <c r="O27" s="100">
        <v>1415064</v>
      </c>
      <c r="P27" s="100">
        <v>4152034</v>
      </c>
      <c r="Q27" s="100">
        <v>6261215</v>
      </c>
      <c r="R27" s="100">
        <v>4194132</v>
      </c>
      <c r="S27" s="100">
        <v>2364911</v>
      </c>
      <c r="T27" s="100">
        <v>2010543</v>
      </c>
      <c r="U27" s="100">
        <v>8569586</v>
      </c>
      <c r="V27" s="100">
        <v>20514751</v>
      </c>
      <c r="W27" s="100">
        <v>20387000</v>
      </c>
      <c r="X27" s="100">
        <v>127751</v>
      </c>
      <c r="Y27" s="101">
        <v>0.63</v>
      </c>
      <c r="Z27" s="102">
        <v>20387000</v>
      </c>
    </row>
    <row r="28" spans="1:26" ht="13.5">
      <c r="A28" s="103" t="s">
        <v>46</v>
      </c>
      <c r="B28" s="19">
        <v>14424020</v>
      </c>
      <c r="C28" s="19">
        <v>0</v>
      </c>
      <c r="D28" s="59">
        <v>13987000</v>
      </c>
      <c r="E28" s="60">
        <v>14987000</v>
      </c>
      <c r="F28" s="60">
        <v>698956</v>
      </c>
      <c r="G28" s="60">
        <v>903370</v>
      </c>
      <c r="H28" s="60">
        <v>0</v>
      </c>
      <c r="I28" s="60">
        <v>1602326</v>
      </c>
      <c r="J28" s="60">
        <v>799849</v>
      </c>
      <c r="K28" s="60">
        <v>1499020</v>
      </c>
      <c r="L28" s="60">
        <v>1488586</v>
      </c>
      <c r="M28" s="60">
        <v>3787455</v>
      </c>
      <c r="N28" s="60">
        <v>505657</v>
      </c>
      <c r="O28" s="60">
        <v>1092695</v>
      </c>
      <c r="P28" s="60">
        <v>3840767</v>
      </c>
      <c r="Q28" s="60">
        <v>5439119</v>
      </c>
      <c r="R28" s="60">
        <v>0</v>
      </c>
      <c r="S28" s="60">
        <v>1762155</v>
      </c>
      <c r="T28" s="60">
        <v>884770</v>
      </c>
      <c r="U28" s="60">
        <v>2646925</v>
      </c>
      <c r="V28" s="60">
        <v>13475825</v>
      </c>
      <c r="W28" s="60">
        <v>14987000</v>
      </c>
      <c r="X28" s="60">
        <v>-1511175</v>
      </c>
      <c r="Y28" s="61">
        <v>-10.08</v>
      </c>
      <c r="Z28" s="62">
        <v>14987000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1139383</v>
      </c>
      <c r="C31" s="19">
        <v>0</v>
      </c>
      <c r="D31" s="59">
        <v>2551000</v>
      </c>
      <c r="E31" s="60">
        <v>5400000</v>
      </c>
      <c r="F31" s="60">
        <v>52475</v>
      </c>
      <c r="G31" s="60">
        <v>1799</v>
      </c>
      <c r="H31" s="60">
        <v>239895</v>
      </c>
      <c r="I31" s="60">
        <v>294169</v>
      </c>
      <c r="J31" s="60">
        <v>0</v>
      </c>
      <c r="K31" s="60">
        <v>0</v>
      </c>
      <c r="L31" s="60">
        <v>0</v>
      </c>
      <c r="M31" s="60">
        <v>0</v>
      </c>
      <c r="N31" s="60">
        <v>188460</v>
      </c>
      <c r="O31" s="60">
        <v>322369</v>
      </c>
      <c r="P31" s="60">
        <v>311267</v>
      </c>
      <c r="Q31" s="60">
        <v>822096</v>
      </c>
      <c r="R31" s="60">
        <v>4194132</v>
      </c>
      <c r="S31" s="60">
        <v>602756</v>
      </c>
      <c r="T31" s="60">
        <v>1125773</v>
      </c>
      <c r="U31" s="60">
        <v>5922661</v>
      </c>
      <c r="V31" s="60">
        <v>7038926</v>
      </c>
      <c r="W31" s="60">
        <v>5400000</v>
      </c>
      <c r="X31" s="60">
        <v>1638926</v>
      </c>
      <c r="Y31" s="61">
        <v>30.35</v>
      </c>
      <c r="Z31" s="62">
        <v>5400000</v>
      </c>
    </row>
    <row r="32" spans="1:26" ht="13.5">
      <c r="A32" s="70" t="s">
        <v>54</v>
      </c>
      <c r="B32" s="22">
        <f>SUM(B28:B31)</f>
        <v>15563403</v>
      </c>
      <c r="C32" s="22">
        <f>SUM(C28:C31)</f>
        <v>0</v>
      </c>
      <c r="D32" s="99">
        <f aca="true" t="shared" si="5" ref="D32:Z32">SUM(D28:D31)</f>
        <v>16538000</v>
      </c>
      <c r="E32" s="100">
        <f t="shared" si="5"/>
        <v>20387000</v>
      </c>
      <c r="F32" s="100">
        <f t="shared" si="5"/>
        <v>751431</v>
      </c>
      <c r="G32" s="100">
        <f t="shared" si="5"/>
        <v>905169</v>
      </c>
      <c r="H32" s="100">
        <f t="shared" si="5"/>
        <v>239895</v>
      </c>
      <c r="I32" s="100">
        <f t="shared" si="5"/>
        <v>1896495</v>
      </c>
      <c r="J32" s="100">
        <f t="shared" si="5"/>
        <v>799849</v>
      </c>
      <c r="K32" s="100">
        <f t="shared" si="5"/>
        <v>1499020</v>
      </c>
      <c r="L32" s="100">
        <f t="shared" si="5"/>
        <v>1488586</v>
      </c>
      <c r="M32" s="100">
        <f t="shared" si="5"/>
        <v>3787455</v>
      </c>
      <c r="N32" s="100">
        <f t="shared" si="5"/>
        <v>694117</v>
      </c>
      <c r="O32" s="100">
        <f t="shared" si="5"/>
        <v>1415064</v>
      </c>
      <c r="P32" s="100">
        <f t="shared" si="5"/>
        <v>4152034</v>
      </c>
      <c r="Q32" s="100">
        <f t="shared" si="5"/>
        <v>6261215</v>
      </c>
      <c r="R32" s="100">
        <f t="shared" si="5"/>
        <v>4194132</v>
      </c>
      <c r="S32" s="100">
        <f t="shared" si="5"/>
        <v>2364911</v>
      </c>
      <c r="T32" s="100">
        <f t="shared" si="5"/>
        <v>2010543</v>
      </c>
      <c r="U32" s="100">
        <f t="shared" si="5"/>
        <v>8569586</v>
      </c>
      <c r="V32" s="100">
        <f t="shared" si="5"/>
        <v>20514751</v>
      </c>
      <c r="W32" s="100">
        <f t="shared" si="5"/>
        <v>20387000</v>
      </c>
      <c r="X32" s="100">
        <f t="shared" si="5"/>
        <v>127751</v>
      </c>
      <c r="Y32" s="101">
        <f>+IF(W32&lt;&gt;0,(X32/W32)*100,0)</f>
        <v>0.6266297150144701</v>
      </c>
      <c r="Z32" s="102">
        <f t="shared" si="5"/>
        <v>20387000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38526752</v>
      </c>
      <c r="C35" s="19">
        <v>0</v>
      </c>
      <c r="D35" s="59">
        <v>43716000</v>
      </c>
      <c r="E35" s="60">
        <v>43866000</v>
      </c>
      <c r="F35" s="60">
        <v>60088621</v>
      </c>
      <c r="G35" s="60">
        <v>57997827</v>
      </c>
      <c r="H35" s="60">
        <v>57026248</v>
      </c>
      <c r="I35" s="60">
        <v>57026248</v>
      </c>
      <c r="J35" s="60">
        <v>51616646</v>
      </c>
      <c r="K35" s="60">
        <v>61346583</v>
      </c>
      <c r="L35" s="60">
        <v>55632914</v>
      </c>
      <c r="M35" s="60">
        <v>55632914</v>
      </c>
      <c r="N35" s="60">
        <v>59068723</v>
      </c>
      <c r="O35" s="60">
        <v>55431500</v>
      </c>
      <c r="P35" s="60">
        <v>59226302</v>
      </c>
      <c r="Q35" s="60">
        <v>59226302</v>
      </c>
      <c r="R35" s="60">
        <v>52203535</v>
      </c>
      <c r="S35" s="60">
        <v>47152876</v>
      </c>
      <c r="T35" s="60">
        <v>0</v>
      </c>
      <c r="U35" s="60">
        <v>47152876</v>
      </c>
      <c r="V35" s="60">
        <v>47152876</v>
      </c>
      <c r="W35" s="60">
        <v>43866000</v>
      </c>
      <c r="X35" s="60">
        <v>3286876</v>
      </c>
      <c r="Y35" s="61">
        <v>7.49</v>
      </c>
      <c r="Z35" s="62">
        <v>43866000</v>
      </c>
    </row>
    <row r="36" spans="1:26" ht="13.5">
      <c r="A36" s="58" t="s">
        <v>57</v>
      </c>
      <c r="B36" s="19">
        <v>77518079</v>
      </c>
      <c r="C36" s="19">
        <v>0</v>
      </c>
      <c r="D36" s="59">
        <v>81380000</v>
      </c>
      <c r="E36" s="60">
        <v>84359000</v>
      </c>
      <c r="F36" s="60">
        <v>78482521</v>
      </c>
      <c r="G36" s="60">
        <v>79046606</v>
      </c>
      <c r="H36" s="60">
        <v>79281346</v>
      </c>
      <c r="I36" s="60">
        <v>79281346</v>
      </c>
      <c r="J36" s="60">
        <v>79852764</v>
      </c>
      <c r="K36" s="60">
        <v>81516999</v>
      </c>
      <c r="L36" s="60">
        <v>82614472</v>
      </c>
      <c r="M36" s="60">
        <v>82614472</v>
      </c>
      <c r="N36" s="60">
        <v>83246492</v>
      </c>
      <c r="O36" s="60">
        <v>84492226</v>
      </c>
      <c r="P36" s="60">
        <v>88144602</v>
      </c>
      <c r="Q36" s="60">
        <v>88144602</v>
      </c>
      <c r="R36" s="60">
        <v>91818272</v>
      </c>
      <c r="S36" s="60">
        <v>93364020</v>
      </c>
      <c r="T36" s="60">
        <v>0</v>
      </c>
      <c r="U36" s="60">
        <v>93364020</v>
      </c>
      <c r="V36" s="60">
        <v>93364020</v>
      </c>
      <c r="W36" s="60">
        <v>84359000</v>
      </c>
      <c r="X36" s="60">
        <v>9005020</v>
      </c>
      <c r="Y36" s="61">
        <v>10.67</v>
      </c>
      <c r="Z36" s="62">
        <v>84359000</v>
      </c>
    </row>
    <row r="37" spans="1:26" ht="13.5">
      <c r="A37" s="58" t="s">
        <v>58</v>
      </c>
      <c r="B37" s="19">
        <v>4687264</v>
      </c>
      <c r="C37" s="19">
        <v>0</v>
      </c>
      <c r="D37" s="59">
        <v>4411000</v>
      </c>
      <c r="E37" s="60">
        <v>4411000</v>
      </c>
      <c r="F37" s="60">
        <v>13740381</v>
      </c>
      <c r="G37" s="60">
        <v>13069819</v>
      </c>
      <c r="H37" s="60">
        <v>13322241</v>
      </c>
      <c r="I37" s="60">
        <v>13322241</v>
      </c>
      <c r="J37" s="60">
        <v>12572174</v>
      </c>
      <c r="K37" s="60">
        <v>10603505</v>
      </c>
      <c r="L37" s="60">
        <v>8971183</v>
      </c>
      <c r="M37" s="60">
        <v>8971183</v>
      </c>
      <c r="N37" s="60">
        <v>14562222</v>
      </c>
      <c r="O37" s="60">
        <v>12996248</v>
      </c>
      <c r="P37" s="60">
        <v>9158547</v>
      </c>
      <c r="Q37" s="60">
        <v>9158547</v>
      </c>
      <c r="R37" s="60">
        <v>8550005</v>
      </c>
      <c r="S37" s="60">
        <v>4700166</v>
      </c>
      <c r="T37" s="60">
        <v>0</v>
      </c>
      <c r="U37" s="60">
        <v>4700166</v>
      </c>
      <c r="V37" s="60">
        <v>4700166</v>
      </c>
      <c r="W37" s="60">
        <v>4411000</v>
      </c>
      <c r="X37" s="60">
        <v>289166</v>
      </c>
      <c r="Y37" s="61">
        <v>6.56</v>
      </c>
      <c r="Z37" s="62">
        <v>4411000</v>
      </c>
    </row>
    <row r="38" spans="1:26" ht="13.5">
      <c r="A38" s="58" t="s">
        <v>59</v>
      </c>
      <c r="B38" s="19">
        <v>1497000</v>
      </c>
      <c r="C38" s="19">
        <v>0</v>
      </c>
      <c r="D38" s="59">
        <v>1134000</v>
      </c>
      <c r="E38" s="60">
        <v>1871000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1871000</v>
      </c>
      <c r="X38" s="60">
        <v>-1871000</v>
      </c>
      <c r="Y38" s="61">
        <v>-100</v>
      </c>
      <c r="Z38" s="62">
        <v>1871000</v>
      </c>
    </row>
    <row r="39" spans="1:26" ht="13.5">
      <c r="A39" s="58" t="s">
        <v>60</v>
      </c>
      <c r="B39" s="19">
        <v>109860567</v>
      </c>
      <c r="C39" s="19">
        <v>0</v>
      </c>
      <c r="D39" s="59">
        <v>119551000</v>
      </c>
      <c r="E39" s="60">
        <v>121943000</v>
      </c>
      <c r="F39" s="60">
        <v>124830761</v>
      </c>
      <c r="G39" s="60">
        <v>123974614</v>
      </c>
      <c r="H39" s="60">
        <v>122985353</v>
      </c>
      <c r="I39" s="60">
        <v>122985353</v>
      </c>
      <c r="J39" s="60">
        <v>118897236</v>
      </c>
      <c r="K39" s="60">
        <v>132260077</v>
      </c>
      <c r="L39" s="60">
        <v>129276203</v>
      </c>
      <c r="M39" s="60">
        <v>129276203</v>
      </c>
      <c r="N39" s="60">
        <v>127752993</v>
      </c>
      <c r="O39" s="60">
        <v>126927478</v>
      </c>
      <c r="P39" s="60">
        <v>138212357</v>
      </c>
      <c r="Q39" s="60">
        <v>138212357</v>
      </c>
      <c r="R39" s="60">
        <v>135471802</v>
      </c>
      <c r="S39" s="60">
        <v>135816730</v>
      </c>
      <c r="T39" s="60">
        <v>0</v>
      </c>
      <c r="U39" s="60">
        <v>135816730</v>
      </c>
      <c r="V39" s="60">
        <v>135816730</v>
      </c>
      <c r="W39" s="60">
        <v>121943000</v>
      </c>
      <c r="X39" s="60">
        <v>13873730</v>
      </c>
      <c r="Y39" s="61">
        <v>11.38</v>
      </c>
      <c r="Z39" s="62">
        <v>121943000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23748399</v>
      </c>
      <c r="C42" s="19">
        <v>0</v>
      </c>
      <c r="D42" s="59">
        <v>25114000</v>
      </c>
      <c r="E42" s="60">
        <v>23466220</v>
      </c>
      <c r="F42" s="60">
        <v>-1199924</v>
      </c>
      <c r="G42" s="60">
        <v>-1249423</v>
      </c>
      <c r="H42" s="60">
        <v>-571910</v>
      </c>
      <c r="I42" s="60">
        <v>-3021257</v>
      </c>
      <c r="J42" s="60">
        <v>-2438864</v>
      </c>
      <c r="K42" s="60">
        <v>8914508</v>
      </c>
      <c r="L42" s="60">
        <v>-2188139</v>
      </c>
      <c r="M42" s="60">
        <v>4287505</v>
      </c>
      <c r="N42" s="60">
        <v>4750596</v>
      </c>
      <c r="O42" s="60">
        <v>-2386058</v>
      </c>
      <c r="P42" s="60">
        <v>7495600</v>
      </c>
      <c r="Q42" s="60">
        <v>9860138</v>
      </c>
      <c r="R42" s="60">
        <v>-3224892</v>
      </c>
      <c r="S42" s="60">
        <v>-2229090</v>
      </c>
      <c r="T42" s="60">
        <v>-764113</v>
      </c>
      <c r="U42" s="60">
        <v>-6218095</v>
      </c>
      <c r="V42" s="60">
        <v>4908291</v>
      </c>
      <c r="W42" s="60">
        <v>23466220</v>
      </c>
      <c r="X42" s="60">
        <v>-18557929</v>
      </c>
      <c r="Y42" s="61">
        <v>-79.08</v>
      </c>
      <c r="Z42" s="62">
        <v>23466220</v>
      </c>
    </row>
    <row r="43" spans="1:26" ht="13.5">
      <c r="A43" s="58" t="s">
        <v>63</v>
      </c>
      <c r="B43" s="19">
        <v>-14986504</v>
      </c>
      <c r="C43" s="19">
        <v>0</v>
      </c>
      <c r="D43" s="59">
        <v>-15711000</v>
      </c>
      <c r="E43" s="60">
        <v>-18861100</v>
      </c>
      <c r="F43" s="60">
        <v>0</v>
      </c>
      <c r="G43" s="60">
        <v>-990579</v>
      </c>
      <c r="H43" s="60">
        <v>-239895</v>
      </c>
      <c r="I43" s="60">
        <v>-1230474</v>
      </c>
      <c r="J43" s="60">
        <v>-933869</v>
      </c>
      <c r="K43" s="60">
        <v>-1640023</v>
      </c>
      <c r="L43" s="60">
        <v>-1488586</v>
      </c>
      <c r="M43" s="60">
        <v>-4062478</v>
      </c>
      <c r="N43" s="60">
        <v>-694117</v>
      </c>
      <c r="O43" s="60">
        <v>-1415064</v>
      </c>
      <c r="P43" s="60">
        <v>-4152036</v>
      </c>
      <c r="Q43" s="60">
        <v>-6261217</v>
      </c>
      <c r="R43" s="60">
        <v>-4194284</v>
      </c>
      <c r="S43" s="60">
        <v>-2395849</v>
      </c>
      <c r="T43" s="60">
        <v>-1960012</v>
      </c>
      <c r="U43" s="60">
        <v>-8550145</v>
      </c>
      <c r="V43" s="60">
        <v>-20104314</v>
      </c>
      <c r="W43" s="60">
        <v>-18861100</v>
      </c>
      <c r="X43" s="60">
        <v>-1243214</v>
      </c>
      <c r="Y43" s="61">
        <v>6.59</v>
      </c>
      <c r="Z43" s="62">
        <v>-18861100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36624176</v>
      </c>
      <c r="C45" s="22">
        <v>0</v>
      </c>
      <c r="D45" s="99">
        <v>42897000</v>
      </c>
      <c r="E45" s="100">
        <v>41229296</v>
      </c>
      <c r="F45" s="100">
        <v>-1199924</v>
      </c>
      <c r="G45" s="100">
        <v>-3439926</v>
      </c>
      <c r="H45" s="100">
        <v>-4251731</v>
      </c>
      <c r="I45" s="100">
        <v>-4251731</v>
      </c>
      <c r="J45" s="100">
        <v>-7624464</v>
      </c>
      <c r="K45" s="100">
        <v>-349979</v>
      </c>
      <c r="L45" s="100">
        <v>-4026704</v>
      </c>
      <c r="M45" s="100">
        <v>-4026704</v>
      </c>
      <c r="N45" s="100">
        <v>29775</v>
      </c>
      <c r="O45" s="100">
        <v>-3771347</v>
      </c>
      <c r="P45" s="100">
        <v>-427783</v>
      </c>
      <c r="Q45" s="100">
        <v>29775</v>
      </c>
      <c r="R45" s="100">
        <v>-7846959</v>
      </c>
      <c r="S45" s="100">
        <v>-12471898</v>
      </c>
      <c r="T45" s="100">
        <v>-15196023</v>
      </c>
      <c r="U45" s="100">
        <v>-15196023</v>
      </c>
      <c r="V45" s="100">
        <v>-15196023</v>
      </c>
      <c r="W45" s="100">
        <v>41229296</v>
      </c>
      <c r="X45" s="100">
        <v>-56425319</v>
      </c>
      <c r="Y45" s="101">
        <v>-136.86</v>
      </c>
      <c r="Z45" s="102">
        <v>41229296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138031</v>
      </c>
      <c r="C49" s="52">
        <v>0</v>
      </c>
      <c r="D49" s="129">
        <v>169033</v>
      </c>
      <c r="E49" s="54">
        <v>159284</v>
      </c>
      <c r="F49" s="54">
        <v>0</v>
      </c>
      <c r="G49" s="54">
        <v>0</v>
      </c>
      <c r="H49" s="54">
        <v>0</v>
      </c>
      <c r="I49" s="54">
        <v>118451</v>
      </c>
      <c r="J49" s="54">
        <v>0</v>
      </c>
      <c r="K49" s="54">
        <v>0</v>
      </c>
      <c r="L49" s="54">
        <v>0</v>
      </c>
      <c r="M49" s="54">
        <v>115163</v>
      </c>
      <c r="N49" s="54">
        <v>0</v>
      </c>
      <c r="O49" s="54">
        <v>0</v>
      </c>
      <c r="P49" s="54">
        <v>0</v>
      </c>
      <c r="Q49" s="54">
        <v>112060</v>
      </c>
      <c r="R49" s="54">
        <v>0</v>
      </c>
      <c r="S49" s="54">
        <v>0</v>
      </c>
      <c r="T49" s="54">
        <v>0</v>
      </c>
      <c r="U49" s="54">
        <v>2564969</v>
      </c>
      <c r="V49" s="54">
        <v>0</v>
      </c>
      <c r="W49" s="54">
        <v>3376991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20082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20082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44.96909326678913</v>
      </c>
      <c r="C58" s="5">
        <f>IF(C67=0,0,+(C76/C67)*100)</f>
        <v>0</v>
      </c>
      <c r="D58" s="6">
        <f aca="true" t="shared" si="6" ref="D58:Z58">IF(D67=0,0,+(D76/D67)*100)</f>
        <v>75.30903328050714</v>
      </c>
      <c r="E58" s="7">
        <f t="shared" si="6"/>
        <v>74.98831587429493</v>
      </c>
      <c r="F58" s="7">
        <f t="shared" si="6"/>
        <v>100.50300215248669</v>
      </c>
      <c r="G58" s="7">
        <f t="shared" si="6"/>
        <v>32.46767042959731</v>
      </c>
      <c r="H58" s="7">
        <f t="shared" si="6"/>
        <v>238.44327176781005</v>
      </c>
      <c r="I58" s="7">
        <f t="shared" si="6"/>
        <v>124.03071740806162</v>
      </c>
      <c r="J58" s="7">
        <f t="shared" si="6"/>
        <v>48.54596020822934</v>
      </c>
      <c r="K58" s="7">
        <f t="shared" si="6"/>
        <v>73.10347286600584</v>
      </c>
      <c r="L58" s="7">
        <f t="shared" si="6"/>
        <v>32.61498965984454</v>
      </c>
      <c r="M58" s="7">
        <f t="shared" si="6"/>
        <v>51.42147424469324</v>
      </c>
      <c r="N58" s="7">
        <f t="shared" si="6"/>
        <v>67.5468872566498</v>
      </c>
      <c r="O58" s="7">
        <f t="shared" si="6"/>
        <v>40.88925336946445</v>
      </c>
      <c r="P58" s="7">
        <f t="shared" si="6"/>
        <v>44.01483277472724</v>
      </c>
      <c r="Q58" s="7">
        <f t="shared" si="6"/>
        <v>50.81699113361382</v>
      </c>
      <c r="R58" s="7">
        <f t="shared" si="6"/>
        <v>114.94188119517933</v>
      </c>
      <c r="S58" s="7">
        <f t="shared" si="6"/>
        <v>53.26249732582187</v>
      </c>
      <c r="T58" s="7">
        <f t="shared" si="6"/>
        <v>0</v>
      </c>
      <c r="U58" s="7">
        <f t="shared" si="6"/>
        <v>92.36076445838978</v>
      </c>
      <c r="V58" s="7">
        <f t="shared" si="6"/>
        <v>78.29947313139417</v>
      </c>
      <c r="W58" s="7">
        <f t="shared" si="6"/>
        <v>58.99239302694136</v>
      </c>
      <c r="X58" s="7">
        <f t="shared" si="6"/>
        <v>0</v>
      </c>
      <c r="Y58" s="7">
        <f t="shared" si="6"/>
        <v>0</v>
      </c>
      <c r="Z58" s="8">
        <f t="shared" si="6"/>
        <v>74.98831587429493</v>
      </c>
    </row>
    <row r="59" spans="1:26" ht="13.5">
      <c r="A59" s="37" t="s">
        <v>31</v>
      </c>
      <c r="B59" s="9">
        <f aca="true" t="shared" si="7" ref="B59:Z66">IF(B68=0,0,+(B77/B68)*100)</f>
        <v>47.63271108324612</v>
      </c>
      <c r="C59" s="9">
        <f t="shared" si="7"/>
        <v>0</v>
      </c>
      <c r="D59" s="2">
        <f t="shared" si="7"/>
        <v>74.70967741935483</v>
      </c>
      <c r="E59" s="10">
        <f t="shared" si="7"/>
        <v>74.99350950394066</v>
      </c>
      <c r="F59" s="10">
        <f t="shared" si="7"/>
        <v>100.50300215248669</v>
      </c>
      <c r="G59" s="10">
        <f t="shared" si="7"/>
        <v>32.6927191043286</v>
      </c>
      <c r="H59" s="10">
        <f t="shared" si="7"/>
        <v>238.44327176781005</v>
      </c>
      <c r="I59" s="10">
        <f t="shared" si="7"/>
        <v>124.32272050185895</v>
      </c>
      <c r="J59" s="10">
        <f t="shared" si="7"/>
        <v>48.54596020822934</v>
      </c>
      <c r="K59" s="10">
        <f t="shared" si="7"/>
        <v>73.10347286600584</v>
      </c>
      <c r="L59" s="10">
        <f t="shared" si="7"/>
        <v>32.61498965984454</v>
      </c>
      <c r="M59" s="10">
        <f t="shared" si="7"/>
        <v>51.42147424469324</v>
      </c>
      <c r="N59" s="10">
        <f t="shared" si="7"/>
        <v>67.5468872566498</v>
      </c>
      <c r="O59" s="10">
        <f t="shared" si="7"/>
        <v>40.88925336946445</v>
      </c>
      <c r="P59" s="10">
        <f t="shared" si="7"/>
        <v>44.01483277472724</v>
      </c>
      <c r="Q59" s="10">
        <f t="shared" si="7"/>
        <v>50.81699113361382</v>
      </c>
      <c r="R59" s="10">
        <f t="shared" si="7"/>
        <v>114.94188119517933</v>
      </c>
      <c r="S59" s="10">
        <f t="shared" si="7"/>
        <v>53.26249732582187</v>
      </c>
      <c r="T59" s="10">
        <f t="shared" si="7"/>
        <v>0</v>
      </c>
      <c r="U59" s="10">
        <f t="shared" si="7"/>
        <v>92.36076445838978</v>
      </c>
      <c r="V59" s="10">
        <f t="shared" si="7"/>
        <v>78.3490638265986</v>
      </c>
      <c r="W59" s="10">
        <f t="shared" si="7"/>
        <v>52.18096774193548</v>
      </c>
      <c r="X59" s="10">
        <f t="shared" si="7"/>
        <v>0</v>
      </c>
      <c r="Y59" s="10">
        <f t="shared" si="7"/>
        <v>0</v>
      </c>
      <c r="Z59" s="11">
        <f t="shared" si="7"/>
        <v>74.99350950394066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109.09090909090908</v>
      </c>
      <c r="E66" s="16">
        <f t="shared" si="7"/>
        <v>74.95384615384614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442.9090909090909</v>
      </c>
      <c r="X66" s="16">
        <f t="shared" si="7"/>
        <v>0</v>
      </c>
      <c r="Y66" s="16">
        <f t="shared" si="7"/>
        <v>0</v>
      </c>
      <c r="Z66" s="17">
        <f t="shared" si="7"/>
        <v>74.95384615384614</v>
      </c>
    </row>
    <row r="67" spans="1:26" ht="13.5" hidden="1">
      <c r="A67" s="41" t="s">
        <v>286</v>
      </c>
      <c r="B67" s="24">
        <v>2824789</v>
      </c>
      <c r="C67" s="24"/>
      <c r="D67" s="25">
        <v>3155000</v>
      </c>
      <c r="E67" s="26">
        <v>2482000</v>
      </c>
      <c r="F67" s="26">
        <v>132405</v>
      </c>
      <c r="G67" s="26">
        <v>141202</v>
      </c>
      <c r="H67" s="26">
        <v>140230</v>
      </c>
      <c r="I67" s="26">
        <v>413837</v>
      </c>
      <c r="J67" s="26">
        <v>140230</v>
      </c>
      <c r="K67" s="26">
        <v>140230</v>
      </c>
      <c r="L67" s="26">
        <v>140230</v>
      </c>
      <c r="M67" s="26">
        <v>420690</v>
      </c>
      <c r="N67" s="26">
        <v>140230</v>
      </c>
      <c r="O67" s="26">
        <v>140230</v>
      </c>
      <c r="P67" s="26">
        <v>140230</v>
      </c>
      <c r="Q67" s="26">
        <v>420690</v>
      </c>
      <c r="R67" s="26">
        <v>140230</v>
      </c>
      <c r="S67" s="26">
        <v>140230</v>
      </c>
      <c r="T67" s="26"/>
      <c r="U67" s="26">
        <v>280460</v>
      </c>
      <c r="V67" s="26">
        <v>1535677</v>
      </c>
      <c r="W67" s="26">
        <v>3155000</v>
      </c>
      <c r="X67" s="26"/>
      <c r="Y67" s="25"/>
      <c r="Z67" s="27">
        <v>2482000</v>
      </c>
    </row>
    <row r="68" spans="1:26" ht="13.5" hidden="1">
      <c r="A68" s="37" t="s">
        <v>31</v>
      </c>
      <c r="B68" s="19">
        <v>2666827</v>
      </c>
      <c r="C68" s="19"/>
      <c r="D68" s="20">
        <v>3100000</v>
      </c>
      <c r="E68" s="21">
        <v>2157000</v>
      </c>
      <c r="F68" s="21">
        <v>132405</v>
      </c>
      <c r="G68" s="21">
        <v>140230</v>
      </c>
      <c r="H68" s="21">
        <v>140230</v>
      </c>
      <c r="I68" s="21">
        <v>412865</v>
      </c>
      <c r="J68" s="21">
        <v>140230</v>
      </c>
      <c r="K68" s="21">
        <v>140230</v>
      </c>
      <c r="L68" s="21">
        <v>140230</v>
      </c>
      <c r="M68" s="21">
        <v>420690</v>
      </c>
      <c r="N68" s="21">
        <v>140230</v>
      </c>
      <c r="O68" s="21">
        <v>140230</v>
      </c>
      <c r="P68" s="21">
        <v>140230</v>
      </c>
      <c r="Q68" s="21">
        <v>420690</v>
      </c>
      <c r="R68" s="21">
        <v>140230</v>
      </c>
      <c r="S68" s="21">
        <v>140230</v>
      </c>
      <c r="T68" s="21"/>
      <c r="U68" s="21">
        <v>280460</v>
      </c>
      <c r="V68" s="21">
        <v>1534705</v>
      </c>
      <c r="W68" s="21">
        <v>3100000</v>
      </c>
      <c r="X68" s="21"/>
      <c r="Y68" s="20"/>
      <c r="Z68" s="23">
        <v>2157000</v>
      </c>
    </row>
    <row r="69" spans="1:26" ht="13.5" hidden="1">
      <c r="A69" s="38" t="s">
        <v>32</v>
      </c>
      <c r="B69" s="19"/>
      <c r="C69" s="19"/>
      <c r="D69" s="20"/>
      <c r="E69" s="21"/>
      <c r="F69" s="21"/>
      <c r="G69" s="21">
        <v>972</v>
      </c>
      <c r="H69" s="21"/>
      <c r="I69" s="21">
        <v>972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972</v>
      </c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>
        <v>972</v>
      </c>
      <c r="H74" s="21"/>
      <c r="I74" s="21">
        <v>972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972</v>
      </c>
      <c r="W74" s="21"/>
      <c r="X74" s="21"/>
      <c r="Y74" s="20"/>
      <c r="Z74" s="23"/>
    </row>
    <row r="75" spans="1:26" ht="13.5" hidden="1">
      <c r="A75" s="40" t="s">
        <v>110</v>
      </c>
      <c r="B75" s="28">
        <v>157962</v>
      </c>
      <c r="C75" s="28"/>
      <c r="D75" s="29">
        <v>55000</v>
      </c>
      <c r="E75" s="30">
        <v>325000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55000</v>
      </c>
      <c r="X75" s="30"/>
      <c r="Y75" s="29"/>
      <c r="Z75" s="31">
        <v>325000</v>
      </c>
    </row>
    <row r="76" spans="1:26" ht="13.5" hidden="1">
      <c r="A76" s="42" t="s">
        <v>287</v>
      </c>
      <c r="B76" s="32">
        <v>1270282</v>
      </c>
      <c r="C76" s="32"/>
      <c r="D76" s="33">
        <v>2376000</v>
      </c>
      <c r="E76" s="34">
        <v>1861210</v>
      </c>
      <c r="F76" s="34">
        <v>133071</v>
      </c>
      <c r="G76" s="34">
        <v>45845</v>
      </c>
      <c r="H76" s="34">
        <v>334369</v>
      </c>
      <c r="I76" s="34">
        <v>513285</v>
      </c>
      <c r="J76" s="34">
        <v>68076</v>
      </c>
      <c r="K76" s="34">
        <v>102513</v>
      </c>
      <c r="L76" s="34">
        <v>45736</v>
      </c>
      <c r="M76" s="34">
        <v>216325</v>
      </c>
      <c r="N76" s="34">
        <v>94721</v>
      </c>
      <c r="O76" s="34">
        <v>57339</v>
      </c>
      <c r="P76" s="34">
        <v>61722</v>
      </c>
      <c r="Q76" s="34">
        <v>213782</v>
      </c>
      <c r="R76" s="34">
        <v>161183</v>
      </c>
      <c r="S76" s="34">
        <v>74690</v>
      </c>
      <c r="T76" s="34">
        <v>23162</v>
      </c>
      <c r="U76" s="34">
        <v>259035</v>
      </c>
      <c r="V76" s="34">
        <v>1202427</v>
      </c>
      <c r="W76" s="34">
        <v>1861210</v>
      </c>
      <c r="X76" s="34"/>
      <c r="Y76" s="33"/>
      <c r="Z76" s="35">
        <v>1861210</v>
      </c>
    </row>
    <row r="77" spans="1:26" ht="13.5" hidden="1">
      <c r="A77" s="37" t="s">
        <v>31</v>
      </c>
      <c r="B77" s="19">
        <v>1270282</v>
      </c>
      <c r="C77" s="19"/>
      <c r="D77" s="20">
        <v>2316000</v>
      </c>
      <c r="E77" s="21">
        <v>1617610</v>
      </c>
      <c r="F77" s="21">
        <v>133071</v>
      </c>
      <c r="G77" s="21">
        <v>45845</v>
      </c>
      <c r="H77" s="21">
        <v>334369</v>
      </c>
      <c r="I77" s="21">
        <v>513285</v>
      </c>
      <c r="J77" s="21">
        <v>68076</v>
      </c>
      <c r="K77" s="21">
        <v>102513</v>
      </c>
      <c r="L77" s="21">
        <v>45736</v>
      </c>
      <c r="M77" s="21">
        <v>216325</v>
      </c>
      <c r="N77" s="21">
        <v>94721</v>
      </c>
      <c r="O77" s="21">
        <v>57339</v>
      </c>
      <c r="P77" s="21">
        <v>61722</v>
      </c>
      <c r="Q77" s="21">
        <v>213782</v>
      </c>
      <c r="R77" s="21">
        <v>161183</v>
      </c>
      <c r="S77" s="21">
        <v>74690</v>
      </c>
      <c r="T77" s="21">
        <v>23162</v>
      </c>
      <c r="U77" s="21">
        <v>259035</v>
      </c>
      <c r="V77" s="21">
        <v>1202427</v>
      </c>
      <c r="W77" s="21">
        <v>1617610</v>
      </c>
      <c r="X77" s="21"/>
      <c r="Y77" s="20"/>
      <c r="Z77" s="23">
        <v>1617610</v>
      </c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60000</v>
      </c>
      <c r="E84" s="30">
        <v>243600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243600</v>
      </c>
      <c r="X84" s="30"/>
      <c r="Y84" s="29"/>
      <c r="Z84" s="31">
        <v>243600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11954</v>
      </c>
      <c r="H5" s="343">
        <f t="shared" si="0"/>
        <v>0</v>
      </c>
      <c r="I5" s="343">
        <f t="shared" si="0"/>
        <v>0</v>
      </c>
      <c r="J5" s="345">
        <f t="shared" si="0"/>
        <v>11954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11954</v>
      </c>
      <c r="X5" s="343">
        <f t="shared" si="0"/>
        <v>0</v>
      </c>
      <c r="Y5" s="345">
        <f t="shared" si="0"/>
        <v>11954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11954</v>
      </c>
      <c r="H15" s="60">
        <f t="shared" si="5"/>
        <v>0</v>
      </c>
      <c r="I15" s="60">
        <f t="shared" si="5"/>
        <v>0</v>
      </c>
      <c r="J15" s="59">
        <f t="shared" si="5"/>
        <v>11954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11954</v>
      </c>
      <c r="X15" s="60">
        <f t="shared" si="5"/>
        <v>0</v>
      </c>
      <c r="Y15" s="59">
        <f t="shared" si="5"/>
        <v>11954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>
        <v>11954</v>
      </c>
      <c r="H20" s="60"/>
      <c r="I20" s="60"/>
      <c r="J20" s="59">
        <v>11954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11954</v>
      </c>
      <c r="X20" s="60"/>
      <c r="Y20" s="59">
        <v>11954</v>
      </c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11954</v>
      </c>
      <c r="H60" s="219">
        <f t="shared" si="14"/>
        <v>0</v>
      </c>
      <c r="I60" s="219">
        <f t="shared" si="14"/>
        <v>0</v>
      </c>
      <c r="J60" s="264">
        <f t="shared" si="14"/>
        <v>11954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11954</v>
      </c>
      <c r="X60" s="219">
        <f t="shared" si="14"/>
        <v>0</v>
      </c>
      <c r="Y60" s="264">
        <f t="shared" si="14"/>
        <v>11954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54109267</v>
      </c>
      <c r="D5" s="153">
        <f>SUM(D6:D8)</f>
        <v>0</v>
      </c>
      <c r="E5" s="154">
        <f t="shared" si="0"/>
        <v>42328000</v>
      </c>
      <c r="F5" s="100">
        <f t="shared" si="0"/>
        <v>59298529</v>
      </c>
      <c r="G5" s="100">
        <f t="shared" si="0"/>
        <v>379942</v>
      </c>
      <c r="H5" s="100">
        <f t="shared" si="0"/>
        <v>597820</v>
      </c>
      <c r="I5" s="100">
        <f t="shared" si="0"/>
        <v>481662</v>
      </c>
      <c r="J5" s="100">
        <f t="shared" si="0"/>
        <v>1459424</v>
      </c>
      <c r="K5" s="100">
        <f t="shared" si="0"/>
        <v>474895</v>
      </c>
      <c r="L5" s="100">
        <f t="shared" si="0"/>
        <v>11079230</v>
      </c>
      <c r="M5" s="100">
        <f t="shared" si="0"/>
        <v>1236722</v>
      </c>
      <c r="N5" s="100">
        <f t="shared" si="0"/>
        <v>12790847</v>
      </c>
      <c r="O5" s="100">
        <f t="shared" si="0"/>
        <v>965487</v>
      </c>
      <c r="P5" s="100">
        <f t="shared" si="0"/>
        <v>802021</v>
      </c>
      <c r="Q5" s="100">
        <f t="shared" si="0"/>
        <v>9729456</v>
      </c>
      <c r="R5" s="100">
        <f t="shared" si="0"/>
        <v>11496964</v>
      </c>
      <c r="S5" s="100">
        <f t="shared" si="0"/>
        <v>696822</v>
      </c>
      <c r="T5" s="100">
        <f t="shared" si="0"/>
        <v>506910</v>
      </c>
      <c r="U5" s="100">
        <f t="shared" si="0"/>
        <v>0</v>
      </c>
      <c r="V5" s="100">
        <f t="shared" si="0"/>
        <v>1203732</v>
      </c>
      <c r="W5" s="100">
        <f t="shared" si="0"/>
        <v>26950967</v>
      </c>
      <c r="X5" s="100">
        <f t="shared" si="0"/>
        <v>42328200</v>
      </c>
      <c r="Y5" s="100">
        <f t="shared" si="0"/>
        <v>-15377233</v>
      </c>
      <c r="Z5" s="137">
        <f>+IF(X5&lt;&gt;0,+(Y5/X5)*100,0)</f>
        <v>-36.328577638548296</v>
      </c>
      <c r="AA5" s="153">
        <f>SUM(AA6:AA8)</f>
        <v>59298529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>
        <v>76769</v>
      </c>
      <c r="L6" s="60"/>
      <c r="M6" s="60"/>
      <c r="N6" s="60">
        <v>76769</v>
      </c>
      <c r="O6" s="60"/>
      <c r="P6" s="60"/>
      <c r="Q6" s="60"/>
      <c r="R6" s="60"/>
      <c r="S6" s="60">
        <v>228</v>
      </c>
      <c r="T6" s="60"/>
      <c r="U6" s="60"/>
      <c r="V6" s="60">
        <v>228</v>
      </c>
      <c r="W6" s="60">
        <v>76997</v>
      </c>
      <c r="X6" s="60"/>
      <c r="Y6" s="60">
        <v>76997</v>
      </c>
      <c r="Z6" s="140">
        <v>0</v>
      </c>
      <c r="AA6" s="155"/>
    </row>
    <row r="7" spans="1:27" ht="13.5">
      <c r="A7" s="138" t="s">
        <v>76</v>
      </c>
      <c r="B7" s="136"/>
      <c r="C7" s="157">
        <v>54109267</v>
      </c>
      <c r="D7" s="157"/>
      <c r="E7" s="158">
        <v>42092000</v>
      </c>
      <c r="F7" s="159">
        <v>59298529</v>
      </c>
      <c r="G7" s="159">
        <v>379942</v>
      </c>
      <c r="H7" s="159">
        <v>596848</v>
      </c>
      <c r="I7" s="159">
        <v>481662</v>
      </c>
      <c r="J7" s="159">
        <v>1458452</v>
      </c>
      <c r="K7" s="159">
        <v>398126</v>
      </c>
      <c r="L7" s="159">
        <v>11075030</v>
      </c>
      <c r="M7" s="159">
        <v>1236722</v>
      </c>
      <c r="N7" s="159">
        <v>12709878</v>
      </c>
      <c r="O7" s="159">
        <v>958338</v>
      </c>
      <c r="P7" s="159">
        <v>644021</v>
      </c>
      <c r="Q7" s="159">
        <v>9725266</v>
      </c>
      <c r="R7" s="159">
        <v>11327625</v>
      </c>
      <c r="S7" s="159">
        <v>667332</v>
      </c>
      <c r="T7" s="159">
        <v>486910</v>
      </c>
      <c r="U7" s="159"/>
      <c r="V7" s="159">
        <v>1154242</v>
      </c>
      <c r="W7" s="159">
        <v>26650197</v>
      </c>
      <c r="X7" s="159">
        <v>42092000</v>
      </c>
      <c r="Y7" s="159">
        <v>-15441803</v>
      </c>
      <c r="Z7" s="141">
        <v>-36.69</v>
      </c>
      <c r="AA7" s="157">
        <v>59298529</v>
      </c>
    </row>
    <row r="8" spans="1:27" ht="13.5">
      <c r="A8" s="138" t="s">
        <v>77</v>
      </c>
      <c r="B8" s="136"/>
      <c r="C8" s="155"/>
      <c r="D8" s="155"/>
      <c r="E8" s="156">
        <v>236000</v>
      </c>
      <c r="F8" s="60"/>
      <c r="G8" s="60"/>
      <c r="H8" s="60">
        <v>972</v>
      </c>
      <c r="I8" s="60"/>
      <c r="J8" s="60">
        <v>972</v>
      </c>
      <c r="K8" s="60"/>
      <c r="L8" s="60">
        <v>4200</v>
      </c>
      <c r="M8" s="60"/>
      <c r="N8" s="60">
        <v>4200</v>
      </c>
      <c r="O8" s="60">
        <v>7149</v>
      </c>
      <c r="P8" s="60">
        <v>158000</v>
      </c>
      <c r="Q8" s="60">
        <v>4190</v>
      </c>
      <c r="R8" s="60">
        <v>169339</v>
      </c>
      <c r="S8" s="60">
        <v>29262</v>
      </c>
      <c r="T8" s="60">
        <v>20000</v>
      </c>
      <c r="U8" s="60"/>
      <c r="V8" s="60">
        <v>49262</v>
      </c>
      <c r="W8" s="60">
        <v>223773</v>
      </c>
      <c r="X8" s="60">
        <v>236200</v>
      </c>
      <c r="Y8" s="60">
        <v>-12427</v>
      </c>
      <c r="Z8" s="140">
        <v>-5.26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15928000</v>
      </c>
      <c r="F9" s="100">
        <f t="shared" si="1"/>
        <v>0</v>
      </c>
      <c r="G9" s="100">
        <f t="shared" si="1"/>
        <v>689014</v>
      </c>
      <c r="H9" s="100">
        <f t="shared" si="1"/>
        <v>1204196</v>
      </c>
      <c r="I9" s="100">
        <f t="shared" si="1"/>
        <v>130531</v>
      </c>
      <c r="J9" s="100">
        <f t="shared" si="1"/>
        <v>2023741</v>
      </c>
      <c r="K9" s="100">
        <f t="shared" si="1"/>
        <v>932113</v>
      </c>
      <c r="L9" s="100">
        <f t="shared" si="1"/>
        <v>1633513</v>
      </c>
      <c r="M9" s="100">
        <f t="shared" si="1"/>
        <v>1633513</v>
      </c>
      <c r="N9" s="100">
        <f t="shared" si="1"/>
        <v>4199139</v>
      </c>
      <c r="O9" s="100">
        <f t="shared" si="1"/>
        <v>634594</v>
      </c>
      <c r="P9" s="100">
        <f t="shared" si="1"/>
        <v>1610906</v>
      </c>
      <c r="Q9" s="100">
        <f t="shared" si="1"/>
        <v>4289649</v>
      </c>
      <c r="R9" s="100">
        <f t="shared" si="1"/>
        <v>6535149</v>
      </c>
      <c r="S9" s="100">
        <f t="shared" si="1"/>
        <v>422463</v>
      </c>
      <c r="T9" s="100">
        <f t="shared" si="1"/>
        <v>118423</v>
      </c>
      <c r="U9" s="100">
        <f t="shared" si="1"/>
        <v>0</v>
      </c>
      <c r="V9" s="100">
        <f t="shared" si="1"/>
        <v>540886</v>
      </c>
      <c r="W9" s="100">
        <f t="shared" si="1"/>
        <v>13298915</v>
      </c>
      <c r="X9" s="100">
        <f t="shared" si="1"/>
        <v>1941000</v>
      </c>
      <c r="Y9" s="100">
        <f t="shared" si="1"/>
        <v>11357915</v>
      </c>
      <c r="Z9" s="137">
        <f>+IF(X9&lt;&gt;0,+(Y9/X9)*100,0)</f>
        <v>585.1579082946935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>
        <v>15928000</v>
      </c>
      <c r="F10" s="60"/>
      <c r="G10" s="60">
        <v>689014</v>
      </c>
      <c r="H10" s="60">
        <v>1204196</v>
      </c>
      <c r="I10" s="60">
        <v>130531</v>
      </c>
      <c r="J10" s="60">
        <v>2023741</v>
      </c>
      <c r="K10" s="60">
        <v>932113</v>
      </c>
      <c r="L10" s="60">
        <v>1633513</v>
      </c>
      <c r="M10" s="60">
        <v>1633513</v>
      </c>
      <c r="N10" s="60">
        <v>4199139</v>
      </c>
      <c r="O10" s="60">
        <v>634594</v>
      </c>
      <c r="P10" s="60">
        <v>1610906</v>
      </c>
      <c r="Q10" s="60">
        <v>4289649</v>
      </c>
      <c r="R10" s="60">
        <v>6535149</v>
      </c>
      <c r="S10" s="60">
        <v>422463</v>
      </c>
      <c r="T10" s="60">
        <v>118423</v>
      </c>
      <c r="U10" s="60"/>
      <c r="V10" s="60">
        <v>540886</v>
      </c>
      <c r="W10" s="60">
        <v>13298915</v>
      </c>
      <c r="X10" s="60">
        <v>1714000</v>
      </c>
      <c r="Y10" s="60">
        <v>11584915</v>
      </c>
      <c r="Z10" s="140">
        <v>675.9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150000</v>
      </c>
      <c r="Y11" s="60">
        <v>-150000</v>
      </c>
      <c r="Z11" s="140">
        <v>-100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77000</v>
      </c>
      <c r="Y12" s="60">
        <v>-77000</v>
      </c>
      <c r="Z12" s="140">
        <v>-100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13987000</v>
      </c>
      <c r="Y15" s="100">
        <f t="shared" si="2"/>
        <v>-13987000</v>
      </c>
      <c r="Z15" s="137">
        <f>+IF(X15&lt;&gt;0,+(Y15/X15)*100,0)</f>
        <v>-100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13987000</v>
      </c>
      <c r="Y17" s="60">
        <v>-13987000</v>
      </c>
      <c r="Z17" s="140">
        <v>-100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54109267</v>
      </c>
      <c r="D25" s="168">
        <f>+D5+D9+D15+D19+D24</f>
        <v>0</v>
      </c>
      <c r="E25" s="169">
        <f t="shared" si="4"/>
        <v>58256000</v>
      </c>
      <c r="F25" s="73">
        <f t="shared" si="4"/>
        <v>59298529</v>
      </c>
      <c r="G25" s="73">
        <f t="shared" si="4"/>
        <v>1068956</v>
      </c>
      <c r="H25" s="73">
        <f t="shared" si="4"/>
        <v>1802016</v>
      </c>
      <c r="I25" s="73">
        <f t="shared" si="4"/>
        <v>612193</v>
      </c>
      <c r="J25" s="73">
        <f t="shared" si="4"/>
        <v>3483165</v>
      </c>
      <c r="K25" s="73">
        <f t="shared" si="4"/>
        <v>1407008</v>
      </c>
      <c r="L25" s="73">
        <f t="shared" si="4"/>
        <v>12712743</v>
      </c>
      <c r="M25" s="73">
        <f t="shared" si="4"/>
        <v>2870235</v>
      </c>
      <c r="N25" s="73">
        <f t="shared" si="4"/>
        <v>16989986</v>
      </c>
      <c r="O25" s="73">
        <f t="shared" si="4"/>
        <v>1600081</v>
      </c>
      <c r="P25" s="73">
        <f t="shared" si="4"/>
        <v>2412927</v>
      </c>
      <c r="Q25" s="73">
        <f t="shared" si="4"/>
        <v>14019105</v>
      </c>
      <c r="R25" s="73">
        <f t="shared" si="4"/>
        <v>18032113</v>
      </c>
      <c r="S25" s="73">
        <f t="shared" si="4"/>
        <v>1119285</v>
      </c>
      <c r="T25" s="73">
        <f t="shared" si="4"/>
        <v>625333</v>
      </c>
      <c r="U25" s="73">
        <f t="shared" si="4"/>
        <v>0</v>
      </c>
      <c r="V25" s="73">
        <f t="shared" si="4"/>
        <v>1744618</v>
      </c>
      <c r="W25" s="73">
        <f t="shared" si="4"/>
        <v>40249882</v>
      </c>
      <c r="X25" s="73">
        <f t="shared" si="4"/>
        <v>58256200</v>
      </c>
      <c r="Y25" s="73">
        <f t="shared" si="4"/>
        <v>-18006318</v>
      </c>
      <c r="Z25" s="170">
        <f>+IF(X25&lt;&gt;0,+(Y25/X25)*100,0)</f>
        <v>-30.908844037201188</v>
      </c>
      <c r="AA25" s="168">
        <f>+AA5+AA9+AA15+AA19+AA24</f>
        <v>59298529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38176123</v>
      </c>
      <c r="D28" s="153">
        <f>SUM(D29:D31)</f>
        <v>0</v>
      </c>
      <c r="E28" s="154">
        <f t="shared" si="5"/>
        <v>36577474</v>
      </c>
      <c r="F28" s="100">
        <f t="shared" si="5"/>
        <v>47936000</v>
      </c>
      <c r="G28" s="100">
        <f t="shared" si="5"/>
        <v>2964081</v>
      </c>
      <c r="H28" s="100">
        <f t="shared" si="5"/>
        <v>2303301</v>
      </c>
      <c r="I28" s="100">
        <f t="shared" si="5"/>
        <v>1496109</v>
      </c>
      <c r="J28" s="100">
        <f t="shared" si="5"/>
        <v>6763491</v>
      </c>
      <c r="K28" s="100">
        <f t="shared" si="5"/>
        <v>2730274</v>
      </c>
      <c r="L28" s="100">
        <f t="shared" si="5"/>
        <v>1485180</v>
      </c>
      <c r="M28" s="100">
        <f t="shared" si="5"/>
        <v>3191025</v>
      </c>
      <c r="N28" s="100">
        <f t="shared" si="5"/>
        <v>7406479</v>
      </c>
      <c r="O28" s="100">
        <f t="shared" si="5"/>
        <v>2163839</v>
      </c>
      <c r="P28" s="100">
        <f t="shared" si="5"/>
        <v>2651128</v>
      </c>
      <c r="Q28" s="100">
        <f t="shared" si="5"/>
        <v>2432013</v>
      </c>
      <c r="R28" s="100">
        <f t="shared" si="5"/>
        <v>7246980</v>
      </c>
      <c r="S28" s="100">
        <f t="shared" si="5"/>
        <v>2553648</v>
      </c>
      <c r="T28" s="100">
        <f t="shared" si="5"/>
        <v>2049987</v>
      </c>
      <c r="U28" s="100">
        <f t="shared" si="5"/>
        <v>0</v>
      </c>
      <c r="V28" s="100">
        <f t="shared" si="5"/>
        <v>4603635</v>
      </c>
      <c r="W28" s="100">
        <f t="shared" si="5"/>
        <v>26020585</v>
      </c>
      <c r="X28" s="100">
        <f t="shared" si="5"/>
        <v>35442432</v>
      </c>
      <c r="Y28" s="100">
        <f t="shared" si="5"/>
        <v>-9421847</v>
      </c>
      <c r="Z28" s="137">
        <f>+IF(X28&lt;&gt;0,+(Y28/X28)*100,0)</f>
        <v>-26.58352282371593</v>
      </c>
      <c r="AA28" s="153">
        <f>SUM(AA29:AA31)</f>
        <v>47936000</v>
      </c>
    </row>
    <row r="29" spans="1:27" ht="13.5">
      <c r="A29" s="138" t="s">
        <v>75</v>
      </c>
      <c r="B29" s="136"/>
      <c r="C29" s="155"/>
      <c r="D29" s="155"/>
      <c r="E29" s="156">
        <v>8049000</v>
      </c>
      <c r="F29" s="60"/>
      <c r="G29" s="60">
        <v>116980</v>
      </c>
      <c r="H29" s="60">
        <v>121539</v>
      </c>
      <c r="I29" s="60">
        <v>97889</v>
      </c>
      <c r="J29" s="60">
        <v>336408</v>
      </c>
      <c r="K29" s="60">
        <v>374811</v>
      </c>
      <c r="L29" s="60">
        <v>165202</v>
      </c>
      <c r="M29" s="60">
        <v>1152336</v>
      </c>
      <c r="N29" s="60">
        <v>1692349</v>
      </c>
      <c r="O29" s="60">
        <v>40925</v>
      </c>
      <c r="P29" s="60">
        <v>929155</v>
      </c>
      <c r="Q29" s="60">
        <v>472886</v>
      </c>
      <c r="R29" s="60">
        <v>1442966</v>
      </c>
      <c r="S29" s="60">
        <v>319483</v>
      </c>
      <c r="T29" s="60">
        <v>168797</v>
      </c>
      <c r="U29" s="60"/>
      <c r="V29" s="60">
        <v>488280</v>
      </c>
      <c r="W29" s="60">
        <v>3960003</v>
      </c>
      <c r="X29" s="60">
        <v>6913511</v>
      </c>
      <c r="Y29" s="60">
        <v>-2953508</v>
      </c>
      <c r="Z29" s="140">
        <v>-42.72</v>
      </c>
      <c r="AA29" s="155"/>
    </row>
    <row r="30" spans="1:27" ht="13.5">
      <c r="A30" s="138" t="s">
        <v>76</v>
      </c>
      <c r="B30" s="136"/>
      <c r="C30" s="157">
        <v>38176123</v>
      </c>
      <c r="D30" s="157"/>
      <c r="E30" s="158">
        <v>19445779</v>
      </c>
      <c r="F30" s="159">
        <v>47936000</v>
      </c>
      <c r="G30" s="159">
        <v>684080</v>
      </c>
      <c r="H30" s="159">
        <v>594871</v>
      </c>
      <c r="I30" s="159">
        <v>325987</v>
      </c>
      <c r="J30" s="159">
        <v>1604938</v>
      </c>
      <c r="K30" s="159">
        <v>477623</v>
      </c>
      <c r="L30" s="159">
        <v>-75707</v>
      </c>
      <c r="M30" s="159">
        <v>376679</v>
      </c>
      <c r="N30" s="159">
        <v>778595</v>
      </c>
      <c r="O30" s="159">
        <v>784449</v>
      </c>
      <c r="P30" s="159">
        <v>419561</v>
      </c>
      <c r="Q30" s="159">
        <v>606422</v>
      </c>
      <c r="R30" s="159">
        <v>1810432</v>
      </c>
      <c r="S30" s="159">
        <v>452135</v>
      </c>
      <c r="T30" s="159">
        <v>352679</v>
      </c>
      <c r="U30" s="159"/>
      <c r="V30" s="159">
        <v>804814</v>
      </c>
      <c r="W30" s="159">
        <v>4998779</v>
      </c>
      <c r="X30" s="159">
        <v>19445779</v>
      </c>
      <c r="Y30" s="159">
        <v>-14447000</v>
      </c>
      <c r="Z30" s="141">
        <v>-74.29</v>
      </c>
      <c r="AA30" s="157">
        <v>47936000</v>
      </c>
    </row>
    <row r="31" spans="1:27" ht="13.5">
      <c r="A31" s="138" t="s">
        <v>77</v>
      </c>
      <c r="B31" s="136"/>
      <c r="C31" s="155"/>
      <c r="D31" s="155"/>
      <c r="E31" s="156">
        <v>9082695</v>
      </c>
      <c r="F31" s="60"/>
      <c r="G31" s="60">
        <v>2163021</v>
      </c>
      <c r="H31" s="60">
        <v>1586891</v>
      </c>
      <c r="I31" s="60">
        <v>1072233</v>
      </c>
      <c r="J31" s="60">
        <v>4822145</v>
      </c>
      <c r="K31" s="60">
        <v>1877840</v>
      </c>
      <c r="L31" s="60">
        <v>1395685</v>
      </c>
      <c r="M31" s="60">
        <v>1662010</v>
      </c>
      <c r="N31" s="60">
        <v>4935535</v>
      </c>
      <c r="O31" s="60">
        <v>1338465</v>
      </c>
      <c r="P31" s="60">
        <v>1302412</v>
      </c>
      <c r="Q31" s="60">
        <v>1352705</v>
      </c>
      <c r="R31" s="60">
        <v>3993582</v>
      </c>
      <c r="S31" s="60">
        <v>1782030</v>
      </c>
      <c r="T31" s="60">
        <v>1528511</v>
      </c>
      <c r="U31" s="60"/>
      <c r="V31" s="60">
        <v>3310541</v>
      </c>
      <c r="W31" s="60">
        <v>17061803</v>
      </c>
      <c r="X31" s="60">
        <v>9083142</v>
      </c>
      <c r="Y31" s="60">
        <v>7978661</v>
      </c>
      <c r="Z31" s="140">
        <v>87.84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8183000</v>
      </c>
      <c r="F32" s="100">
        <f t="shared" si="6"/>
        <v>0</v>
      </c>
      <c r="G32" s="100">
        <f t="shared" si="6"/>
        <v>75630</v>
      </c>
      <c r="H32" s="100">
        <f t="shared" si="6"/>
        <v>329775</v>
      </c>
      <c r="I32" s="100">
        <f t="shared" si="6"/>
        <v>130421</v>
      </c>
      <c r="J32" s="100">
        <f t="shared" si="6"/>
        <v>535826</v>
      </c>
      <c r="K32" s="100">
        <f t="shared" si="6"/>
        <v>401296</v>
      </c>
      <c r="L32" s="100">
        <f t="shared" si="6"/>
        <v>133417</v>
      </c>
      <c r="M32" s="100">
        <f t="shared" si="6"/>
        <v>133417</v>
      </c>
      <c r="N32" s="100">
        <f t="shared" si="6"/>
        <v>668130</v>
      </c>
      <c r="O32" s="100">
        <f t="shared" si="6"/>
        <v>984428</v>
      </c>
      <c r="P32" s="100">
        <f t="shared" si="6"/>
        <v>838063</v>
      </c>
      <c r="Q32" s="100">
        <f t="shared" si="6"/>
        <v>347339</v>
      </c>
      <c r="R32" s="100">
        <f t="shared" si="6"/>
        <v>2169830</v>
      </c>
      <c r="S32" s="100">
        <f t="shared" si="6"/>
        <v>1112577</v>
      </c>
      <c r="T32" s="100">
        <f t="shared" si="6"/>
        <v>344105</v>
      </c>
      <c r="U32" s="100">
        <f t="shared" si="6"/>
        <v>0</v>
      </c>
      <c r="V32" s="100">
        <f t="shared" si="6"/>
        <v>1456682</v>
      </c>
      <c r="W32" s="100">
        <f t="shared" si="6"/>
        <v>4830468</v>
      </c>
      <c r="X32" s="100">
        <f t="shared" si="6"/>
        <v>3124000</v>
      </c>
      <c r="Y32" s="100">
        <f t="shared" si="6"/>
        <v>1706468</v>
      </c>
      <c r="Z32" s="137">
        <f>+IF(X32&lt;&gt;0,+(Y32/X32)*100,0)</f>
        <v>54.62445582586428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>
        <v>8183000</v>
      </c>
      <c r="F33" s="60"/>
      <c r="G33" s="60">
        <v>75630</v>
      </c>
      <c r="H33" s="60">
        <v>329775</v>
      </c>
      <c r="I33" s="60">
        <v>130421</v>
      </c>
      <c r="J33" s="60">
        <v>535826</v>
      </c>
      <c r="K33" s="60">
        <v>401296</v>
      </c>
      <c r="L33" s="60">
        <v>133417</v>
      </c>
      <c r="M33" s="60">
        <v>133417</v>
      </c>
      <c r="N33" s="60">
        <v>668130</v>
      </c>
      <c r="O33" s="60">
        <v>984428</v>
      </c>
      <c r="P33" s="60">
        <v>838063</v>
      </c>
      <c r="Q33" s="60">
        <v>347339</v>
      </c>
      <c r="R33" s="60">
        <v>2169830</v>
      </c>
      <c r="S33" s="60">
        <v>1112577</v>
      </c>
      <c r="T33" s="60">
        <v>344105</v>
      </c>
      <c r="U33" s="60"/>
      <c r="V33" s="60">
        <v>1456682</v>
      </c>
      <c r="W33" s="60">
        <v>4830468</v>
      </c>
      <c r="X33" s="60">
        <v>2774000</v>
      </c>
      <c r="Y33" s="60">
        <v>2056468</v>
      </c>
      <c r="Z33" s="140">
        <v>74.13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250000</v>
      </c>
      <c r="Y34" s="60">
        <v>-250000</v>
      </c>
      <c r="Z34" s="140">
        <v>-100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100000</v>
      </c>
      <c r="Y35" s="60">
        <v>-100000</v>
      </c>
      <c r="Z35" s="140">
        <v>-100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0</v>
      </c>
      <c r="H38" s="100">
        <f t="shared" si="7"/>
        <v>0</v>
      </c>
      <c r="I38" s="100">
        <f t="shared" si="7"/>
        <v>0</v>
      </c>
      <c r="J38" s="100">
        <f t="shared" si="7"/>
        <v>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0</v>
      </c>
      <c r="X38" s="100">
        <f t="shared" si="7"/>
        <v>5694492</v>
      </c>
      <c r="Y38" s="100">
        <f t="shared" si="7"/>
        <v>-5694492</v>
      </c>
      <c r="Z38" s="137">
        <f>+IF(X38&lt;&gt;0,+(Y38/X38)*100,0)</f>
        <v>-100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>
        <v>700000</v>
      </c>
      <c r="Y39" s="60">
        <v>-700000</v>
      </c>
      <c r="Z39" s="140">
        <v>-100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4994492</v>
      </c>
      <c r="Y40" s="60">
        <v>-4994492</v>
      </c>
      <c r="Z40" s="140">
        <v>-100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425000</v>
      </c>
      <c r="Y42" s="100">
        <f t="shared" si="8"/>
        <v>-425000</v>
      </c>
      <c r="Z42" s="137">
        <f>+IF(X42&lt;&gt;0,+(Y42/X42)*100,0)</f>
        <v>-100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425000</v>
      </c>
      <c r="Y46" s="60">
        <v>-425000</v>
      </c>
      <c r="Z46" s="140">
        <v>-100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>
        <v>75000</v>
      </c>
      <c r="Y47" s="100">
        <v>-75000</v>
      </c>
      <c r="Z47" s="137">
        <v>-100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38176123</v>
      </c>
      <c r="D48" s="168">
        <f>+D28+D32+D38+D42+D47</f>
        <v>0</v>
      </c>
      <c r="E48" s="169">
        <f t="shared" si="9"/>
        <v>44760474</v>
      </c>
      <c r="F48" s="73">
        <f t="shared" si="9"/>
        <v>47936000</v>
      </c>
      <c r="G48" s="73">
        <f t="shared" si="9"/>
        <v>3039711</v>
      </c>
      <c r="H48" s="73">
        <f t="shared" si="9"/>
        <v>2633076</v>
      </c>
      <c r="I48" s="73">
        <f t="shared" si="9"/>
        <v>1626530</v>
      </c>
      <c r="J48" s="73">
        <f t="shared" si="9"/>
        <v>7299317</v>
      </c>
      <c r="K48" s="73">
        <f t="shared" si="9"/>
        <v>3131570</v>
      </c>
      <c r="L48" s="73">
        <f t="shared" si="9"/>
        <v>1618597</v>
      </c>
      <c r="M48" s="73">
        <f t="shared" si="9"/>
        <v>3324442</v>
      </c>
      <c r="N48" s="73">
        <f t="shared" si="9"/>
        <v>8074609</v>
      </c>
      <c r="O48" s="73">
        <f t="shared" si="9"/>
        <v>3148267</v>
      </c>
      <c r="P48" s="73">
        <f t="shared" si="9"/>
        <v>3489191</v>
      </c>
      <c r="Q48" s="73">
        <f t="shared" si="9"/>
        <v>2779352</v>
      </c>
      <c r="R48" s="73">
        <f t="shared" si="9"/>
        <v>9416810</v>
      </c>
      <c r="S48" s="73">
        <f t="shared" si="9"/>
        <v>3666225</v>
      </c>
      <c r="T48" s="73">
        <f t="shared" si="9"/>
        <v>2394092</v>
      </c>
      <c r="U48" s="73">
        <f t="shared" si="9"/>
        <v>0</v>
      </c>
      <c r="V48" s="73">
        <f t="shared" si="9"/>
        <v>6060317</v>
      </c>
      <c r="W48" s="73">
        <f t="shared" si="9"/>
        <v>30851053</v>
      </c>
      <c r="X48" s="73">
        <f t="shared" si="9"/>
        <v>44760924</v>
      </c>
      <c r="Y48" s="73">
        <f t="shared" si="9"/>
        <v>-13909871</v>
      </c>
      <c r="Z48" s="170">
        <f>+IF(X48&lt;&gt;0,+(Y48/X48)*100,0)</f>
        <v>-31.075924616748306</v>
      </c>
      <c r="AA48" s="168">
        <f>+AA28+AA32+AA38+AA42+AA47</f>
        <v>47936000</v>
      </c>
    </row>
    <row r="49" spans="1:27" ht="13.5">
      <c r="A49" s="148" t="s">
        <v>49</v>
      </c>
      <c r="B49" s="149"/>
      <c r="C49" s="171">
        <f aca="true" t="shared" si="10" ref="C49:Y49">+C25-C48</f>
        <v>15933144</v>
      </c>
      <c r="D49" s="171">
        <f>+D25-D48</f>
        <v>0</v>
      </c>
      <c r="E49" s="172">
        <f t="shared" si="10"/>
        <v>13495526</v>
      </c>
      <c r="F49" s="173">
        <f t="shared" si="10"/>
        <v>11362529</v>
      </c>
      <c r="G49" s="173">
        <f t="shared" si="10"/>
        <v>-1970755</v>
      </c>
      <c r="H49" s="173">
        <f t="shared" si="10"/>
        <v>-831060</v>
      </c>
      <c r="I49" s="173">
        <f t="shared" si="10"/>
        <v>-1014337</v>
      </c>
      <c r="J49" s="173">
        <f t="shared" si="10"/>
        <v>-3816152</v>
      </c>
      <c r="K49" s="173">
        <f t="shared" si="10"/>
        <v>-1724562</v>
      </c>
      <c r="L49" s="173">
        <f t="shared" si="10"/>
        <v>11094146</v>
      </c>
      <c r="M49" s="173">
        <f t="shared" si="10"/>
        <v>-454207</v>
      </c>
      <c r="N49" s="173">
        <f t="shared" si="10"/>
        <v>8915377</v>
      </c>
      <c r="O49" s="173">
        <f t="shared" si="10"/>
        <v>-1548186</v>
      </c>
      <c r="P49" s="173">
        <f t="shared" si="10"/>
        <v>-1076264</v>
      </c>
      <c r="Q49" s="173">
        <f t="shared" si="10"/>
        <v>11239753</v>
      </c>
      <c r="R49" s="173">
        <f t="shared" si="10"/>
        <v>8615303</v>
      </c>
      <c r="S49" s="173">
        <f t="shared" si="10"/>
        <v>-2546940</v>
      </c>
      <c r="T49" s="173">
        <f t="shared" si="10"/>
        <v>-1768759</v>
      </c>
      <c r="U49" s="173">
        <f t="shared" si="10"/>
        <v>0</v>
      </c>
      <c r="V49" s="173">
        <f t="shared" si="10"/>
        <v>-4315699</v>
      </c>
      <c r="W49" s="173">
        <f t="shared" si="10"/>
        <v>9398829</v>
      </c>
      <c r="X49" s="173">
        <f>IF(F25=F48,0,X25-X48)</f>
        <v>13495276</v>
      </c>
      <c r="Y49" s="173">
        <f t="shared" si="10"/>
        <v>-4096447</v>
      </c>
      <c r="Z49" s="174">
        <f>+IF(X49&lt;&gt;0,+(Y49/X49)*100,0)</f>
        <v>-30.35467373916621</v>
      </c>
      <c r="AA49" s="171">
        <f>+AA25-AA48</f>
        <v>11362529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2666827</v>
      </c>
      <c r="D5" s="155">
        <v>0</v>
      </c>
      <c r="E5" s="156">
        <v>3100000</v>
      </c>
      <c r="F5" s="60">
        <v>2157000</v>
      </c>
      <c r="G5" s="60">
        <v>132405</v>
      </c>
      <c r="H5" s="60">
        <v>140230</v>
      </c>
      <c r="I5" s="60">
        <v>140230</v>
      </c>
      <c r="J5" s="60">
        <v>412865</v>
      </c>
      <c r="K5" s="60">
        <v>140230</v>
      </c>
      <c r="L5" s="60">
        <v>140230</v>
      </c>
      <c r="M5" s="60">
        <v>140230</v>
      </c>
      <c r="N5" s="60">
        <v>420690</v>
      </c>
      <c r="O5" s="60">
        <v>140230</v>
      </c>
      <c r="P5" s="60">
        <v>140230</v>
      </c>
      <c r="Q5" s="60">
        <v>140230</v>
      </c>
      <c r="R5" s="60">
        <v>420690</v>
      </c>
      <c r="S5" s="60">
        <v>140230</v>
      </c>
      <c r="T5" s="60">
        <v>140230</v>
      </c>
      <c r="U5" s="60">
        <v>0</v>
      </c>
      <c r="V5" s="60">
        <v>280460</v>
      </c>
      <c r="W5" s="60">
        <v>1534705</v>
      </c>
      <c r="X5" s="60">
        <v>3100000</v>
      </c>
      <c r="Y5" s="60">
        <v>-1565295</v>
      </c>
      <c r="Z5" s="140">
        <v>-50.49</v>
      </c>
      <c r="AA5" s="155">
        <v>2157000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972</v>
      </c>
      <c r="I11" s="60">
        <v>0</v>
      </c>
      <c r="J11" s="60">
        <v>972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972</v>
      </c>
      <c r="X11" s="60"/>
      <c r="Y11" s="60">
        <v>972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5825</v>
      </c>
      <c r="D12" s="155">
        <v>0</v>
      </c>
      <c r="E12" s="156">
        <v>15000</v>
      </c>
      <c r="F12" s="60">
        <v>10000</v>
      </c>
      <c r="G12" s="60">
        <v>0</v>
      </c>
      <c r="H12" s="60">
        <v>965</v>
      </c>
      <c r="I12" s="60">
        <v>0</v>
      </c>
      <c r="J12" s="60">
        <v>965</v>
      </c>
      <c r="K12" s="60">
        <v>1716</v>
      </c>
      <c r="L12" s="60">
        <v>0</v>
      </c>
      <c r="M12" s="60">
        <v>0</v>
      </c>
      <c r="N12" s="60">
        <v>1716</v>
      </c>
      <c r="O12" s="60">
        <v>0</v>
      </c>
      <c r="P12" s="60">
        <v>439</v>
      </c>
      <c r="Q12" s="60">
        <v>0</v>
      </c>
      <c r="R12" s="60">
        <v>439</v>
      </c>
      <c r="S12" s="60">
        <v>0</v>
      </c>
      <c r="T12" s="60">
        <v>702</v>
      </c>
      <c r="U12" s="60">
        <v>0</v>
      </c>
      <c r="V12" s="60">
        <v>702</v>
      </c>
      <c r="W12" s="60">
        <v>3822</v>
      </c>
      <c r="X12" s="60">
        <v>15000</v>
      </c>
      <c r="Y12" s="60">
        <v>-11178</v>
      </c>
      <c r="Z12" s="140">
        <v>-74.52</v>
      </c>
      <c r="AA12" s="155">
        <v>10000</v>
      </c>
    </row>
    <row r="13" spans="1:27" ht="13.5">
      <c r="A13" s="181" t="s">
        <v>109</v>
      </c>
      <c r="B13" s="185"/>
      <c r="C13" s="155">
        <v>1702319</v>
      </c>
      <c r="D13" s="155">
        <v>0</v>
      </c>
      <c r="E13" s="156">
        <v>1702000</v>
      </c>
      <c r="F13" s="60">
        <v>2190709</v>
      </c>
      <c r="G13" s="60">
        <v>131571</v>
      </c>
      <c r="H13" s="60">
        <v>184646</v>
      </c>
      <c r="I13" s="60">
        <v>209141</v>
      </c>
      <c r="J13" s="60">
        <v>525358</v>
      </c>
      <c r="K13" s="60">
        <v>215468</v>
      </c>
      <c r="L13" s="60">
        <v>209661</v>
      </c>
      <c r="M13" s="60">
        <v>188369</v>
      </c>
      <c r="N13" s="60">
        <v>613498</v>
      </c>
      <c r="O13" s="60">
        <v>197921</v>
      </c>
      <c r="P13" s="60">
        <v>197618</v>
      </c>
      <c r="Q13" s="60">
        <v>181180</v>
      </c>
      <c r="R13" s="60">
        <v>576719</v>
      </c>
      <c r="S13" s="60">
        <v>147605</v>
      </c>
      <c r="T13" s="60">
        <v>179693</v>
      </c>
      <c r="U13" s="60">
        <v>0</v>
      </c>
      <c r="V13" s="60">
        <v>327298</v>
      </c>
      <c r="W13" s="60">
        <v>2042873</v>
      </c>
      <c r="X13" s="60">
        <v>1702000</v>
      </c>
      <c r="Y13" s="60">
        <v>340873</v>
      </c>
      <c r="Z13" s="140">
        <v>20.03</v>
      </c>
      <c r="AA13" s="155">
        <v>2190709</v>
      </c>
    </row>
    <row r="14" spans="1:27" ht="13.5">
      <c r="A14" s="181" t="s">
        <v>110</v>
      </c>
      <c r="B14" s="185"/>
      <c r="C14" s="155">
        <v>157962</v>
      </c>
      <c r="D14" s="155">
        <v>0</v>
      </c>
      <c r="E14" s="156">
        <v>55000</v>
      </c>
      <c r="F14" s="60">
        <v>325000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55000</v>
      </c>
      <c r="Y14" s="60">
        <v>-55000</v>
      </c>
      <c r="Z14" s="140">
        <v>-100</v>
      </c>
      <c r="AA14" s="155">
        <v>325000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200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33110059</v>
      </c>
      <c r="D19" s="155">
        <v>0</v>
      </c>
      <c r="E19" s="156">
        <v>39097000</v>
      </c>
      <c r="F19" s="60">
        <v>39263820</v>
      </c>
      <c r="G19" s="60">
        <v>106427</v>
      </c>
      <c r="H19" s="60">
        <v>424063</v>
      </c>
      <c r="I19" s="60">
        <v>168785</v>
      </c>
      <c r="J19" s="60">
        <v>699275</v>
      </c>
      <c r="K19" s="60">
        <v>249743</v>
      </c>
      <c r="L19" s="60">
        <v>10859852</v>
      </c>
      <c r="M19" s="60">
        <v>1042836</v>
      </c>
      <c r="N19" s="60">
        <v>12152431</v>
      </c>
      <c r="O19" s="60">
        <v>744526</v>
      </c>
      <c r="P19" s="60">
        <v>386604</v>
      </c>
      <c r="Q19" s="60">
        <v>9640308</v>
      </c>
      <c r="R19" s="60">
        <v>10771438</v>
      </c>
      <c r="S19" s="60">
        <v>799418</v>
      </c>
      <c r="T19" s="60">
        <v>272778</v>
      </c>
      <c r="U19" s="60">
        <v>0</v>
      </c>
      <c r="V19" s="60">
        <v>1072196</v>
      </c>
      <c r="W19" s="60">
        <v>24695340</v>
      </c>
      <c r="X19" s="60">
        <v>39097000</v>
      </c>
      <c r="Y19" s="60">
        <v>-14401660</v>
      </c>
      <c r="Z19" s="140">
        <v>-36.84</v>
      </c>
      <c r="AA19" s="155">
        <v>39263820</v>
      </c>
    </row>
    <row r="20" spans="1:27" ht="13.5">
      <c r="A20" s="181" t="s">
        <v>35</v>
      </c>
      <c r="B20" s="185"/>
      <c r="C20" s="155">
        <v>715862</v>
      </c>
      <c r="D20" s="155">
        <v>0</v>
      </c>
      <c r="E20" s="156">
        <v>300000</v>
      </c>
      <c r="F20" s="54">
        <v>365000</v>
      </c>
      <c r="G20" s="54">
        <v>68123</v>
      </c>
      <c r="H20" s="54">
        <v>60561</v>
      </c>
      <c r="I20" s="54">
        <v>94037</v>
      </c>
      <c r="J20" s="54">
        <v>222721</v>
      </c>
      <c r="K20" s="54">
        <v>0</v>
      </c>
      <c r="L20" s="54">
        <v>4200</v>
      </c>
      <c r="M20" s="54">
        <v>0</v>
      </c>
      <c r="N20" s="54">
        <v>4200</v>
      </c>
      <c r="O20" s="54">
        <v>11748</v>
      </c>
      <c r="P20" s="54">
        <v>272972</v>
      </c>
      <c r="Q20" s="54">
        <v>4190</v>
      </c>
      <c r="R20" s="54">
        <v>288910</v>
      </c>
      <c r="S20" s="54">
        <v>32032</v>
      </c>
      <c r="T20" s="54">
        <v>31930</v>
      </c>
      <c r="U20" s="54">
        <v>0</v>
      </c>
      <c r="V20" s="54">
        <v>63962</v>
      </c>
      <c r="W20" s="54">
        <v>579793</v>
      </c>
      <c r="X20" s="54">
        <v>300200</v>
      </c>
      <c r="Y20" s="54">
        <v>279593</v>
      </c>
      <c r="Z20" s="184">
        <v>93.14</v>
      </c>
      <c r="AA20" s="130">
        <v>365000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38359054</v>
      </c>
      <c r="D22" s="188">
        <f>SUM(D5:D21)</f>
        <v>0</v>
      </c>
      <c r="E22" s="189">
        <f t="shared" si="0"/>
        <v>44269000</v>
      </c>
      <c r="F22" s="190">
        <f t="shared" si="0"/>
        <v>44311529</v>
      </c>
      <c r="G22" s="190">
        <f t="shared" si="0"/>
        <v>438526</v>
      </c>
      <c r="H22" s="190">
        <f t="shared" si="0"/>
        <v>811437</v>
      </c>
      <c r="I22" s="190">
        <f t="shared" si="0"/>
        <v>612193</v>
      </c>
      <c r="J22" s="190">
        <f t="shared" si="0"/>
        <v>1862156</v>
      </c>
      <c r="K22" s="190">
        <f t="shared" si="0"/>
        <v>607157</v>
      </c>
      <c r="L22" s="190">
        <f t="shared" si="0"/>
        <v>11213943</v>
      </c>
      <c r="M22" s="190">
        <f t="shared" si="0"/>
        <v>1371435</v>
      </c>
      <c r="N22" s="190">
        <f t="shared" si="0"/>
        <v>13192535</v>
      </c>
      <c r="O22" s="190">
        <f t="shared" si="0"/>
        <v>1094425</v>
      </c>
      <c r="P22" s="190">
        <f t="shared" si="0"/>
        <v>997863</v>
      </c>
      <c r="Q22" s="190">
        <f t="shared" si="0"/>
        <v>9965908</v>
      </c>
      <c r="R22" s="190">
        <f t="shared" si="0"/>
        <v>12058196</v>
      </c>
      <c r="S22" s="190">
        <f t="shared" si="0"/>
        <v>1119285</v>
      </c>
      <c r="T22" s="190">
        <f t="shared" si="0"/>
        <v>625333</v>
      </c>
      <c r="U22" s="190">
        <f t="shared" si="0"/>
        <v>0</v>
      </c>
      <c r="V22" s="190">
        <f t="shared" si="0"/>
        <v>1744618</v>
      </c>
      <c r="W22" s="190">
        <f t="shared" si="0"/>
        <v>28857505</v>
      </c>
      <c r="X22" s="190">
        <f t="shared" si="0"/>
        <v>44269200</v>
      </c>
      <c r="Y22" s="190">
        <f t="shared" si="0"/>
        <v>-15411695</v>
      </c>
      <c r="Z22" s="191">
        <f>+IF(X22&lt;&gt;0,+(Y22/X22)*100,0)</f>
        <v>-34.813583710570775</v>
      </c>
      <c r="AA22" s="188">
        <f>SUM(AA5:AA21)</f>
        <v>44311529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11544430</v>
      </c>
      <c r="D25" s="155">
        <v>0</v>
      </c>
      <c r="E25" s="156">
        <v>13434779</v>
      </c>
      <c r="F25" s="60">
        <v>13640000</v>
      </c>
      <c r="G25" s="60">
        <v>1557897</v>
      </c>
      <c r="H25" s="60">
        <v>1208551</v>
      </c>
      <c r="I25" s="60">
        <v>737979</v>
      </c>
      <c r="J25" s="60">
        <v>3504427</v>
      </c>
      <c r="K25" s="60">
        <v>1390064</v>
      </c>
      <c r="L25" s="60">
        <v>964800</v>
      </c>
      <c r="M25" s="60">
        <v>1304427</v>
      </c>
      <c r="N25" s="60">
        <v>3659291</v>
      </c>
      <c r="O25" s="60">
        <v>860541</v>
      </c>
      <c r="P25" s="60">
        <v>893166</v>
      </c>
      <c r="Q25" s="60">
        <v>941087</v>
      </c>
      <c r="R25" s="60">
        <v>2694794</v>
      </c>
      <c r="S25" s="60">
        <v>1267473</v>
      </c>
      <c r="T25" s="60">
        <v>730481</v>
      </c>
      <c r="U25" s="60">
        <v>0</v>
      </c>
      <c r="V25" s="60">
        <v>1997954</v>
      </c>
      <c r="W25" s="60">
        <v>11856466</v>
      </c>
      <c r="X25" s="60">
        <v>13435229</v>
      </c>
      <c r="Y25" s="60">
        <v>-1578763</v>
      </c>
      <c r="Z25" s="140">
        <v>-11.75</v>
      </c>
      <c r="AA25" s="155">
        <v>13640000</v>
      </c>
    </row>
    <row r="26" spans="1:27" ht="13.5">
      <c r="A26" s="183" t="s">
        <v>38</v>
      </c>
      <c r="B26" s="182"/>
      <c r="C26" s="155">
        <v>3010296</v>
      </c>
      <c r="D26" s="155">
        <v>0</v>
      </c>
      <c r="E26" s="156">
        <v>3175695</v>
      </c>
      <c r="F26" s="60">
        <v>3456000</v>
      </c>
      <c r="G26" s="60">
        <v>481415</v>
      </c>
      <c r="H26" s="60">
        <v>249283</v>
      </c>
      <c r="I26" s="60">
        <v>251391</v>
      </c>
      <c r="J26" s="60">
        <v>982089</v>
      </c>
      <c r="K26" s="60">
        <v>262422</v>
      </c>
      <c r="L26" s="60">
        <v>257610</v>
      </c>
      <c r="M26" s="60">
        <v>258166</v>
      </c>
      <c r="N26" s="60">
        <v>778198</v>
      </c>
      <c r="O26" s="60">
        <v>253837</v>
      </c>
      <c r="P26" s="60">
        <v>251661</v>
      </c>
      <c r="Q26" s="60">
        <v>265727</v>
      </c>
      <c r="R26" s="60">
        <v>771225</v>
      </c>
      <c r="S26" s="60">
        <v>418663</v>
      </c>
      <c r="T26" s="60">
        <v>284696</v>
      </c>
      <c r="U26" s="60">
        <v>0</v>
      </c>
      <c r="V26" s="60">
        <v>703359</v>
      </c>
      <c r="W26" s="60">
        <v>3234871</v>
      </c>
      <c r="X26" s="60">
        <v>3175695</v>
      </c>
      <c r="Y26" s="60">
        <v>59176</v>
      </c>
      <c r="Z26" s="140">
        <v>1.86</v>
      </c>
      <c r="AA26" s="155">
        <v>3456000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150000</v>
      </c>
      <c r="F27" s="60">
        <v>150000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150000</v>
      </c>
      <c r="Y27" s="60">
        <v>-150000</v>
      </c>
      <c r="Z27" s="140">
        <v>-100</v>
      </c>
      <c r="AA27" s="155">
        <v>150000</v>
      </c>
    </row>
    <row r="28" spans="1:27" ht="13.5">
      <c r="A28" s="183" t="s">
        <v>39</v>
      </c>
      <c r="B28" s="182"/>
      <c r="C28" s="155">
        <v>9753810</v>
      </c>
      <c r="D28" s="155">
        <v>0</v>
      </c>
      <c r="E28" s="156">
        <v>9900000</v>
      </c>
      <c r="F28" s="60">
        <v>9900000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9900000</v>
      </c>
      <c r="Y28" s="60">
        <v>-9900000</v>
      </c>
      <c r="Z28" s="140">
        <v>-100</v>
      </c>
      <c r="AA28" s="155">
        <v>9900000</v>
      </c>
    </row>
    <row r="29" spans="1:27" ht="13.5">
      <c r="A29" s="183" t="s">
        <v>40</v>
      </c>
      <c r="B29" s="182"/>
      <c r="C29" s="155">
        <v>837</v>
      </c>
      <c r="D29" s="155">
        <v>0</v>
      </c>
      <c r="E29" s="156">
        <v>50000</v>
      </c>
      <c r="F29" s="60">
        <v>55000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50000</v>
      </c>
      <c r="Y29" s="60">
        <v>-50000</v>
      </c>
      <c r="Z29" s="140">
        <v>-100</v>
      </c>
      <c r="AA29" s="155">
        <v>55000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1381339</v>
      </c>
      <c r="D32" s="155">
        <v>0</v>
      </c>
      <c r="E32" s="156">
        <v>2477000</v>
      </c>
      <c r="F32" s="60">
        <v>1130000</v>
      </c>
      <c r="G32" s="60">
        <v>0</v>
      </c>
      <c r="H32" s="60">
        <v>392882</v>
      </c>
      <c r="I32" s="60">
        <v>96074</v>
      </c>
      <c r="J32" s="60">
        <v>488956</v>
      </c>
      <c r="K32" s="60">
        <v>50681</v>
      </c>
      <c r="L32" s="60">
        <v>50465</v>
      </c>
      <c r="M32" s="60">
        <v>1564</v>
      </c>
      <c r="N32" s="60">
        <v>102710</v>
      </c>
      <c r="O32" s="60">
        <v>149038</v>
      </c>
      <c r="P32" s="60">
        <v>64305</v>
      </c>
      <c r="Q32" s="60">
        <v>136831</v>
      </c>
      <c r="R32" s="60">
        <v>350174</v>
      </c>
      <c r="S32" s="60">
        <v>49098</v>
      </c>
      <c r="T32" s="60">
        <v>50919</v>
      </c>
      <c r="U32" s="60">
        <v>0</v>
      </c>
      <c r="V32" s="60">
        <v>100017</v>
      </c>
      <c r="W32" s="60">
        <v>1041857</v>
      </c>
      <c r="X32" s="60">
        <v>2477000</v>
      </c>
      <c r="Y32" s="60">
        <v>-1435143</v>
      </c>
      <c r="Z32" s="140">
        <v>-57.94</v>
      </c>
      <c r="AA32" s="155">
        <v>1130000</v>
      </c>
    </row>
    <row r="33" spans="1:27" ht="13.5">
      <c r="A33" s="183" t="s">
        <v>42</v>
      </c>
      <c r="B33" s="182"/>
      <c r="C33" s="155">
        <v>992626</v>
      </c>
      <c r="D33" s="155">
        <v>0</v>
      </c>
      <c r="E33" s="156">
        <v>775000</v>
      </c>
      <c r="F33" s="60">
        <v>800000</v>
      </c>
      <c r="G33" s="60">
        <v>0</v>
      </c>
      <c r="H33" s="60">
        <v>63187</v>
      </c>
      <c r="I33" s="60">
        <v>22620</v>
      </c>
      <c r="J33" s="60">
        <v>85807</v>
      </c>
      <c r="K33" s="60">
        <v>161838</v>
      </c>
      <c r="L33" s="60">
        <v>0</v>
      </c>
      <c r="M33" s="60">
        <v>0</v>
      </c>
      <c r="N33" s="60">
        <v>161838</v>
      </c>
      <c r="O33" s="60">
        <v>1250184</v>
      </c>
      <c r="P33" s="60">
        <v>825797</v>
      </c>
      <c r="Q33" s="60">
        <v>296311</v>
      </c>
      <c r="R33" s="60">
        <v>2372292</v>
      </c>
      <c r="S33" s="60">
        <v>484335</v>
      </c>
      <c r="T33" s="60">
        <v>345066</v>
      </c>
      <c r="U33" s="60">
        <v>0</v>
      </c>
      <c r="V33" s="60">
        <v>829401</v>
      </c>
      <c r="W33" s="60">
        <v>3449338</v>
      </c>
      <c r="X33" s="60">
        <v>775000</v>
      </c>
      <c r="Y33" s="60">
        <v>2674338</v>
      </c>
      <c r="Z33" s="140">
        <v>345.08</v>
      </c>
      <c r="AA33" s="155">
        <v>800000</v>
      </c>
    </row>
    <row r="34" spans="1:27" ht="13.5">
      <c r="A34" s="183" t="s">
        <v>43</v>
      </c>
      <c r="B34" s="182"/>
      <c r="C34" s="155">
        <v>11492785</v>
      </c>
      <c r="D34" s="155">
        <v>0</v>
      </c>
      <c r="E34" s="156">
        <v>14798000</v>
      </c>
      <c r="F34" s="60">
        <v>18805000</v>
      </c>
      <c r="G34" s="60">
        <v>1000399</v>
      </c>
      <c r="H34" s="60">
        <v>719173</v>
      </c>
      <c r="I34" s="60">
        <v>518466</v>
      </c>
      <c r="J34" s="60">
        <v>2238038</v>
      </c>
      <c r="K34" s="60">
        <v>1266565</v>
      </c>
      <c r="L34" s="60">
        <v>345722</v>
      </c>
      <c r="M34" s="60">
        <v>1760285</v>
      </c>
      <c r="N34" s="60">
        <v>3372572</v>
      </c>
      <c r="O34" s="60">
        <v>634667</v>
      </c>
      <c r="P34" s="60">
        <v>1454262</v>
      </c>
      <c r="Q34" s="60">
        <v>1139396</v>
      </c>
      <c r="R34" s="60">
        <v>3228325</v>
      </c>
      <c r="S34" s="60">
        <v>1446656</v>
      </c>
      <c r="T34" s="60">
        <v>982930</v>
      </c>
      <c r="U34" s="60">
        <v>0</v>
      </c>
      <c r="V34" s="60">
        <v>2429586</v>
      </c>
      <c r="W34" s="60">
        <v>11268521</v>
      </c>
      <c r="X34" s="60">
        <v>14798000</v>
      </c>
      <c r="Y34" s="60">
        <v>-3529479</v>
      </c>
      <c r="Z34" s="140">
        <v>-23.85</v>
      </c>
      <c r="AA34" s="155">
        <v>18805000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38176123</v>
      </c>
      <c r="D36" s="188">
        <f>SUM(D25:D35)</f>
        <v>0</v>
      </c>
      <c r="E36" s="189">
        <f t="shared" si="1"/>
        <v>44760474</v>
      </c>
      <c r="F36" s="190">
        <f t="shared" si="1"/>
        <v>47936000</v>
      </c>
      <c r="G36" s="190">
        <f t="shared" si="1"/>
        <v>3039711</v>
      </c>
      <c r="H36" s="190">
        <f t="shared" si="1"/>
        <v>2633076</v>
      </c>
      <c r="I36" s="190">
        <f t="shared" si="1"/>
        <v>1626530</v>
      </c>
      <c r="J36" s="190">
        <f t="shared" si="1"/>
        <v>7299317</v>
      </c>
      <c r="K36" s="190">
        <f t="shared" si="1"/>
        <v>3131570</v>
      </c>
      <c r="L36" s="190">
        <f t="shared" si="1"/>
        <v>1618597</v>
      </c>
      <c r="M36" s="190">
        <f t="shared" si="1"/>
        <v>3324442</v>
      </c>
      <c r="N36" s="190">
        <f t="shared" si="1"/>
        <v>8074609</v>
      </c>
      <c r="O36" s="190">
        <f t="shared" si="1"/>
        <v>3148267</v>
      </c>
      <c r="P36" s="190">
        <f t="shared" si="1"/>
        <v>3489191</v>
      </c>
      <c r="Q36" s="190">
        <f t="shared" si="1"/>
        <v>2779352</v>
      </c>
      <c r="R36" s="190">
        <f t="shared" si="1"/>
        <v>9416810</v>
      </c>
      <c r="S36" s="190">
        <f t="shared" si="1"/>
        <v>3666225</v>
      </c>
      <c r="T36" s="190">
        <f t="shared" si="1"/>
        <v>2394092</v>
      </c>
      <c r="U36" s="190">
        <f t="shared" si="1"/>
        <v>0</v>
      </c>
      <c r="V36" s="190">
        <f t="shared" si="1"/>
        <v>6060317</v>
      </c>
      <c r="W36" s="190">
        <f t="shared" si="1"/>
        <v>30851053</v>
      </c>
      <c r="X36" s="190">
        <f t="shared" si="1"/>
        <v>44760924</v>
      </c>
      <c r="Y36" s="190">
        <f t="shared" si="1"/>
        <v>-13909871</v>
      </c>
      <c r="Z36" s="191">
        <f>+IF(X36&lt;&gt;0,+(Y36/X36)*100,0)</f>
        <v>-31.075924616748306</v>
      </c>
      <c r="AA36" s="188">
        <f>SUM(AA25:AA35)</f>
        <v>47936000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182931</v>
      </c>
      <c r="D38" s="199">
        <f>+D22-D36</f>
        <v>0</v>
      </c>
      <c r="E38" s="200">
        <f t="shared" si="2"/>
        <v>-491474</v>
      </c>
      <c r="F38" s="106">
        <f t="shared" si="2"/>
        <v>-3624471</v>
      </c>
      <c r="G38" s="106">
        <f t="shared" si="2"/>
        <v>-2601185</v>
      </c>
      <c r="H38" s="106">
        <f t="shared" si="2"/>
        <v>-1821639</v>
      </c>
      <c r="I38" s="106">
        <f t="shared" si="2"/>
        <v>-1014337</v>
      </c>
      <c r="J38" s="106">
        <f t="shared" si="2"/>
        <v>-5437161</v>
      </c>
      <c r="K38" s="106">
        <f t="shared" si="2"/>
        <v>-2524413</v>
      </c>
      <c r="L38" s="106">
        <f t="shared" si="2"/>
        <v>9595346</v>
      </c>
      <c r="M38" s="106">
        <f t="shared" si="2"/>
        <v>-1953007</v>
      </c>
      <c r="N38" s="106">
        <f t="shared" si="2"/>
        <v>5117926</v>
      </c>
      <c r="O38" s="106">
        <f t="shared" si="2"/>
        <v>-2053842</v>
      </c>
      <c r="P38" s="106">
        <f t="shared" si="2"/>
        <v>-2491328</v>
      </c>
      <c r="Q38" s="106">
        <f t="shared" si="2"/>
        <v>7186556</v>
      </c>
      <c r="R38" s="106">
        <f t="shared" si="2"/>
        <v>2641386</v>
      </c>
      <c r="S38" s="106">
        <f t="shared" si="2"/>
        <v>-2546940</v>
      </c>
      <c r="T38" s="106">
        <f t="shared" si="2"/>
        <v>-1768759</v>
      </c>
      <c r="U38" s="106">
        <f t="shared" si="2"/>
        <v>0</v>
      </c>
      <c r="V38" s="106">
        <f t="shared" si="2"/>
        <v>-4315699</v>
      </c>
      <c r="W38" s="106">
        <f t="shared" si="2"/>
        <v>-1993548</v>
      </c>
      <c r="X38" s="106">
        <f>IF(F22=F36,0,X22-X36)</f>
        <v>-491724</v>
      </c>
      <c r="Y38" s="106">
        <f t="shared" si="2"/>
        <v>-1501824</v>
      </c>
      <c r="Z38" s="201">
        <f>+IF(X38&lt;&gt;0,+(Y38/X38)*100,0)</f>
        <v>305.420113722332</v>
      </c>
      <c r="AA38" s="199">
        <f>+AA22-AA36</f>
        <v>-3624471</v>
      </c>
    </row>
    <row r="39" spans="1:27" ht="13.5">
      <c r="A39" s="181" t="s">
        <v>46</v>
      </c>
      <c r="B39" s="185"/>
      <c r="C39" s="155">
        <v>15750213</v>
      </c>
      <c r="D39" s="155">
        <v>0</v>
      </c>
      <c r="E39" s="156">
        <v>13987000</v>
      </c>
      <c r="F39" s="60">
        <v>14987000</v>
      </c>
      <c r="G39" s="60">
        <v>630430</v>
      </c>
      <c r="H39" s="60">
        <v>990579</v>
      </c>
      <c r="I39" s="60">
        <v>0</v>
      </c>
      <c r="J39" s="60">
        <v>1621009</v>
      </c>
      <c r="K39" s="60">
        <v>799851</v>
      </c>
      <c r="L39" s="60">
        <v>1498800</v>
      </c>
      <c r="M39" s="60">
        <v>1498800</v>
      </c>
      <c r="N39" s="60">
        <v>3797451</v>
      </c>
      <c r="O39" s="60">
        <v>505656</v>
      </c>
      <c r="P39" s="60">
        <v>1415064</v>
      </c>
      <c r="Q39" s="60">
        <v>4053197</v>
      </c>
      <c r="R39" s="60">
        <v>5973917</v>
      </c>
      <c r="S39" s="60">
        <v>0</v>
      </c>
      <c r="T39" s="60">
        <v>0</v>
      </c>
      <c r="U39" s="60">
        <v>0</v>
      </c>
      <c r="V39" s="60">
        <v>0</v>
      </c>
      <c r="W39" s="60">
        <v>11392377</v>
      </c>
      <c r="X39" s="60">
        <v>13987000</v>
      </c>
      <c r="Y39" s="60">
        <v>-2594623</v>
      </c>
      <c r="Z39" s="140">
        <v>-18.55</v>
      </c>
      <c r="AA39" s="155">
        <v>14987000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15933144</v>
      </c>
      <c r="D42" s="206">
        <f>SUM(D38:D41)</f>
        <v>0</v>
      </c>
      <c r="E42" s="207">
        <f t="shared" si="3"/>
        <v>13495526</v>
      </c>
      <c r="F42" s="88">
        <f t="shared" si="3"/>
        <v>11362529</v>
      </c>
      <c r="G42" s="88">
        <f t="shared" si="3"/>
        <v>-1970755</v>
      </c>
      <c r="H42" s="88">
        <f t="shared" si="3"/>
        <v>-831060</v>
      </c>
      <c r="I42" s="88">
        <f t="shared" si="3"/>
        <v>-1014337</v>
      </c>
      <c r="J42" s="88">
        <f t="shared" si="3"/>
        <v>-3816152</v>
      </c>
      <c r="K42" s="88">
        <f t="shared" si="3"/>
        <v>-1724562</v>
      </c>
      <c r="L42" s="88">
        <f t="shared" si="3"/>
        <v>11094146</v>
      </c>
      <c r="M42" s="88">
        <f t="shared" si="3"/>
        <v>-454207</v>
      </c>
      <c r="N42" s="88">
        <f t="shared" si="3"/>
        <v>8915377</v>
      </c>
      <c r="O42" s="88">
        <f t="shared" si="3"/>
        <v>-1548186</v>
      </c>
      <c r="P42" s="88">
        <f t="shared" si="3"/>
        <v>-1076264</v>
      </c>
      <c r="Q42" s="88">
        <f t="shared" si="3"/>
        <v>11239753</v>
      </c>
      <c r="R42" s="88">
        <f t="shared" si="3"/>
        <v>8615303</v>
      </c>
      <c r="S42" s="88">
        <f t="shared" si="3"/>
        <v>-2546940</v>
      </c>
      <c r="T42" s="88">
        <f t="shared" si="3"/>
        <v>-1768759</v>
      </c>
      <c r="U42" s="88">
        <f t="shared" si="3"/>
        <v>0</v>
      </c>
      <c r="V42" s="88">
        <f t="shared" si="3"/>
        <v>-4315699</v>
      </c>
      <c r="W42" s="88">
        <f t="shared" si="3"/>
        <v>9398829</v>
      </c>
      <c r="X42" s="88">
        <f t="shared" si="3"/>
        <v>13495276</v>
      </c>
      <c r="Y42" s="88">
        <f t="shared" si="3"/>
        <v>-4096447</v>
      </c>
      <c r="Z42" s="208">
        <f>+IF(X42&lt;&gt;0,+(Y42/X42)*100,0)</f>
        <v>-30.35467373916621</v>
      </c>
      <c r="AA42" s="206">
        <f>SUM(AA38:AA41)</f>
        <v>11362529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15933144</v>
      </c>
      <c r="D44" s="210">
        <f>+D42-D43</f>
        <v>0</v>
      </c>
      <c r="E44" s="211">
        <f t="shared" si="4"/>
        <v>13495526</v>
      </c>
      <c r="F44" s="77">
        <f t="shared" si="4"/>
        <v>11362529</v>
      </c>
      <c r="G44" s="77">
        <f t="shared" si="4"/>
        <v>-1970755</v>
      </c>
      <c r="H44" s="77">
        <f t="shared" si="4"/>
        <v>-831060</v>
      </c>
      <c r="I44" s="77">
        <f t="shared" si="4"/>
        <v>-1014337</v>
      </c>
      <c r="J44" s="77">
        <f t="shared" si="4"/>
        <v>-3816152</v>
      </c>
      <c r="K44" s="77">
        <f t="shared" si="4"/>
        <v>-1724562</v>
      </c>
      <c r="L44" s="77">
        <f t="shared" si="4"/>
        <v>11094146</v>
      </c>
      <c r="M44" s="77">
        <f t="shared" si="4"/>
        <v>-454207</v>
      </c>
      <c r="N44" s="77">
        <f t="shared" si="4"/>
        <v>8915377</v>
      </c>
      <c r="O44" s="77">
        <f t="shared" si="4"/>
        <v>-1548186</v>
      </c>
      <c r="P44" s="77">
        <f t="shared" si="4"/>
        <v>-1076264</v>
      </c>
      <c r="Q44" s="77">
        <f t="shared" si="4"/>
        <v>11239753</v>
      </c>
      <c r="R44" s="77">
        <f t="shared" si="4"/>
        <v>8615303</v>
      </c>
      <c r="S44" s="77">
        <f t="shared" si="4"/>
        <v>-2546940</v>
      </c>
      <c r="T44" s="77">
        <f t="shared" si="4"/>
        <v>-1768759</v>
      </c>
      <c r="U44" s="77">
        <f t="shared" si="4"/>
        <v>0</v>
      </c>
      <c r="V44" s="77">
        <f t="shared" si="4"/>
        <v>-4315699</v>
      </c>
      <c r="W44" s="77">
        <f t="shared" si="4"/>
        <v>9398829</v>
      </c>
      <c r="X44" s="77">
        <f t="shared" si="4"/>
        <v>13495276</v>
      </c>
      <c r="Y44" s="77">
        <f t="shared" si="4"/>
        <v>-4096447</v>
      </c>
      <c r="Z44" s="212">
        <f>+IF(X44&lt;&gt;0,+(Y44/X44)*100,0)</f>
        <v>-30.35467373916621</v>
      </c>
      <c r="AA44" s="210">
        <f>+AA42-AA43</f>
        <v>11362529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15933144</v>
      </c>
      <c r="D46" s="206">
        <f>SUM(D44:D45)</f>
        <v>0</v>
      </c>
      <c r="E46" s="207">
        <f t="shared" si="5"/>
        <v>13495526</v>
      </c>
      <c r="F46" s="88">
        <f t="shared" si="5"/>
        <v>11362529</v>
      </c>
      <c r="G46" s="88">
        <f t="shared" si="5"/>
        <v>-1970755</v>
      </c>
      <c r="H46" s="88">
        <f t="shared" si="5"/>
        <v>-831060</v>
      </c>
      <c r="I46" s="88">
        <f t="shared" si="5"/>
        <v>-1014337</v>
      </c>
      <c r="J46" s="88">
        <f t="shared" si="5"/>
        <v>-3816152</v>
      </c>
      <c r="K46" s="88">
        <f t="shared" si="5"/>
        <v>-1724562</v>
      </c>
      <c r="L46" s="88">
        <f t="shared" si="5"/>
        <v>11094146</v>
      </c>
      <c r="M46" s="88">
        <f t="shared" si="5"/>
        <v>-454207</v>
      </c>
      <c r="N46" s="88">
        <f t="shared" si="5"/>
        <v>8915377</v>
      </c>
      <c r="O46" s="88">
        <f t="shared" si="5"/>
        <v>-1548186</v>
      </c>
      <c r="P46" s="88">
        <f t="shared" si="5"/>
        <v>-1076264</v>
      </c>
      <c r="Q46" s="88">
        <f t="shared" si="5"/>
        <v>11239753</v>
      </c>
      <c r="R46" s="88">
        <f t="shared" si="5"/>
        <v>8615303</v>
      </c>
      <c r="S46" s="88">
        <f t="shared" si="5"/>
        <v>-2546940</v>
      </c>
      <c r="T46" s="88">
        <f t="shared" si="5"/>
        <v>-1768759</v>
      </c>
      <c r="U46" s="88">
        <f t="shared" si="5"/>
        <v>0</v>
      </c>
      <c r="V46" s="88">
        <f t="shared" si="5"/>
        <v>-4315699</v>
      </c>
      <c r="W46" s="88">
        <f t="shared" si="5"/>
        <v>9398829</v>
      </c>
      <c r="X46" s="88">
        <f t="shared" si="5"/>
        <v>13495276</v>
      </c>
      <c r="Y46" s="88">
        <f t="shared" si="5"/>
        <v>-4096447</v>
      </c>
      <c r="Z46" s="208">
        <f>+IF(X46&lt;&gt;0,+(Y46/X46)*100,0)</f>
        <v>-30.35467373916621</v>
      </c>
      <c r="AA46" s="206">
        <f>SUM(AA44:AA45)</f>
        <v>11362529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15933144</v>
      </c>
      <c r="D48" s="217">
        <f>SUM(D46:D47)</f>
        <v>0</v>
      </c>
      <c r="E48" s="218">
        <f t="shared" si="6"/>
        <v>13495526</v>
      </c>
      <c r="F48" s="219">
        <f t="shared" si="6"/>
        <v>11362529</v>
      </c>
      <c r="G48" s="219">
        <f t="shared" si="6"/>
        <v>-1970755</v>
      </c>
      <c r="H48" s="220">
        <f t="shared" si="6"/>
        <v>-831060</v>
      </c>
      <c r="I48" s="220">
        <f t="shared" si="6"/>
        <v>-1014337</v>
      </c>
      <c r="J48" s="220">
        <f t="shared" si="6"/>
        <v>-3816152</v>
      </c>
      <c r="K48" s="220">
        <f t="shared" si="6"/>
        <v>-1724562</v>
      </c>
      <c r="L48" s="220">
        <f t="shared" si="6"/>
        <v>11094146</v>
      </c>
      <c r="M48" s="219">
        <f t="shared" si="6"/>
        <v>-454207</v>
      </c>
      <c r="N48" s="219">
        <f t="shared" si="6"/>
        <v>8915377</v>
      </c>
      <c r="O48" s="220">
        <f t="shared" si="6"/>
        <v>-1548186</v>
      </c>
      <c r="P48" s="220">
        <f t="shared" si="6"/>
        <v>-1076264</v>
      </c>
      <c r="Q48" s="220">
        <f t="shared" si="6"/>
        <v>11239753</v>
      </c>
      <c r="R48" s="220">
        <f t="shared" si="6"/>
        <v>8615303</v>
      </c>
      <c r="S48" s="220">
        <f t="shared" si="6"/>
        <v>-2546940</v>
      </c>
      <c r="T48" s="219">
        <f t="shared" si="6"/>
        <v>-1768759</v>
      </c>
      <c r="U48" s="219">
        <f t="shared" si="6"/>
        <v>0</v>
      </c>
      <c r="V48" s="220">
        <f t="shared" si="6"/>
        <v>-4315699</v>
      </c>
      <c r="W48" s="220">
        <f t="shared" si="6"/>
        <v>9398829</v>
      </c>
      <c r="X48" s="220">
        <f t="shared" si="6"/>
        <v>13495276</v>
      </c>
      <c r="Y48" s="220">
        <f t="shared" si="6"/>
        <v>-4096447</v>
      </c>
      <c r="Z48" s="221">
        <f>+IF(X48&lt;&gt;0,+(Y48/X48)*100,0)</f>
        <v>-30.35467373916621</v>
      </c>
      <c r="AA48" s="222">
        <f>SUM(AA46:AA47)</f>
        <v>11362529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632631</v>
      </c>
      <c r="D5" s="153">
        <f>SUM(D6:D8)</f>
        <v>0</v>
      </c>
      <c r="E5" s="154">
        <f t="shared" si="0"/>
        <v>1263500</v>
      </c>
      <c r="F5" s="100">
        <f t="shared" si="0"/>
        <v>2350500</v>
      </c>
      <c r="G5" s="100">
        <f t="shared" si="0"/>
        <v>0</v>
      </c>
      <c r="H5" s="100">
        <f t="shared" si="0"/>
        <v>1799</v>
      </c>
      <c r="I5" s="100">
        <f t="shared" si="0"/>
        <v>0</v>
      </c>
      <c r="J5" s="100">
        <f t="shared" si="0"/>
        <v>1799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188460</v>
      </c>
      <c r="P5" s="100">
        <f t="shared" si="0"/>
        <v>0</v>
      </c>
      <c r="Q5" s="100">
        <f t="shared" si="0"/>
        <v>89939</v>
      </c>
      <c r="R5" s="100">
        <f t="shared" si="0"/>
        <v>278399</v>
      </c>
      <c r="S5" s="100">
        <f t="shared" si="0"/>
        <v>394132</v>
      </c>
      <c r="T5" s="100">
        <f t="shared" si="0"/>
        <v>0</v>
      </c>
      <c r="U5" s="100">
        <f t="shared" si="0"/>
        <v>125773</v>
      </c>
      <c r="V5" s="100">
        <f t="shared" si="0"/>
        <v>519905</v>
      </c>
      <c r="W5" s="100">
        <f t="shared" si="0"/>
        <v>800103</v>
      </c>
      <c r="X5" s="100">
        <f t="shared" si="0"/>
        <v>1263500</v>
      </c>
      <c r="Y5" s="100">
        <f t="shared" si="0"/>
        <v>-463397</v>
      </c>
      <c r="Z5" s="137">
        <f>+IF(X5&lt;&gt;0,+(Y5/X5)*100,0)</f>
        <v>-36.67566284131381</v>
      </c>
      <c r="AA5" s="153">
        <f>SUM(AA6:AA8)</f>
        <v>2350500</v>
      </c>
    </row>
    <row r="6" spans="1:27" ht="13.5">
      <c r="A6" s="138" t="s">
        <v>75</v>
      </c>
      <c r="B6" s="136"/>
      <c r="C6" s="155">
        <v>64012</v>
      </c>
      <c r="D6" s="155"/>
      <c r="E6" s="156">
        <v>87500</v>
      </c>
      <c r="F6" s="60">
        <v>1150000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87500</v>
      </c>
      <c r="Y6" s="60">
        <v>-87500</v>
      </c>
      <c r="Z6" s="140">
        <v>-100</v>
      </c>
      <c r="AA6" s="62">
        <v>1150000</v>
      </c>
    </row>
    <row r="7" spans="1:27" ht="13.5">
      <c r="A7" s="138" t="s">
        <v>76</v>
      </c>
      <c r="B7" s="136"/>
      <c r="C7" s="157">
        <v>47944</v>
      </c>
      <c r="D7" s="157"/>
      <c r="E7" s="158">
        <v>338500</v>
      </c>
      <c r="F7" s="159">
        <v>400500</v>
      </c>
      <c r="G7" s="159"/>
      <c r="H7" s="159">
        <v>1799</v>
      </c>
      <c r="I7" s="159"/>
      <c r="J7" s="159">
        <v>1799</v>
      </c>
      <c r="K7" s="159"/>
      <c r="L7" s="159"/>
      <c r="M7" s="159"/>
      <c r="N7" s="159"/>
      <c r="O7" s="159"/>
      <c r="P7" s="159"/>
      <c r="Q7" s="159">
        <v>89939</v>
      </c>
      <c r="R7" s="159">
        <v>89939</v>
      </c>
      <c r="S7" s="159">
        <v>9999</v>
      </c>
      <c r="T7" s="159"/>
      <c r="U7" s="159">
        <v>125773</v>
      </c>
      <c r="V7" s="159">
        <v>135772</v>
      </c>
      <c r="W7" s="159">
        <v>227510</v>
      </c>
      <c r="X7" s="159">
        <v>338500</v>
      </c>
      <c r="Y7" s="159">
        <v>-110990</v>
      </c>
      <c r="Z7" s="141">
        <v>-32.79</v>
      </c>
      <c r="AA7" s="225">
        <v>400500</v>
      </c>
    </row>
    <row r="8" spans="1:27" ht="13.5">
      <c r="A8" s="138" t="s">
        <v>77</v>
      </c>
      <c r="B8" s="136"/>
      <c r="C8" s="155">
        <v>520675</v>
      </c>
      <c r="D8" s="155"/>
      <c r="E8" s="156">
        <v>837500</v>
      </c>
      <c r="F8" s="60">
        <v>800000</v>
      </c>
      <c r="G8" s="60"/>
      <c r="H8" s="60"/>
      <c r="I8" s="60"/>
      <c r="J8" s="60"/>
      <c r="K8" s="60"/>
      <c r="L8" s="60"/>
      <c r="M8" s="60"/>
      <c r="N8" s="60"/>
      <c r="O8" s="60">
        <v>188460</v>
      </c>
      <c r="P8" s="60"/>
      <c r="Q8" s="60"/>
      <c r="R8" s="60">
        <v>188460</v>
      </c>
      <c r="S8" s="60">
        <v>384133</v>
      </c>
      <c r="T8" s="60"/>
      <c r="U8" s="60"/>
      <c r="V8" s="60">
        <v>384133</v>
      </c>
      <c r="W8" s="60">
        <v>572593</v>
      </c>
      <c r="X8" s="60">
        <v>837500</v>
      </c>
      <c r="Y8" s="60">
        <v>-264907</v>
      </c>
      <c r="Z8" s="140">
        <v>-31.63</v>
      </c>
      <c r="AA8" s="62">
        <v>800000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1200000</v>
      </c>
      <c r="F9" s="100">
        <f t="shared" si="1"/>
        <v>3300000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1200000</v>
      </c>
      <c r="Y9" s="100">
        <f t="shared" si="1"/>
        <v>-1200000</v>
      </c>
      <c r="Z9" s="137">
        <f>+IF(X9&lt;&gt;0,+(Y9/X9)*100,0)</f>
        <v>-100</v>
      </c>
      <c r="AA9" s="102">
        <f>SUM(AA10:AA14)</f>
        <v>3300000</v>
      </c>
    </row>
    <row r="10" spans="1:27" ht="13.5">
      <c r="A10" s="138" t="s">
        <v>79</v>
      </c>
      <c r="B10" s="136"/>
      <c r="C10" s="155"/>
      <c r="D10" s="155"/>
      <c r="E10" s="156">
        <v>1200000</v>
      </c>
      <c r="F10" s="60">
        <v>3300000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1200000</v>
      </c>
      <c r="Y10" s="60">
        <v>-1200000</v>
      </c>
      <c r="Z10" s="140">
        <v>-100</v>
      </c>
      <c r="AA10" s="62">
        <v>3300000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14930772</v>
      </c>
      <c r="D15" s="153">
        <f>SUM(D16:D18)</f>
        <v>0</v>
      </c>
      <c r="E15" s="154">
        <f t="shared" si="2"/>
        <v>13987000</v>
      </c>
      <c r="F15" s="100">
        <f t="shared" si="2"/>
        <v>14587000</v>
      </c>
      <c r="G15" s="100">
        <f t="shared" si="2"/>
        <v>751431</v>
      </c>
      <c r="H15" s="100">
        <f t="shared" si="2"/>
        <v>903370</v>
      </c>
      <c r="I15" s="100">
        <f t="shared" si="2"/>
        <v>239895</v>
      </c>
      <c r="J15" s="100">
        <f t="shared" si="2"/>
        <v>1894696</v>
      </c>
      <c r="K15" s="100">
        <f t="shared" si="2"/>
        <v>799849</v>
      </c>
      <c r="L15" s="100">
        <f t="shared" si="2"/>
        <v>1499020</v>
      </c>
      <c r="M15" s="100">
        <f t="shared" si="2"/>
        <v>1488586</v>
      </c>
      <c r="N15" s="100">
        <f t="shared" si="2"/>
        <v>3787455</v>
      </c>
      <c r="O15" s="100">
        <f t="shared" si="2"/>
        <v>505657</v>
      </c>
      <c r="P15" s="100">
        <f t="shared" si="2"/>
        <v>1415064</v>
      </c>
      <c r="Q15" s="100">
        <f t="shared" si="2"/>
        <v>4062095</v>
      </c>
      <c r="R15" s="100">
        <f t="shared" si="2"/>
        <v>5982816</v>
      </c>
      <c r="S15" s="100">
        <f t="shared" si="2"/>
        <v>3800000</v>
      </c>
      <c r="T15" s="100">
        <f t="shared" si="2"/>
        <v>2364911</v>
      </c>
      <c r="U15" s="100">
        <f t="shared" si="2"/>
        <v>1884770</v>
      </c>
      <c r="V15" s="100">
        <f t="shared" si="2"/>
        <v>8049681</v>
      </c>
      <c r="W15" s="100">
        <f t="shared" si="2"/>
        <v>19714648</v>
      </c>
      <c r="X15" s="100">
        <f t="shared" si="2"/>
        <v>13987000</v>
      </c>
      <c r="Y15" s="100">
        <f t="shared" si="2"/>
        <v>5727648</v>
      </c>
      <c r="Z15" s="137">
        <f>+IF(X15&lt;&gt;0,+(Y15/X15)*100,0)</f>
        <v>40.94979623936513</v>
      </c>
      <c r="AA15" s="102">
        <f>SUM(AA16:AA18)</f>
        <v>14587000</v>
      </c>
    </row>
    <row r="16" spans="1:27" ht="13.5">
      <c r="A16" s="138" t="s">
        <v>85</v>
      </c>
      <c r="B16" s="136"/>
      <c r="C16" s="155">
        <v>14930772</v>
      </c>
      <c r="D16" s="155"/>
      <c r="E16" s="156"/>
      <c r="F16" s="60">
        <v>600000</v>
      </c>
      <c r="G16" s="60">
        <v>751431</v>
      </c>
      <c r="H16" s="60">
        <v>903370</v>
      </c>
      <c r="I16" s="60">
        <v>239895</v>
      </c>
      <c r="J16" s="60">
        <v>1894696</v>
      </c>
      <c r="K16" s="60">
        <v>799849</v>
      </c>
      <c r="L16" s="60">
        <v>1499020</v>
      </c>
      <c r="M16" s="60">
        <v>1488586</v>
      </c>
      <c r="N16" s="60">
        <v>3787455</v>
      </c>
      <c r="O16" s="60">
        <v>505657</v>
      </c>
      <c r="P16" s="60">
        <v>1415064</v>
      </c>
      <c r="Q16" s="60">
        <v>4062095</v>
      </c>
      <c r="R16" s="60">
        <v>5982816</v>
      </c>
      <c r="S16" s="60">
        <v>3800000</v>
      </c>
      <c r="T16" s="60">
        <v>2364911</v>
      </c>
      <c r="U16" s="60">
        <v>1884770</v>
      </c>
      <c r="V16" s="60">
        <v>8049681</v>
      </c>
      <c r="W16" s="60">
        <v>19714648</v>
      </c>
      <c r="X16" s="60"/>
      <c r="Y16" s="60">
        <v>19714648</v>
      </c>
      <c r="Z16" s="140"/>
      <c r="AA16" s="62">
        <v>600000</v>
      </c>
    </row>
    <row r="17" spans="1:27" ht="13.5">
      <c r="A17" s="138" t="s">
        <v>86</v>
      </c>
      <c r="B17" s="136"/>
      <c r="C17" s="155"/>
      <c r="D17" s="155"/>
      <c r="E17" s="156">
        <v>13987000</v>
      </c>
      <c r="F17" s="60">
        <v>13987000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13987000</v>
      </c>
      <c r="Y17" s="60">
        <v>-13987000</v>
      </c>
      <c r="Z17" s="140">
        <v>-100</v>
      </c>
      <c r="AA17" s="62">
        <v>13987000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>
        <v>87500</v>
      </c>
      <c r="F24" s="100">
        <v>149500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87500</v>
      </c>
      <c r="Y24" s="100">
        <v>-87500</v>
      </c>
      <c r="Z24" s="137">
        <v>-100</v>
      </c>
      <c r="AA24" s="102">
        <v>149500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15563403</v>
      </c>
      <c r="D25" s="217">
        <f>+D5+D9+D15+D19+D24</f>
        <v>0</v>
      </c>
      <c r="E25" s="230">
        <f t="shared" si="4"/>
        <v>16538000</v>
      </c>
      <c r="F25" s="219">
        <f t="shared" si="4"/>
        <v>20387000</v>
      </c>
      <c r="G25" s="219">
        <f t="shared" si="4"/>
        <v>751431</v>
      </c>
      <c r="H25" s="219">
        <f t="shared" si="4"/>
        <v>905169</v>
      </c>
      <c r="I25" s="219">
        <f t="shared" si="4"/>
        <v>239895</v>
      </c>
      <c r="J25" s="219">
        <f t="shared" si="4"/>
        <v>1896495</v>
      </c>
      <c r="K25" s="219">
        <f t="shared" si="4"/>
        <v>799849</v>
      </c>
      <c r="L25" s="219">
        <f t="shared" si="4"/>
        <v>1499020</v>
      </c>
      <c r="M25" s="219">
        <f t="shared" si="4"/>
        <v>1488586</v>
      </c>
      <c r="N25" s="219">
        <f t="shared" si="4"/>
        <v>3787455</v>
      </c>
      <c r="O25" s="219">
        <f t="shared" si="4"/>
        <v>694117</v>
      </c>
      <c r="P25" s="219">
        <f t="shared" si="4"/>
        <v>1415064</v>
      </c>
      <c r="Q25" s="219">
        <f t="shared" si="4"/>
        <v>4152034</v>
      </c>
      <c r="R25" s="219">
        <f t="shared" si="4"/>
        <v>6261215</v>
      </c>
      <c r="S25" s="219">
        <f t="shared" si="4"/>
        <v>4194132</v>
      </c>
      <c r="T25" s="219">
        <f t="shared" si="4"/>
        <v>2364911</v>
      </c>
      <c r="U25" s="219">
        <f t="shared" si="4"/>
        <v>2010543</v>
      </c>
      <c r="V25" s="219">
        <f t="shared" si="4"/>
        <v>8569586</v>
      </c>
      <c r="W25" s="219">
        <f t="shared" si="4"/>
        <v>20514751</v>
      </c>
      <c r="X25" s="219">
        <f t="shared" si="4"/>
        <v>16538000</v>
      </c>
      <c r="Y25" s="219">
        <f t="shared" si="4"/>
        <v>3976751</v>
      </c>
      <c r="Z25" s="231">
        <f>+IF(X25&lt;&gt;0,+(Y25/X25)*100,0)</f>
        <v>24.046142217922363</v>
      </c>
      <c r="AA25" s="232">
        <f>+AA5+AA9+AA15+AA19+AA24</f>
        <v>20387000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14424020</v>
      </c>
      <c r="D28" s="155"/>
      <c r="E28" s="156">
        <v>13987000</v>
      </c>
      <c r="F28" s="60">
        <v>13987000</v>
      </c>
      <c r="G28" s="60">
        <v>698956</v>
      </c>
      <c r="H28" s="60">
        <v>903370</v>
      </c>
      <c r="I28" s="60"/>
      <c r="J28" s="60">
        <v>1602326</v>
      </c>
      <c r="K28" s="60">
        <v>799849</v>
      </c>
      <c r="L28" s="60">
        <v>1499020</v>
      </c>
      <c r="M28" s="60">
        <v>1488586</v>
      </c>
      <c r="N28" s="60">
        <v>3787455</v>
      </c>
      <c r="O28" s="60">
        <v>505657</v>
      </c>
      <c r="P28" s="60">
        <v>1092695</v>
      </c>
      <c r="Q28" s="60">
        <v>3840767</v>
      </c>
      <c r="R28" s="60">
        <v>5439119</v>
      </c>
      <c r="S28" s="60"/>
      <c r="T28" s="60">
        <v>1762155</v>
      </c>
      <c r="U28" s="60">
        <v>884770</v>
      </c>
      <c r="V28" s="60">
        <v>2646925</v>
      </c>
      <c r="W28" s="60">
        <v>13475825</v>
      </c>
      <c r="X28" s="60"/>
      <c r="Y28" s="60">
        <v>13475825</v>
      </c>
      <c r="Z28" s="140"/>
      <c r="AA28" s="155">
        <v>13987000</v>
      </c>
    </row>
    <row r="29" spans="1:27" ht="13.5">
      <c r="A29" s="234" t="s">
        <v>134</v>
      </c>
      <c r="B29" s="136"/>
      <c r="C29" s="155"/>
      <c r="D29" s="155"/>
      <c r="E29" s="156"/>
      <c r="F29" s="60">
        <v>1000000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>
        <v>1000000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14424020</v>
      </c>
      <c r="D32" s="210">
        <f>SUM(D28:D31)</f>
        <v>0</v>
      </c>
      <c r="E32" s="211">
        <f t="shared" si="5"/>
        <v>13987000</v>
      </c>
      <c r="F32" s="77">
        <f t="shared" si="5"/>
        <v>14987000</v>
      </c>
      <c r="G32" s="77">
        <f t="shared" si="5"/>
        <v>698956</v>
      </c>
      <c r="H32" s="77">
        <f t="shared" si="5"/>
        <v>903370</v>
      </c>
      <c r="I32" s="77">
        <f t="shared" si="5"/>
        <v>0</v>
      </c>
      <c r="J32" s="77">
        <f t="shared" si="5"/>
        <v>1602326</v>
      </c>
      <c r="K32" s="77">
        <f t="shared" si="5"/>
        <v>799849</v>
      </c>
      <c r="L32" s="77">
        <f t="shared" si="5"/>
        <v>1499020</v>
      </c>
      <c r="M32" s="77">
        <f t="shared" si="5"/>
        <v>1488586</v>
      </c>
      <c r="N32" s="77">
        <f t="shared" si="5"/>
        <v>3787455</v>
      </c>
      <c r="O32" s="77">
        <f t="shared" si="5"/>
        <v>505657</v>
      </c>
      <c r="P32" s="77">
        <f t="shared" si="5"/>
        <v>1092695</v>
      </c>
      <c r="Q32" s="77">
        <f t="shared" si="5"/>
        <v>3840767</v>
      </c>
      <c r="R32" s="77">
        <f t="shared" si="5"/>
        <v>5439119</v>
      </c>
      <c r="S32" s="77">
        <f t="shared" si="5"/>
        <v>0</v>
      </c>
      <c r="T32" s="77">
        <f t="shared" si="5"/>
        <v>1762155</v>
      </c>
      <c r="U32" s="77">
        <f t="shared" si="5"/>
        <v>884770</v>
      </c>
      <c r="V32" s="77">
        <f t="shared" si="5"/>
        <v>2646925</v>
      </c>
      <c r="W32" s="77">
        <f t="shared" si="5"/>
        <v>13475825</v>
      </c>
      <c r="X32" s="77">
        <f t="shared" si="5"/>
        <v>0</v>
      </c>
      <c r="Y32" s="77">
        <f t="shared" si="5"/>
        <v>13475825</v>
      </c>
      <c r="Z32" s="212">
        <f>+IF(X32&lt;&gt;0,+(Y32/X32)*100,0)</f>
        <v>0</v>
      </c>
      <c r="AA32" s="79">
        <f>SUM(AA28:AA31)</f>
        <v>14987000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1139383</v>
      </c>
      <c r="D35" s="155"/>
      <c r="E35" s="156">
        <v>2551000</v>
      </c>
      <c r="F35" s="60">
        <v>5400000</v>
      </c>
      <c r="G35" s="60">
        <v>52475</v>
      </c>
      <c r="H35" s="60">
        <v>1799</v>
      </c>
      <c r="I35" s="60">
        <v>239895</v>
      </c>
      <c r="J35" s="60">
        <v>294169</v>
      </c>
      <c r="K35" s="60"/>
      <c r="L35" s="60"/>
      <c r="M35" s="60"/>
      <c r="N35" s="60"/>
      <c r="O35" s="60">
        <v>188460</v>
      </c>
      <c r="P35" s="60">
        <v>322369</v>
      </c>
      <c r="Q35" s="60">
        <v>311267</v>
      </c>
      <c r="R35" s="60">
        <v>822096</v>
      </c>
      <c r="S35" s="60">
        <v>4194132</v>
      </c>
      <c r="T35" s="60">
        <v>602756</v>
      </c>
      <c r="U35" s="60">
        <v>1125773</v>
      </c>
      <c r="V35" s="60">
        <v>5922661</v>
      </c>
      <c r="W35" s="60">
        <v>7038926</v>
      </c>
      <c r="X35" s="60"/>
      <c r="Y35" s="60">
        <v>7038926</v>
      </c>
      <c r="Z35" s="140"/>
      <c r="AA35" s="62">
        <v>5400000</v>
      </c>
    </row>
    <row r="36" spans="1:27" ht="13.5">
      <c r="A36" s="238" t="s">
        <v>139</v>
      </c>
      <c r="B36" s="149"/>
      <c r="C36" s="222">
        <f aca="true" t="shared" si="6" ref="C36:Y36">SUM(C32:C35)</f>
        <v>15563403</v>
      </c>
      <c r="D36" s="222">
        <f>SUM(D32:D35)</f>
        <v>0</v>
      </c>
      <c r="E36" s="218">
        <f t="shared" si="6"/>
        <v>16538000</v>
      </c>
      <c r="F36" s="220">
        <f t="shared" si="6"/>
        <v>20387000</v>
      </c>
      <c r="G36" s="220">
        <f t="shared" si="6"/>
        <v>751431</v>
      </c>
      <c r="H36" s="220">
        <f t="shared" si="6"/>
        <v>905169</v>
      </c>
      <c r="I36" s="220">
        <f t="shared" si="6"/>
        <v>239895</v>
      </c>
      <c r="J36" s="220">
        <f t="shared" si="6"/>
        <v>1896495</v>
      </c>
      <c r="K36" s="220">
        <f t="shared" si="6"/>
        <v>799849</v>
      </c>
      <c r="L36" s="220">
        <f t="shared" si="6"/>
        <v>1499020</v>
      </c>
      <c r="M36" s="220">
        <f t="shared" si="6"/>
        <v>1488586</v>
      </c>
      <c r="N36" s="220">
        <f t="shared" si="6"/>
        <v>3787455</v>
      </c>
      <c r="O36" s="220">
        <f t="shared" si="6"/>
        <v>694117</v>
      </c>
      <c r="P36" s="220">
        <f t="shared" si="6"/>
        <v>1415064</v>
      </c>
      <c r="Q36" s="220">
        <f t="shared" si="6"/>
        <v>4152034</v>
      </c>
      <c r="R36" s="220">
        <f t="shared" si="6"/>
        <v>6261215</v>
      </c>
      <c r="S36" s="220">
        <f t="shared" si="6"/>
        <v>4194132</v>
      </c>
      <c r="T36" s="220">
        <f t="shared" si="6"/>
        <v>2364911</v>
      </c>
      <c r="U36" s="220">
        <f t="shared" si="6"/>
        <v>2010543</v>
      </c>
      <c r="V36" s="220">
        <f t="shared" si="6"/>
        <v>8569586</v>
      </c>
      <c r="W36" s="220">
        <f t="shared" si="6"/>
        <v>20514751</v>
      </c>
      <c r="X36" s="220">
        <f t="shared" si="6"/>
        <v>0</v>
      </c>
      <c r="Y36" s="220">
        <f t="shared" si="6"/>
        <v>20514751</v>
      </c>
      <c r="Z36" s="221">
        <f>+IF(X36&lt;&gt;0,+(Y36/X36)*100,0)</f>
        <v>0</v>
      </c>
      <c r="AA36" s="239">
        <f>SUM(AA32:AA35)</f>
        <v>20387000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29110530</v>
      </c>
      <c r="D6" s="155"/>
      <c r="E6" s="59">
        <v>18107000</v>
      </c>
      <c r="F6" s="60">
        <v>18107000</v>
      </c>
      <c r="G6" s="60">
        <v>49806514</v>
      </c>
      <c r="H6" s="60">
        <v>39318929</v>
      </c>
      <c r="I6" s="60">
        <v>38521997</v>
      </c>
      <c r="J6" s="60">
        <v>38521997</v>
      </c>
      <c r="K6" s="60">
        <v>35096981</v>
      </c>
      <c r="L6" s="60">
        <v>42319068</v>
      </c>
      <c r="M6" s="60">
        <v>37912319</v>
      </c>
      <c r="N6" s="60">
        <v>37912319</v>
      </c>
      <c r="O6" s="60">
        <v>41728105</v>
      </c>
      <c r="P6" s="60">
        <v>37871617</v>
      </c>
      <c r="Q6" s="60">
        <v>41159770</v>
      </c>
      <c r="R6" s="60">
        <v>41159770</v>
      </c>
      <c r="S6" s="60">
        <v>33740095</v>
      </c>
      <c r="T6" s="60">
        <v>28022254</v>
      </c>
      <c r="U6" s="60"/>
      <c r="V6" s="60">
        <v>28022254</v>
      </c>
      <c r="W6" s="60">
        <v>28022254</v>
      </c>
      <c r="X6" s="60">
        <v>18107000</v>
      </c>
      <c r="Y6" s="60">
        <v>9915254</v>
      </c>
      <c r="Z6" s="140">
        <v>54.76</v>
      </c>
      <c r="AA6" s="62">
        <v>18107000</v>
      </c>
    </row>
    <row r="7" spans="1:27" ht="13.5">
      <c r="A7" s="249" t="s">
        <v>144</v>
      </c>
      <c r="B7" s="182"/>
      <c r="C7" s="155">
        <v>7513646</v>
      </c>
      <c r="D7" s="155"/>
      <c r="E7" s="59">
        <v>24790000</v>
      </c>
      <c r="F7" s="60">
        <v>24790000</v>
      </c>
      <c r="G7" s="60">
        <v>5446674</v>
      </c>
      <c r="H7" s="60">
        <v>13694257</v>
      </c>
      <c r="I7" s="60">
        <v>13679385</v>
      </c>
      <c r="J7" s="60">
        <v>13679385</v>
      </c>
      <c r="K7" s="60">
        <v>13731409</v>
      </c>
      <c r="L7" s="60">
        <v>13784354</v>
      </c>
      <c r="M7" s="60">
        <v>14461354</v>
      </c>
      <c r="N7" s="60">
        <v>14461354</v>
      </c>
      <c r="O7" s="60">
        <v>14414792</v>
      </c>
      <c r="P7" s="60">
        <v>14526527</v>
      </c>
      <c r="Q7" s="60">
        <v>14580134</v>
      </c>
      <c r="R7" s="60">
        <v>14580134</v>
      </c>
      <c r="S7" s="60">
        <v>14580134</v>
      </c>
      <c r="T7" s="60">
        <v>15692605</v>
      </c>
      <c r="U7" s="60"/>
      <c r="V7" s="60">
        <v>15692605</v>
      </c>
      <c r="W7" s="60">
        <v>15692605</v>
      </c>
      <c r="X7" s="60">
        <v>24790000</v>
      </c>
      <c r="Y7" s="60">
        <v>-9097395</v>
      </c>
      <c r="Z7" s="140">
        <v>-36.7</v>
      </c>
      <c r="AA7" s="62">
        <v>24790000</v>
      </c>
    </row>
    <row r="8" spans="1:27" ht="13.5">
      <c r="A8" s="249" t="s">
        <v>145</v>
      </c>
      <c r="B8" s="182"/>
      <c r="C8" s="155">
        <v>1397902</v>
      </c>
      <c r="D8" s="155"/>
      <c r="E8" s="59">
        <v>620000</v>
      </c>
      <c r="F8" s="60">
        <v>770000</v>
      </c>
      <c r="G8" s="60">
        <v>2542051</v>
      </c>
      <c r="H8" s="60">
        <v>2232823</v>
      </c>
      <c r="I8" s="60">
        <v>2432296</v>
      </c>
      <c r="J8" s="60">
        <v>2432296</v>
      </c>
      <c r="K8" s="60">
        <v>2580292</v>
      </c>
      <c r="L8" s="60">
        <v>2676821</v>
      </c>
      <c r="M8" s="60">
        <v>2857573</v>
      </c>
      <c r="N8" s="60">
        <v>2857573</v>
      </c>
      <c r="O8" s="60">
        <v>2647466</v>
      </c>
      <c r="P8" s="60">
        <v>2825392</v>
      </c>
      <c r="Q8" s="60">
        <v>3278148</v>
      </c>
      <c r="R8" s="60">
        <v>3278148</v>
      </c>
      <c r="S8" s="60">
        <v>3675457</v>
      </c>
      <c r="T8" s="60">
        <v>3230168</v>
      </c>
      <c r="U8" s="60"/>
      <c r="V8" s="60">
        <v>3230168</v>
      </c>
      <c r="W8" s="60">
        <v>3230168</v>
      </c>
      <c r="X8" s="60">
        <v>770000</v>
      </c>
      <c r="Y8" s="60">
        <v>2460168</v>
      </c>
      <c r="Z8" s="140">
        <v>319.5</v>
      </c>
      <c r="AA8" s="62">
        <v>770000</v>
      </c>
    </row>
    <row r="9" spans="1:27" ht="13.5">
      <c r="A9" s="249" t="s">
        <v>146</v>
      </c>
      <c r="B9" s="182"/>
      <c r="C9" s="155">
        <v>504674</v>
      </c>
      <c r="D9" s="155"/>
      <c r="E9" s="59">
        <v>199000</v>
      </c>
      <c r="F9" s="60">
        <v>199000</v>
      </c>
      <c r="G9" s="60">
        <v>2293382</v>
      </c>
      <c r="H9" s="60">
        <v>2751818</v>
      </c>
      <c r="I9" s="60">
        <v>2392570</v>
      </c>
      <c r="J9" s="60">
        <v>2392570</v>
      </c>
      <c r="K9" s="60">
        <v>207964</v>
      </c>
      <c r="L9" s="60">
        <v>2566340</v>
      </c>
      <c r="M9" s="60">
        <v>401668</v>
      </c>
      <c r="N9" s="60">
        <v>401668</v>
      </c>
      <c r="O9" s="60">
        <v>278360</v>
      </c>
      <c r="P9" s="60">
        <v>207964</v>
      </c>
      <c r="Q9" s="60">
        <v>208250</v>
      </c>
      <c r="R9" s="60">
        <v>208250</v>
      </c>
      <c r="S9" s="60">
        <v>207849</v>
      </c>
      <c r="T9" s="60">
        <v>207849</v>
      </c>
      <c r="U9" s="60"/>
      <c r="V9" s="60">
        <v>207849</v>
      </c>
      <c r="W9" s="60">
        <v>207849</v>
      </c>
      <c r="X9" s="60">
        <v>199000</v>
      </c>
      <c r="Y9" s="60">
        <v>8849</v>
      </c>
      <c r="Z9" s="140">
        <v>4.45</v>
      </c>
      <c r="AA9" s="62">
        <v>199000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38526752</v>
      </c>
      <c r="D12" s="168">
        <f>SUM(D6:D11)</f>
        <v>0</v>
      </c>
      <c r="E12" s="72">
        <f t="shared" si="0"/>
        <v>43716000</v>
      </c>
      <c r="F12" s="73">
        <f t="shared" si="0"/>
        <v>43866000</v>
      </c>
      <c r="G12" s="73">
        <f t="shared" si="0"/>
        <v>60088621</v>
      </c>
      <c r="H12" s="73">
        <f t="shared" si="0"/>
        <v>57997827</v>
      </c>
      <c r="I12" s="73">
        <f t="shared" si="0"/>
        <v>57026248</v>
      </c>
      <c r="J12" s="73">
        <f t="shared" si="0"/>
        <v>57026248</v>
      </c>
      <c r="K12" s="73">
        <f t="shared" si="0"/>
        <v>51616646</v>
      </c>
      <c r="L12" s="73">
        <f t="shared" si="0"/>
        <v>61346583</v>
      </c>
      <c r="M12" s="73">
        <f t="shared" si="0"/>
        <v>55632914</v>
      </c>
      <c r="N12" s="73">
        <f t="shared" si="0"/>
        <v>55632914</v>
      </c>
      <c r="O12" s="73">
        <f t="shared" si="0"/>
        <v>59068723</v>
      </c>
      <c r="P12" s="73">
        <f t="shared" si="0"/>
        <v>55431500</v>
      </c>
      <c r="Q12" s="73">
        <f t="shared" si="0"/>
        <v>59226302</v>
      </c>
      <c r="R12" s="73">
        <f t="shared" si="0"/>
        <v>59226302</v>
      </c>
      <c r="S12" s="73">
        <f t="shared" si="0"/>
        <v>52203535</v>
      </c>
      <c r="T12" s="73">
        <f t="shared" si="0"/>
        <v>47152876</v>
      </c>
      <c r="U12" s="73">
        <f t="shared" si="0"/>
        <v>0</v>
      </c>
      <c r="V12" s="73">
        <f t="shared" si="0"/>
        <v>47152876</v>
      </c>
      <c r="W12" s="73">
        <f t="shared" si="0"/>
        <v>47152876</v>
      </c>
      <c r="X12" s="73">
        <f t="shared" si="0"/>
        <v>43866000</v>
      </c>
      <c r="Y12" s="73">
        <f t="shared" si="0"/>
        <v>3286876</v>
      </c>
      <c r="Z12" s="170">
        <f>+IF(X12&lt;&gt;0,+(Y12/X12)*100,0)</f>
        <v>7.492992294715725</v>
      </c>
      <c r="AA12" s="74">
        <f>SUM(AA6:AA11)</f>
        <v>43866000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77386559</v>
      </c>
      <c r="D19" s="155"/>
      <c r="E19" s="59">
        <v>81038000</v>
      </c>
      <c r="F19" s="60">
        <v>84017000</v>
      </c>
      <c r="G19" s="60">
        <v>78350996</v>
      </c>
      <c r="H19" s="60">
        <v>78915081</v>
      </c>
      <c r="I19" s="60">
        <v>79149821</v>
      </c>
      <c r="J19" s="60">
        <v>79149821</v>
      </c>
      <c r="K19" s="60">
        <v>79721239</v>
      </c>
      <c r="L19" s="60">
        <v>81385474</v>
      </c>
      <c r="M19" s="60">
        <v>82482947</v>
      </c>
      <c r="N19" s="60">
        <v>82482947</v>
      </c>
      <c r="O19" s="60">
        <v>83114967</v>
      </c>
      <c r="P19" s="60">
        <v>84360701</v>
      </c>
      <c r="Q19" s="60">
        <v>88013077</v>
      </c>
      <c r="R19" s="60">
        <v>88013077</v>
      </c>
      <c r="S19" s="60">
        <v>91686747</v>
      </c>
      <c r="T19" s="60">
        <v>93232495</v>
      </c>
      <c r="U19" s="60"/>
      <c r="V19" s="60">
        <v>93232495</v>
      </c>
      <c r="W19" s="60">
        <v>93232495</v>
      </c>
      <c r="X19" s="60">
        <v>84017000</v>
      </c>
      <c r="Y19" s="60">
        <v>9215495</v>
      </c>
      <c r="Z19" s="140">
        <v>10.97</v>
      </c>
      <c r="AA19" s="62">
        <v>84017000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131520</v>
      </c>
      <c r="D22" s="155"/>
      <c r="E22" s="59">
        <v>342000</v>
      </c>
      <c r="F22" s="60">
        <v>342000</v>
      </c>
      <c r="G22" s="60">
        <v>131525</v>
      </c>
      <c r="H22" s="60">
        <v>131525</v>
      </c>
      <c r="I22" s="60">
        <v>131525</v>
      </c>
      <c r="J22" s="60">
        <v>131525</v>
      </c>
      <c r="K22" s="60">
        <v>131525</v>
      </c>
      <c r="L22" s="60">
        <v>131525</v>
      </c>
      <c r="M22" s="60">
        <v>131525</v>
      </c>
      <c r="N22" s="60">
        <v>131525</v>
      </c>
      <c r="O22" s="60">
        <v>131525</v>
      </c>
      <c r="P22" s="60">
        <v>131525</v>
      </c>
      <c r="Q22" s="60">
        <v>131525</v>
      </c>
      <c r="R22" s="60">
        <v>131525</v>
      </c>
      <c r="S22" s="60">
        <v>131525</v>
      </c>
      <c r="T22" s="60">
        <v>131525</v>
      </c>
      <c r="U22" s="60"/>
      <c r="V22" s="60">
        <v>131525</v>
      </c>
      <c r="W22" s="60">
        <v>131525</v>
      </c>
      <c r="X22" s="60">
        <v>342000</v>
      </c>
      <c r="Y22" s="60">
        <v>-210475</v>
      </c>
      <c r="Z22" s="140">
        <v>-61.54</v>
      </c>
      <c r="AA22" s="62">
        <v>342000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77518079</v>
      </c>
      <c r="D24" s="168">
        <f>SUM(D15:D23)</f>
        <v>0</v>
      </c>
      <c r="E24" s="76">
        <f t="shared" si="1"/>
        <v>81380000</v>
      </c>
      <c r="F24" s="77">
        <f t="shared" si="1"/>
        <v>84359000</v>
      </c>
      <c r="G24" s="77">
        <f t="shared" si="1"/>
        <v>78482521</v>
      </c>
      <c r="H24" s="77">
        <f t="shared" si="1"/>
        <v>79046606</v>
      </c>
      <c r="I24" s="77">
        <f t="shared" si="1"/>
        <v>79281346</v>
      </c>
      <c r="J24" s="77">
        <f t="shared" si="1"/>
        <v>79281346</v>
      </c>
      <c r="K24" s="77">
        <f t="shared" si="1"/>
        <v>79852764</v>
      </c>
      <c r="L24" s="77">
        <f t="shared" si="1"/>
        <v>81516999</v>
      </c>
      <c r="M24" s="77">
        <f t="shared" si="1"/>
        <v>82614472</v>
      </c>
      <c r="N24" s="77">
        <f t="shared" si="1"/>
        <v>82614472</v>
      </c>
      <c r="O24" s="77">
        <f t="shared" si="1"/>
        <v>83246492</v>
      </c>
      <c r="P24" s="77">
        <f t="shared" si="1"/>
        <v>84492226</v>
      </c>
      <c r="Q24" s="77">
        <f t="shared" si="1"/>
        <v>88144602</v>
      </c>
      <c r="R24" s="77">
        <f t="shared" si="1"/>
        <v>88144602</v>
      </c>
      <c r="S24" s="77">
        <f t="shared" si="1"/>
        <v>91818272</v>
      </c>
      <c r="T24" s="77">
        <f t="shared" si="1"/>
        <v>93364020</v>
      </c>
      <c r="U24" s="77">
        <f t="shared" si="1"/>
        <v>0</v>
      </c>
      <c r="V24" s="77">
        <f t="shared" si="1"/>
        <v>93364020</v>
      </c>
      <c r="W24" s="77">
        <f t="shared" si="1"/>
        <v>93364020</v>
      </c>
      <c r="X24" s="77">
        <f t="shared" si="1"/>
        <v>84359000</v>
      </c>
      <c r="Y24" s="77">
        <f t="shared" si="1"/>
        <v>9005020</v>
      </c>
      <c r="Z24" s="212">
        <f>+IF(X24&lt;&gt;0,+(Y24/X24)*100,0)</f>
        <v>10.674640524425373</v>
      </c>
      <c r="AA24" s="79">
        <f>SUM(AA15:AA23)</f>
        <v>84359000</v>
      </c>
    </row>
    <row r="25" spans="1:27" ht="13.5">
      <c r="A25" s="250" t="s">
        <v>159</v>
      </c>
      <c r="B25" s="251"/>
      <c r="C25" s="168">
        <f aca="true" t="shared" si="2" ref="C25:Y25">+C12+C24</f>
        <v>116044831</v>
      </c>
      <c r="D25" s="168">
        <f>+D12+D24</f>
        <v>0</v>
      </c>
      <c r="E25" s="72">
        <f t="shared" si="2"/>
        <v>125096000</v>
      </c>
      <c r="F25" s="73">
        <f t="shared" si="2"/>
        <v>128225000</v>
      </c>
      <c r="G25" s="73">
        <f t="shared" si="2"/>
        <v>138571142</v>
      </c>
      <c r="H25" s="73">
        <f t="shared" si="2"/>
        <v>137044433</v>
      </c>
      <c r="I25" s="73">
        <f t="shared" si="2"/>
        <v>136307594</v>
      </c>
      <c r="J25" s="73">
        <f t="shared" si="2"/>
        <v>136307594</v>
      </c>
      <c r="K25" s="73">
        <f t="shared" si="2"/>
        <v>131469410</v>
      </c>
      <c r="L25" s="73">
        <f t="shared" si="2"/>
        <v>142863582</v>
      </c>
      <c r="M25" s="73">
        <f t="shared" si="2"/>
        <v>138247386</v>
      </c>
      <c r="N25" s="73">
        <f t="shared" si="2"/>
        <v>138247386</v>
      </c>
      <c r="O25" s="73">
        <f t="shared" si="2"/>
        <v>142315215</v>
      </c>
      <c r="P25" s="73">
        <f t="shared" si="2"/>
        <v>139923726</v>
      </c>
      <c r="Q25" s="73">
        <f t="shared" si="2"/>
        <v>147370904</v>
      </c>
      <c r="R25" s="73">
        <f t="shared" si="2"/>
        <v>147370904</v>
      </c>
      <c r="S25" s="73">
        <f t="shared" si="2"/>
        <v>144021807</v>
      </c>
      <c r="T25" s="73">
        <f t="shared" si="2"/>
        <v>140516896</v>
      </c>
      <c r="U25" s="73">
        <f t="shared" si="2"/>
        <v>0</v>
      </c>
      <c r="V25" s="73">
        <f t="shared" si="2"/>
        <v>140516896</v>
      </c>
      <c r="W25" s="73">
        <f t="shared" si="2"/>
        <v>140516896</v>
      </c>
      <c r="X25" s="73">
        <f t="shared" si="2"/>
        <v>128225000</v>
      </c>
      <c r="Y25" s="73">
        <f t="shared" si="2"/>
        <v>12291896</v>
      </c>
      <c r="Z25" s="170">
        <f>+IF(X25&lt;&gt;0,+(Y25/X25)*100,0)</f>
        <v>9.586193020081888</v>
      </c>
      <c r="AA25" s="74">
        <f>+AA12+AA24</f>
        <v>128225000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4687264</v>
      </c>
      <c r="D32" s="155"/>
      <c r="E32" s="59">
        <v>4049000</v>
      </c>
      <c r="F32" s="60">
        <v>4049000</v>
      </c>
      <c r="G32" s="60">
        <v>12155232</v>
      </c>
      <c r="H32" s="60">
        <v>11484670</v>
      </c>
      <c r="I32" s="60">
        <v>11737092</v>
      </c>
      <c r="J32" s="60">
        <v>11737092</v>
      </c>
      <c r="K32" s="60">
        <v>10971680</v>
      </c>
      <c r="L32" s="60">
        <v>9018356</v>
      </c>
      <c r="M32" s="60">
        <v>7369690</v>
      </c>
      <c r="N32" s="60">
        <v>7369690</v>
      </c>
      <c r="O32" s="60">
        <v>12960729</v>
      </c>
      <c r="P32" s="60">
        <v>11394755</v>
      </c>
      <c r="Q32" s="60">
        <v>7557054</v>
      </c>
      <c r="R32" s="60">
        <v>7557054</v>
      </c>
      <c r="S32" s="60">
        <v>6948512</v>
      </c>
      <c r="T32" s="60">
        <v>3098673</v>
      </c>
      <c r="U32" s="60"/>
      <c r="V32" s="60">
        <v>3098673</v>
      </c>
      <c r="W32" s="60">
        <v>3098673</v>
      </c>
      <c r="X32" s="60">
        <v>4049000</v>
      </c>
      <c r="Y32" s="60">
        <v>-950327</v>
      </c>
      <c r="Z32" s="140">
        <v>-23.47</v>
      </c>
      <c r="AA32" s="62">
        <v>4049000</v>
      </c>
    </row>
    <row r="33" spans="1:27" ht="13.5">
      <c r="A33" s="249" t="s">
        <v>165</v>
      </c>
      <c r="B33" s="182"/>
      <c r="C33" s="155"/>
      <c r="D33" s="155"/>
      <c r="E33" s="59">
        <v>362000</v>
      </c>
      <c r="F33" s="60">
        <v>362000</v>
      </c>
      <c r="G33" s="60">
        <v>1585149</v>
      </c>
      <c r="H33" s="60">
        <v>1585149</v>
      </c>
      <c r="I33" s="60">
        <v>1585149</v>
      </c>
      <c r="J33" s="60">
        <v>1585149</v>
      </c>
      <c r="K33" s="60">
        <v>1600494</v>
      </c>
      <c r="L33" s="60">
        <v>1585149</v>
      </c>
      <c r="M33" s="60">
        <v>1601493</v>
      </c>
      <c r="N33" s="60">
        <v>1601493</v>
      </c>
      <c r="O33" s="60">
        <v>1601493</v>
      </c>
      <c r="P33" s="60">
        <v>1601493</v>
      </c>
      <c r="Q33" s="60">
        <v>1601493</v>
      </c>
      <c r="R33" s="60">
        <v>1601493</v>
      </c>
      <c r="S33" s="60">
        <v>1601493</v>
      </c>
      <c r="T33" s="60">
        <v>1601493</v>
      </c>
      <c r="U33" s="60"/>
      <c r="V33" s="60">
        <v>1601493</v>
      </c>
      <c r="W33" s="60">
        <v>1601493</v>
      </c>
      <c r="X33" s="60">
        <v>362000</v>
      </c>
      <c r="Y33" s="60">
        <v>1239493</v>
      </c>
      <c r="Z33" s="140">
        <v>342.4</v>
      </c>
      <c r="AA33" s="62">
        <v>362000</v>
      </c>
    </row>
    <row r="34" spans="1:27" ht="13.5">
      <c r="A34" s="250" t="s">
        <v>58</v>
      </c>
      <c r="B34" s="251"/>
      <c r="C34" s="168">
        <f aca="true" t="shared" si="3" ref="C34:Y34">SUM(C29:C33)</f>
        <v>4687264</v>
      </c>
      <c r="D34" s="168">
        <f>SUM(D29:D33)</f>
        <v>0</v>
      </c>
      <c r="E34" s="72">
        <f t="shared" si="3"/>
        <v>4411000</v>
      </c>
      <c r="F34" s="73">
        <f t="shared" si="3"/>
        <v>4411000</v>
      </c>
      <c r="G34" s="73">
        <f t="shared" si="3"/>
        <v>13740381</v>
      </c>
      <c r="H34" s="73">
        <f t="shared" si="3"/>
        <v>13069819</v>
      </c>
      <c r="I34" s="73">
        <f t="shared" si="3"/>
        <v>13322241</v>
      </c>
      <c r="J34" s="73">
        <f t="shared" si="3"/>
        <v>13322241</v>
      </c>
      <c r="K34" s="73">
        <f t="shared" si="3"/>
        <v>12572174</v>
      </c>
      <c r="L34" s="73">
        <f t="shared" si="3"/>
        <v>10603505</v>
      </c>
      <c r="M34" s="73">
        <f t="shared" si="3"/>
        <v>8971183</v>
      </c>
      <c r="N34" s="73">
        <f t="shared" si="3"/>
        <v>8971183</v>
      </c>
      <c r="O34" s="73">
        <f t="shared" si="3"/>
        <v>14562222</v>
      </c>
      <c r="P34" s="73">
        <f t="shared" si="3"/>
        <v>12996248</v>
      </c>
      <c r="Q34" s="73">
        <f t="shared" si="3"/>
        <v>9158547</v>
      </c>
      <c r="R34" s="73">
        <f t="shared" si="3"/>
        <v>9158547</v>
      </c>
      <c r="S34" s="73">
        <f t="shared" si="3"/>
        <v>8550005</v>
      </c>
      <c r="T34" s="73">
        <f t="shared" si="3"/>
        <v>4700166</v>
      </c>
      <c r="U34" s="73">
        <f t="shared" si="3"/>
        <v>0</v>
      </c>
      <c r="V34" s="73">
        <f t="shared" si="3"/>
        <v>4700166</v>
      </c>
      <c r="W34" s="73">
        <f t="shared" si="3"/>
        <v>4700166</v>
      </c>
      <c r="X34" s="73">
        <f t="shared" si="3"/>
        <v>4411000</v>
      </c>
      <c r="Y34" s="73">
        <f t="shared" si="3"/>
        <v>289166</v>
      </c>
      <c r="Z34" s="170">
        <f>+IF(X34&lt;&gt;0,+(Y34/X34)*100,0)</f>
        <v>6.555565631376105</v>
      </c>
      <c r="AA34" s="74">
        <f>SUM(AA29:AA33)</f>
        <v>4411000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1497000</v>
      </c>
      <c r="D38" s="155"/>
      <c r="E38" s="59">
        <v>1134000</v>
      </c>
      <c r="F38" s="60">
        <v>1871000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1871000</v>
      </c>
      <c r="Y38" s="60">
        <v>-1871000</v>
      </c>
      <c r="Z38" s="140">
        <v>-100</v>
      </c>
      <c r="AA38" s="62">
        <v>1871000</v>
      </c>
    </row>
    <row r="39" spans="1:27" ht="13.5">
      <c r="A39" s="250" t="s">
        <v>59</v>
      </c>
      <c r="B39" s="253"/>
      <c r="C39" s="168">
        <f aca="true" t="shared" si="4" ref="C39:Y39">SUM(C37:C38)</f>
        <v>1497000</v>
      </c>
      <c r="D39" s="168">
        <f>SUM(D37:D38)</f>
        <v>0</v>
      </c>
      <c r="E39" s="76">
        <f t="shared" si="4"/>
        <v>1134000</v>
      </c>
      <c r="F39" s="77">
        <f t="shared" si="4"/>
        <v>1871000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1871000</v>
      </c>
      <c r="Y39" s="77">
        <f t="shared" si="4"/>
        <v>-1871000</v>
      </c>
      <c r="Z39" s="212">
        <f>+IF(X39&lt;&gt;0,+(Y39/X39)*100,0)</f>
        <v>-100</v>
      </c>
      <c r="AA39" s="79">
        <f>SUM(AA37:AA38)</f>
        <v>1871000</v>
      </c>
    </row>
    <row r="40" spans="1:27" ht="13.5">
      <c r="A40" s="250" t="s">
        <v>167</v>
      </c>
      <c r="B40" s="251"/>
      <c r="C40" s="168">
        <f aca="true" t="shared" si="5" ref="C40:Y40">+C34+C39</f>
        <v>6184264</v>
      </c>
      <c r="D40" s="168">
        <f>+D34+D39</f>
        <v>0</v>
      </c>
      <c r="E40" s="72">
        <f t="shared" si="5"/>
        <v>5545000</v>
      </c>
      <c r="F40" s="73">
        <f t="shared" si="5"/>
        <v>6282000</v>
      </c>
      <c r="G40" s="73">
        <f t="shared" si="5"/>
        <v>13740381</v>
      </c>
      <c r="H40" s="73">
        <f t="shared" si="5"/>
        <v>13069819</v>
      </c>
      <c r="I40" s="73">
        <f t="shared" si="5"/>
        <v>13322241</v>
      </c>
      <c r="J40" s="73">
        <f t="shared" si="5"/>
        <v>13322241</v>
      </c>
      <c r="K40" s="73">
        <f t="shared" si="5"/>
        <v>12572174</v>
      </c>
      <c r="L40" s="73">
        <f t="shared" si="5"/>
        <v>10603505</v>
      </c>
      <c r="M40" s="73">
        <f t="shared" si="5"/>
        <v>8971183</v>
      </c>
      <c r="N40" s="73">
        <f t="shared" si="5"/>
        <v>8971183</v>
      </c>
      <c r="O40" s="73">
        <f t="shared" si="5"/>
        <v>14562222</v>
      </c>
      <c r="P40" s="73">
        <f t="shared" si="5"/>
        <v>12996248</v>
      </c>
      <c r="Q40" s="73">
        <f t="shared" si="5"/>
        <v>9158547</v>
      </c>
      <c r="R40" s="73">
        <f t="shared" si="5"/>
        <v>9158547</v>
      </c>
      <c r="S40" s="73">
        <f t="shared" si="5"/>
        <v>8550005</v>
      </c>
      <c r="T40" s="73">
        <f t="shared" si="5"/>
        <v>4700166</v>
      </c>
      <c r="U40" s="73">
        <f t="shared" si="5"/>
        <v>0</v>
      </c>
      <c r="V40" s="73">
        <f t="shared" si="5"/>
        <v>4700166</v>
      </c>
      <c r="W40" s="73">
        <f t="shared" si="5"/>
        <v>4700166</v>
      </c>
      <c r="X40" s="73">
        <f t="shared" si="5"/>
        <v>6282000</v>
      </c>
      <c r="Y40" s="73">
        <f t="shared" si="5"/>
        <v>-1581834</v>
      </c>
      <c r="Z40" s="170">
        <f>+IF(X40&lt;&gt;0,+(Y40/X40)*100,0)</f>
        <v>-25.180420248328556</v>
      </c>
      <c r="AA40" s="74">
        <f>+AA34+AA39</f>
        <v>6282000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109860567</v>
      </c>
      <c r="D42" s="257">
        <f>+D25-D40</f>
        <v>0</v>
      </c>
      <c r="E42" s="258">
        <f t="shared" si="6"/>
        <v>119551000</v>
      </c>
      <c r="F42" s="259">
        <f t="shared" si="6"/>
        <v>121943000</v>
      </c>
      <c r="G42" s="259">
        <f t="shared" si="6"/>
        <v>124830761</v>
      </c>
      <c r="H42" s="259">
        <f t="shared" si="6"/>
        <v>123974614</v>
      </c>
      <c r="I42" s="259">
        <f t="shared" si="6"/>
        <v>122985353</v>
      </c>
      <c r="J42" s="259">
        <f t="shared" si="6"/>
        <v>122985353</v>
      </c>
      <c r="K42" s="259">
        <f t="shared" si="6"/>
        <v>118897236</v>
      </c>
      <c r="L42" s="259">
        <f t="shared" si="6"/>
        <v>132260077</v>
      </c>
      <c r="M42" s="259">
        <f t="shared" si="6"/>
        <v>129276203</v>
      </c>
      <c r="N42" s="259">
        <f t="shared" si="6"/>
        <v>129276203</v>
      </c>
      <c r="O42" s="259">
        <f t="shared" si="6"/>
        <v>127752993</v>
      </c>
      <c r="P42" s="259">
        <f t="shared" si="6"/>
        <v>126927478</v>
      </c>
      <c r="Q42" s="259">
        <f t="shared" si="6"/>
        <v>138212357</v>
      </c>
      <c r="R42" s="259">
        <f t="shared" si="6"/>
        <v>138212357</v>
      </c>
      <c r="S42" s="259">
        <f t="shared" si="6"/>
        <v>135471802</v>
      </c>
      <c r="T42" s="259">
        <f t="shared" si="6"/>
        <v>135816730</v>
      </c>
      <c r="U42" s="259">
        <f t="shared" si="6"/>
        <v>0</v>
      </c>
      <c r="V42" s="259">
        <f t="shared" si="6"/>
        <v>135816730</v>
      </c>
      <c r="W42" s="259">
        <f t="shared" si="6"/>
        <v>135816730</v>
      </c>
      <c r="X42" s="259">
        <f t="shared" si="6"/>
        <v>121943000</v>
      </c>
      <c r="Y42" s="259">
        <f t="shared" si="6"/>
        <v>13873730</v>
      </c>
      <c r="Z42" s="260">
        <f>+IF(X42&lt;&gt;0,+(Y42/X42)*100,0)</f>
        <v>11.377225424993645</v>
      </c>
      <c r="AA42" s="261">
        <f>+AA25-AA40</f>
        <v>121943000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109860567</v>
      </c>
      <c r="D45" s="155"/>
      <c r="E45" s="59">
        <v>119551000</v>
      </c>
      <c r="F45" s="60">
        <v>121943000</v>
      </c>
      <c r="G45" s="60">
        <v>124830761</v>
      </c>
      <c r="H45" s="60">
        <v>123974614</v>
      </c>
      <c r="I45" s="60">
        <v>122985353</v>
      </c>
      <c r="J45" s="60">
        <v>122985353</v>
      </c>
      <c r="K45" s="60">
        <v>118897236</v>
      </c>
      <c r="L45" s="60">
        <v>132260077</v>
      </c>
      <c r="M45" s="60">
        <v>129276203</v>
      </c>
      <c r="N45" s="60">
        <v>129276203</v>
      </c>
      <c r="O45" s="60">
        <v>127752993</v>
      </c>
      <c r="P45" s="60">
        <v>126927478</v>
      </c>
      <c r="Q45" s="60">
        <v>138212357</v>
      </c>
      <c r="R45" s="60">
        <v>138212357</v>
      </c>
      <c r="S45" s="60">
        <v>135471802</v>
      </c>
      <c r="T45" s="60">
        <v>135816730</v>
      </c>
      <c r="U45" s="60"/>
      <c r="V45" s="60">
        <v>135816730</v>
      </c>
      <c r="W45" s="60">
        <v>135816730</v>
      </c>
      <c r="X45" s="60">
        <v>121943000</v>
      </c>
      <c r="Y45" s="60">
        <v>13873730</v>
      </c>
      <c r="Z45" s="139">
        <v>11.38</v>
      </c>
      <c r="AA45" s="62">
        <v>121943000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109860567</v>
      </c>
      <c r="D48" s="217">
        <f>SUM(D45:D47)</f>
        <v>0</v>
      </c>
      <c r="E48" s="264">
        <f t="shared" si="7"/>
        <v>119551000</v>
      </c>
      <c r="F48" s="219">
        <f t="shared" si="7"/>
        <v>121943000</v>
      </c>
      <c r="G48" s="219">
        <f t="shared" si="7"/>
        <v>124830761</v>
      </c>
      <c r="H48" s="219">
        <f t="shared" si="7"/>
        <v>123974614</v>
      </c>
      <c r="I48" s="219">
        <f t="shared" si="7"/>
        <v>122985353</v>
      </c>
      <c r="J48" s="219">
        <f t="shared" si="7"/>
        <v>122985353</v>
      </c>
      <c r="K48" s="219">
        <f t="shared" si="7"/>
        <v>118897236</v>
      </c>
      <c r="L48" s="219">
        <f t="shared" si="7"/>
        <v>132260077</v>
      </c>
      <c r="M48" s="219">
        <f t="shared" si="7"/>
        <v>129276203</v>
      </c>
      <c r="N48" s="219">
        <f t="shared" si="7"/>
        <v>129276203</v>
      </c>
      <c r="O48" s="219">
        <f t="shared" si="7"/>
        <v>127752993</v>
      </c>
      <c r="P48" s="219">
        <f t="shared" si="7"/>
        <v>126927478</v>
      </c>
      <c r="Q48" s="219">
        <f t="shared" si="7"/>
        <v>138212357</v>
      </c>
      <c r="R48" s="219">
        <f t="shared" si="7"/>
        <v>138212357</v>
      </c>
      <c r="S48" s="219">
        <f t="shared" si="7"/>
        <v>135471802</v>
      </c>
      <c r="T48" s="219">
        <f t="shared" si="7"/>
        <v>135816730</v>
      </c>
      <c r="U48" s="219">
        <f t="shared" si="7"/>
        <v>0</v>
      </c>
      <c r="V48" s="219">
        <f t="shared" si="7"/>
        <v>135816730</v>
      </c>
      <c r="W48" s="219">
        <f t="shared" si="7"/>
        <v>135816730</v>
      </c>
      <c r="X48" s="219">
        <f t="shared" si="7"/>
        <v>121943000</v>
      </c>
      <c r="Y48" s="219">
        <f t="shared" si="7"/>
        <v>13873730</v>
      </c>
      <c r="Z48" s="265">
        <f>+IF(X48&lt;&gt;0,+(Y48/X48)*100,0)</f>
        <v>11.377225424993645</v>
      </c>
      <c r="AA48" s="232">
        <f>SUM(AA45:AA47)</f>
        <v>121943000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1270282</v>
      </c>
      <c r="D6" s="155"/>
      <c r="E6" s="59">
        <v>2316000</v>
      </c>
      <c r="F6" s="60">
        <v>1617610</v>
      </c>
      <c r="G6" s="60">
        <v>133071</v>
      </c>
      <c r="H6" s="60">
        <v>45845</v>
      </c>
      <c r="I6" s="60">
        <v>334369</v>
      </c>
      <c r="J6" s="60">
        <v>513285</v>
      </c>
      <c r="K6" s="60">
        <v>68076</v>
      </c>
      <c r="L6" s="60">
        <v>102513</v>
      </c>
      <c r="M6" s="60">
        <v>45736</v>
      </c>
      <c r="N6" s="60">
        <v>216325</v>
      </c>
      <c r="O6" s="60">
        <v>94721</v>
      </c>
      <c r="P6" s="60">
        <v>57339</v>
      </c>
      <c r="Q6" s="60">
        <v>61722</v>
      </c>
      <c r="R6" s="60">
        <v>213782</v>
      </c>
      <c r="S6" s="60">
        <v>161183</v>
      </c>
      <c r="T6" s="60">
        <v>74690</v>
      </c>
      <c r="U6" s="60">
        <v>23162</v>
      </c>
      <c r="V6" s="60">
        <v>259035</v>
      </c>
      <c r="W6" s="60">
        <v>1202427</v>
      </c>
      <c r="X6" s="60">
        <v>1617610</v>
      </c>
      <c r="Y6" s="60">
        <v>-415183</v>
      </c>
      <c r="Z6" s="140">
        <v>-25.67</v>
      </c>
      <c r="AA6" s="62">
        <v>1617610</v>
      </c>
    </row>
    <row r="7" spans="1:27" ht="13.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178</v>
      </c>
      <c r="B8" s="182"/>
      <c r="C8" s="155">
        <v>2286111</v>
      </c>
      <c r="D8" s="155"/>
      <c r="E8" s="59">
        <v>272000</v>
      </c>
      <c r="F8" s="60">
        <v>541889</v>
      </c>
      <c r="G8" s="60">
        <v>68123</v>
      </c>
      <c r="H8" s="60">
        <v>70977</v>
      </c>
      <c r="I8" s="60">
        <v>179616</v>
      </c>
      <c r="J8" s="60">
        <v>318716</v>
      </c>
      <c r="K8" s="60">
        <v>201509</v>
      </c>
      <c r="L8" s="60">
        <v>191306</v>
      </c>
      <c r="M8" s="60">
        <v>216444</v>
      </c>
      <c r="N8" s="60">
        <v>609259</v>
      </c>
      <c r="O8" s="60">
        <v>11748</v>
      </c>
      <c r="P8" s="60">
        <v>512041</v>
      </c>
      <c r="Q8" s="60">
        <v>225766</v>
      </c>
      <c r="R8" s="60">
        <v>749555</v>
      </c>
      <c r="S8" s="60">
        <v>202066</v>
      </c>
      <c r="T8" s="60">
        <v>37200</v>
      </c>
      <c r="U8" s="60">
        <v>47904</v>
      </c>
      <c r="V8" s="60">
        <v>287170</v>
      </c>
      <c r="W8" s="60">
        <v>1964700</v>
      </c>
      <c r="X8" s="60">
        <v>541889</v>
      </c>
      <c r="Y8" s="60">
        <v>1422811</v>
      </c>
      <c r="Z8" s="140">
        <v>262.57</v>
      </c>
      <c r="AA8" s="62">
        <v>541889</v>
      </c>
    </row>
    <row r="9" spans="1:27" ht="13.5">
      <c r="A9" s="249" t="s">
        <v>179</v>
      </c>
      <c r="B9" s="182"/>
      <c r="C9" s="155">
        <v>33804000</v>
      </c>
      <c r="D9" s="155"/>
      <c r="E9" s="59">
        <v>39097000</v>
      </c>
      <c r="F9" s="60">
        <v>39263821</v>
      </c>
      <c r="G9" s="60">
        <v>92178</v>
      </c>
      <c r="H9" s="60">
        <v>1355000</v>
      </c>
      <c r="I9" s="60">
        <v>661000</v>
      </c>
      <c r="J9" s="60">
        <v>2108178</v>
      </c>
      <c r="K9" s="60"/>
      <c r="L9" s="60">
        <v>10669000</v>
      </c>
      <c r="M9" s="60">
        <v>641821</v>
      </c>
      <c r="N9" s="60">
        <v>11310821</v>
      </c>
      <c r="O9" s="60"/>
      <c r="P9" s="60">
        <v>316000</v>
      </c>
      <c r="Q9" s="60">
        <v>9344000</v>
      </c>
      <c r="R9" s="60">
        <v>9660000</v>
      </c>
      <c r="S9" s="60"/>
      <c r="T9" s="60"/>
      <c r="U9" s="60"/>
      <c r="V9" s="60"/>
      <c r="W9" s="60">
        <v>23078999</v>
      </c>
      <c r="X9" s="60">
        <v>39263821</v>
      </c>
      <c r="Y9" s="60">
        <v>-16184822</v>
      </c>
      <c r="Z9" s="140">
        <v>-41.22</v>
      </c>
      <c r="AA9" s="62">
        <v>39263821</v>
      </c>
    </row>
    <row r="10" spans="1:27" ht="13.5">
      <c r="A10" s="249" t="s">
        <v>180</v>
      </c>
      <c r="B10" s="182"/>
      <c r="C10" s="155">
        <v>14524000</v>
      </c>
      <c r="D10" s="155"/>
      <c r="E10" s="59">
        <v>13988000</v>
      </c>
      <c r="F10" s="60">
        <v>14987000</v>
      </c>
      <c r="G10" s="60">
        <v>630430</v>
      </c>
      <c r="H10" s="60"/>
      <c r="I10" s="60"/>
      <c r="J10" s="60">
        <v>630430</v>
      </c>
      <c r="K10" s="60"/>
      <c r="L10" s="60"/>
      <c r="M10" s="60"/>
      <c r="N10" s="60"/>
      <c r="O10" s="60">
        <v>6900000</v>
      </c>
      <c r="P10" s="60"/>
      <c r="Q10" s="60">
        <v>727000</v>
      </c>
      <c r="R10" s="60">
        <v>7627000</v>
      </c>
      <c r="S10" s="60"/>
      <c r="T10" s="60"/>
      <c r="U10" s="60">
        <v>2360000</v>
      </c>
      <c r="V10" s="60">
        <v>2360000</v>
      </c>
      <c r="W10" s="60">
        <v>10617430</v>
      </c>
      <c r="X10" s="60">
        <v>14987000</v>
      </c>
      <c r="Y10" s="60">
        <v>-4369570</v>
      </c>
      <c r="Z10" s="140">
        <v>-29.16</v>
      </c>
      <c r="AA10" s="62">
        <v>14987000</v>
      </c>
    </row>
    <row r="11" spans="1:27" ht="13.5">
      <c r="A11" s="249" t="s">
        <v>181</v>
      </c>
      <c r="B11" s="182"/>
      <c r="C11" s="155">
        <v>1860281</v>
      </c>
      <c r="D11" s="155"/>
      <c r="E11" s="59">
        <v>1702000</v>
      </c>
      <c r="F11" s="60">
        <v>2191000</v>
      </c>
      <c r="G11" s="60">
        <v>33029</v>
      </c>
      <c r="H11" s="60">
        <v>205725</v>
      </c>
      <c r="I11" s="60">
        <v>209141</v>
      </c>
      <c r="J11" s="60">
        <v>447895</v>
      </c>
      <c r="K11" s="60">
        <v>186249</v>
      </c>
      <c r="L11" s="60">
        <v>179860</v>
      </c>
      <c r="M11" s="60">
        <v>188369</v>
      </c>
      <c r="N11" s="60">
        <v>554478</v>
      </c>
      <c r="O11" s="60">
        <v>197921</v>
      </c>
      <c r="P11" s="60">
        <v>197618</v>
      </c>
      <c r="Q11" s="60">
        <v>181180</v>
      </c>
      <c r="R11" s="60">
        <v>576719</v>
      </c>
      <c r="S11" s="60">
        <v>147604</v>
      </c>
      <c r="T11" s="60">
        <v>179693</v>
      </c>
      <c r="U11" s="60">
        <v>171566</v>
      </c>
      <c r="V11" s="60">
        <v>498863</v>
      </c>
      <c r="W11" s="60">
        <v>2077955</v>
      </c>
      <c r="X11" s="60">
        <v>2191000</v>
      </c>
      <c r="Y11" s="60">
        <v>-113045</v>
      </c>
      <c r="Z11" s="140">
        <v>-5.16</v>
      </c>
      <c r="AA11" s="62">
        <v>2191000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-29538215</v>
      </c>
      <c r="D14" s="155"/>
      <c r="E14" s="59">
        <v>-31611000</v>
      </c>
      <c r="F14" s="60">
        <v>-34455500</v>
      </c>
      <c r="G14" s="60">
        <v>-2123286</v>
      </c>
      <c r="H14" s="60">
        <v>-2890932</v>
      </c>
      <c r="I14" s="60">
        <v>-1933416</v>
      </c>
      <c r="J14" s="60">
        <v>-6947634</v>
      </c>
      <c r="K14" s="60">
        <v>-1796568</v>
      </c>
      <c r="L14" s="60">
        <v>-1297171</v>
      </c>
      <c r="M14" s="60">
        <v>-1581515</v>
      </c>
      <c r="N14" s="60">
        <v>-4675254</v>
      </c>
      <c r="O14" s="60">
        <v>-2423305</v>
      </c>
      <c r="P14" s="60">
        <v>-3439216</v>
      </c>
      <c r="Q14" s="60">
        <v>-3014468</v>
      </c>
      <c r="R14" s="60">
        <v>-8876989</v>
      </c>
      <c r="S14" s="60">
        <v>-3658263</v>
      </c>
      <c r="T14" s="60">
        <v>-2485249</v>
      </c>
      <c r="U14" s="60">
        <v>-3288960</v>
      </c>
      <c r="V14" s="60">
        <v>-9432472</v>
      </c>
      <c r="W14" s="60">
        <v>-29932349</v>
      </c>
      <c r="X14" s="60">
        <v>-34455500</v>
      </c>
      <c r="Y14" s="60">
        <v>4523151</v>
      </c>
      <c r="Z14" s="140">
        <v>-13.13</v>
      </c>
      <c r="AA14" s="62">
        <v>-34455500</v>
      </c>
    </row>
    <row r="15" spans="1:27" ht="13.5">
      <c r="A15" s="249" t="s">
        <v>40</v>
      </c>
      <c r="B15" s="182"/>
      <c r="C15" s="155">
        <v>-835</v>
      </c>
      <c r="D15" s="155"/>
      <c r="E15" s="59">
        <v>-50000</v>
      </c>
      <c r="F15" s="60">
        <v>-54600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-54600</v>
      </c>
      <c r="Y15" s="60">
        <v>54600</v>
      </c>
      <c r="Z15" s="140">
        <v>-100</v>
      </c>
      <c r="AA15" s="62">
        <v>-54600</v>
      </c>
    </row>
    <row r="16" spans="1:27" ht="13.5">
      <c r="A16" s="249" t="s">
        <v>42</v>
      </c>
      <c r="B16" s="182"/>
      <c r="C16" s="155">
        <v>-457225</v>
      </c>
      <c r="D16" s="155"/>
      <c r="E16" s="59">
        <v>-600000</v>
      </c>
      <c r="F16" s="60">
        <v>-625000</v>
      </c>
      <c r="G16" s="60">
        <v>-33469</v>
      </c>
      <c r="H16" s="60">
        <v>-36038</v>
      </c>
      <c r="I16" s="60">
        <v>-22620</v>
      </c>
      <c r="J16" s="60">
        <v>-92127</v>
      </c>
      <c r="K16" s="60">
        <v>-1098130</v>
      </c>
      <c r="L16" s="60">
        <v>-931000</v>
      </c>
      <c r="M16" s="60">
        <v>-1698994</v>
      </c>
      <c r="N16" s="60">
        <v>-3728124</v>
      </c>
      <c r="O16" s="60">
        <v>-30489</v>
      </c>
      <c r="P16" s="60">
        <v>-29840</v>
      </c>
      <c r="Q16" s="60">
        <v>-29600</v>
      </c>
      <c r="R16" s="60">
        <v>-89929</v>
      </c>
      <c r="S16" s="60">
        <v>-77482</v>
      </c>
      <c r="T16" s="60">
        <v>-35424</v>
      </c>
      <c r="U16" s="60">
        <v>-77785</v>
      </c>
      <c r="V16" s="60">
        <v>-190691</v>
      </c>
      <c r="W16" s="60">
        <v>-4100871</v>
      </c>
      <c r="X16" s="60">
        <v>-625000</v>
      </c>
      <c r="Y16" s="60">
        <v>-3475871</v>
      </c>
      <c r="Z16" s="140">
        <v>556.14</v>
      </c>
      <c r="AA16" s="62">
        <v>-625000</v>
      </c>
    </row>
    <row r="17" spans="1:27" ht="13.5">
      <c r="A17" s="250" t="s">
        <v>185</v>
      </c>
      <c r="B17" s="251"/>
      <c r="C17" s="168">
        <f aca="true" t="shared" si="0" ref="C17:Y17">SUM(C6:C16)</f>
        <v>23748399</v>
      </c>
      <c r="D17" s="168">
        <f t="shared" si="0"/>
        <v>0</v>
      </c>
      <c r="E17" s="72">
        <f t="shared" si="0"/>
        <v>25114000</v>
      </c>
      <c r="F17" s="73">
        <f t="shared" si="0"/>
        <v>23466220</v>
      </c>
      <c r="G17" s="73">
        <f t="shared" si="0"/>
        <v>-1199924</v>
      </c>
      <c r="H17" s="73">
        <f t="shared" si="0"/>
        <v>-1249423</v>
      </c>
      <c r="I17" s="73">
        <f t="shared" si="0"/>
        <v>-571910</v>
      </c>
      <c r="J17" s="73">
        <f t="shared" si="0"/>
        <v>-3021257</v>
      </c>
      <c r="K17" s="73">
        <f t="shared" si="0"/>
        <v>-2438864</v>
      </c>
      <c r="L17" s="73">
        <f t="shared" si="0"/>
        <v>8914508</v>
      </c>
      <c r="M17" s="73">
        <f t="shared" si="0"/>
        <v>-2188139</v>
      </c>
      <c r="N17" s="73">
        <f t="shared" si="0"/>
        <v>4287505</v>
      </c>
      <c r="O17" s="73">
        <f t="shared" si="0"/>
        <v>4750596</v>
      </c>
      <c r="P17" s="73">
        <f t="shared" si="0"/>
        <v>-2386058</v>
      </c>
      <c r="Q17" s="73">
        <f t="shared" si="0"/>
        <v>7495600</v>
      </c>
      <c r="R17" s="73">
        <f t="shared" si="0"/>
        <v>9860138</v>
      </c>
      <c r="S17" s="73">
        <f t="shared" si="0"/>
        <v>-3224892</v>
      </c>
      <c r="T17" s="73">
        <f t="shared" si="0"/>
        <v>-2229090</v>
      </c>
      <c r="U17" s="73">
        <f t="shared" si="0"/>
        <v>-764113</v>
      </c>
      <c r="V17" s="73">
        <f t="shared" si="0"/>
        <v>-6218095</v>
      </c>
      <c r="W17" s="73">
        <f t="shared" si="0"/>
        <v>4908291</v>
      </c>
      <c r="X17" s="73">
        <f t="shared" si="0"/>
        <v>23466220</v>
      </c>
      <c r="Y17" s="73">
        <f t="shared" si="0"/>
        <v>-18557929</v>
      </c>
      <c r="Z17" s="170">
        <f>+IF(X17&lt;&gt;0,+(Y17/X17)*100,0)</f>
        <v>-79.08358909104236</v>
      </c>
      <c r="AA17" s="74">
        <f>SUM(AA6:AA16)</f>
        <v>23466220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-14986504</v>
      </c>
      <c r="D26" s="155"/>
      <c r="E26" s="59">
        <v>-15711000</v>
      </c>
      <c r="F26" s="60">
        <v>-18861100</v>
      </c>
      <c r="G26" s="60"/>
      <c r="H26" s="60">
        <v>-990579</v>
      </c>
      <c r="I26" s="60">
        <v>-239895</v>
      </c>
      <c r="J26" s="60">
        <v>-1230474</v>
      </c>
      <c r="K26" s="60">
        <v>-933869</v>
      </c>
      <c r="L26" s="60">
        <v>-1640023</v>
      </c>
      <c r="M26" s="60">
        <v>-1488586</v>
      </c>
      <c r="N26" s="60">
        <v>-4062478</v>
      </c>
      <c r="O26" s="60">
        <v>-694117</v>
      </c>
      <c r="P26" s="60">
        <v>-1415064</v>
      </c>
      <c r="Q26" s="60">
        <v>-4152036</v>
      </c>
      <c r="R26" s="60">
        <v>-6261217</v>
      </c>
      <c r="S26" s="60">
        <v>-4194284</v>
      </c>
      <c r="T26" s="60">
        <v>-2395849</v>
      </c>
      <c r="U26" s="60">
        <v>-1960012</v>
      </c>
      <c r="V26" s="60">
        <v>-8550145</v>
      </c>
      <c r="W26" s="60">
        <v>-20104314</v>
      </c>
      <c r="X26" s="60">
        <v>-18861100</v>
      </c>
      <c r="Y26" s="60">
        <v>-1243214</v>
      </c>
      <c r="Z26" s="140">
        <v>6.59</v>
      </c>
      <c r="AA26" s="62">
        <v>-18861100</v>
      </c>
    </row>
    <row r="27" spans="1:27" ht="13.5">
      <c r="A27" s="250" t="s">
        <v>192</v>
      </c>
      <c r="B27" s="251"/>
      <c r="C27" s="168">
        <f aca="true" t="shared" si="1" ref="C27:Y27">SUM(C21:C26)</f>
        <v>-14986504</v>
      </c>
      <c r="D27" s="168">
        <f>SUM(D21:D26)</f>
        <v>0</v>
      </c>
      <c r="E27" s="72">
        <f t="shared" si="1"/>
        <v>-15711000</v>
      </c>
      <c r="F27" s="73">
        <f t="shared" si="1"/>
        <v>-18861100</v>
      </c>
      <c r="G27" s="73">
        <f t="shared" si="1"/>
        <v>0</v>
      </c>
      <c r="H27" s="73">
        <f t="shared" si="1"/>
        <v>-990579</v>
      </c>
      <c r="I27" s="73">
        <f t="shared" si="1"/>
        <v>-239895</v>
      </c>
      <c r="J27" s="73">
        <f t="shared" si="1"/>
        <v>-1230474</v>
      </c>
      <c r="K27" s="73">
        <f t="shared" si="1"/>
        <v>-933869</v>
      </c>
      <c r="L27" s="73">
        <f t="shared" si="1"/>
        <v>-1640023</v>
      </c>
      <c r="M27" s="73">
        <f t="shared" si="1"/>
        <v>-1488586</v>
      </c>
      <c r="N27" s="73">
        <f t="shared" si="1"/>
        <v>-4062478</v>
      </c>
      <c r="O27" s="73">
        <f t="shared" si="1"/>
        <v>-694117</v>
      </c>
      <c r="P27" s="73">
        <f t="shared" si="1"/>
        <v>-1415064</v>
      </c>
      <c r="Q27" s="73">
        <f t="shared" si="1"/>
        <v>-4152036</v>
      </c>
      <c r="R27" s="73">
        <f t="shared" si="1"/>
        <v>-6261217</v>
      </c>
      <c r="S27" s="73">
        <f t="shared" si="1"/>
        <v>-4194284</v>
      </c>
      <c r="T27" s="73">
        <f t="shared" si="1"/>
        <v>-2395849</v>
      </c>
      <c r="U27" s="73">
        <f t="shared" si="1"/>
        <v>-1960012</v>
      </c>
      <c r="V27" s="73">
        <f t="shared" si="1"/>
        <v>-8550145</v>
      </c>
      <c r="W27" s="73">
        <f t="shared" si="1"/>
        <v>-20104314</v>
      </c>
      <c r="X27" s="73">
        <f t="shared" si="1"/>
        <v>-18861100</v>
      </c>
      <c r="Y27" s="73">
        <f t="shared" si="1"/>
        <v>-1243214</v>
      </c>
      <c r="Z27" s="170">
        <f>+IF(X27&lt;&gt;0,+(Y27/X27)*100,0)</f>
        <v>6.591418316004899</v>
      </c>
      <c r="AA27" s="74">
        <f>SUM(AA21:AA26)</f>
        <v>-18861100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8761895</v>
      </c>
      <c r="D38" s="153">
        <f>+D17+D27+D36</f>
        <v>0</v>
      </c>
      <c r="E38" s="99">
        <f t="shared" si="3"/>
        <v>9403000</v>
      </c>
      <c r="F38" s="100">
        <f t="shared" si="3"/>
        <v>4605120</v>
      </c>
      <c r="G38" s="100">
        <f t="shared" si="3"/>
        <v>-1199924</v>
      </c>
      <c r="H38" s="100">
        <f t="shared" si="3"/>
        <v>-2240002</v>
      </c>
      <c r="I38" s="100">
        <f t="shared" si="3"/>
        <v>-811805</v>
      </c>
      <c r="J38" s="100">
        <f t="shared" si="3"/>
        <v>-4251731</v>
      </c>
      <c r="K38" s="100">
        <f t="shared" si="3"/>
        <v>-3372733</v>
      </c>
      <c r="L38" s="100">
        <f t="shared" si="3"/>
        <v>7274485</v>
      </c>
      <c r="M38" s="100">
        <f t="shared" si="3"/>
        <v>-3676725</v>
      </c>
      <c r="N38" s="100">
        <f t="shared" si="3"/>
        <v>225027</v>
      </c>
      <c r="O38" s="100">
        <f t="shared" si="3"/>
        <v>4056479</v>
      </c>
      <c r="P38" s="100">
        <f t="shared" si="3"/>
        <v>-3801122</v>
      </c>
      <c r="Q38" s="100">
        <f t="shared" si="3"/>
        <v>3343564</v>
      </c>
      <c r="R38" s="100">
        <f t="shared" si="3"/>
        <v>3598921</v>
      </c>
      <c r="S38" s="100">
        <f t="shared" si="3"/>
        <v>-7419176</v>
      </c>
      <c r="T38" s="100">
        <f t="shared" si="3"/>
        <v>-4624939</v>
      </c>
      <c r="U38" s="100">
        <f t="shared" si="3"/>
        <v>-2724125</v>
      </c>
      <c r="V38" s="100">
        <f t="shared" si="3"/>
        <v>-14768240</v>
      </c>
      <c r="W38" s="100">
        <f t="shared" si="3"/>
        <v>-15196023</v>
      </c>
      <c r="X38" s="100">
        <f t="shared" si="3"/>
        <v>4605120</v>
      </c>
      <c r="Y38" s="100">
        <f t="shared" si="3"/>
        <v>-19801143</v>
      </c>
      <c r="Z38" s="137">
        <f>+IF(X38&lt;&gt;0,+(Y38/X38)*100,0)</f>
        <v>-429.9810428392745</v>
      </c>
      <c r="AA38" s="102">
        <f>+AA17+AA27+AA36</f>
        <v>4605120</v>
      </c>
    </row>
    <row r="39" spans="1:27" ht="13.5">
      <c r="A39" s="249" t="s">
        <v>200</v>
      </c>
      <c r="B39" s="182"/>
      <c r="C39" s="153">
        <v>27862281</v>
      </c>
      <c r="D39" s="153"/>
      <c r="E39" s="99">
        <v>33494000</v>
      </c>
      <c r="F39" s="100">
        <v>36624176</v>
      </c>
      <c r="G39" s="100"/>
      <c r="H39" s="100">
        <v>-1199924</v>
      </c>
      <c r="I39" s="100">
        <v>-3439926</v>
      </c>
      <c r="J39" s="100"/>
      <c r="K39" s="100">
        <v>-4251731</v>
      </c>
      <c r="L39" s="100">
        <v>-7624464</v>
      </c>
      <c r="M39" s="100">
        <v>-349979</v>
      </c>
      <c r="N39" s="100">
        <v>-4251731</v>
      </c>
      <c r="O39" s="100">
        <v>-4026704</v>
      </c>
      <c r="P39" s="100">
        <v>29775</v>
      </c>
      <c r="Q39" s="100">
        <v>-3771347</v>
      </c>
      <c r="R39" s="100">
        <v>-4026704</v>
      </c>
      <c r="S39" s="100">
        <v>-427783</v>
      </c>
      <c r="T39" s="100">
        <v>-7846959</v>
      </c>
      <c r="U39" s="100">
        <v>-12471898</v>
      </c>
      <c r="V39" s="100">
        <v>-427783</v>
      </c>
      <c r="W39" s="100"/>
      <c r="X39" s="100">
        <v>36624176</v>
      </c>
      <c r="Y39" s="100">
        <v>-36624176</v>
      </c>
      <c r="Z39" s="137">
        <v>-100</v>
      </c>
      <c r="AA39" s="102">
        <v>36624176</v>
      </c>
    </row>
    <row r="40" spans="1:27" ht="13.5">
      <c r="A40" s="269" t="s">
        <v>201</v>
      </c>
      <c r="B40" s="256"/>
      <c r="C40" s="257">
        <v>36624176</v>
      </c>
      <c r="D40" s="257"/>
      <c r="E40" s="258">
        <v>42897000</v>
      </c>
      <c r="F40" s="259">
        <v>41229296</v>
      </c>
      <c r="G40" s="259">
        <v>-1199924</v>
      </c>
      <c r="H40" s="259">
        <v>-3439926</v>
      </c>
      <c r="I40" s="259">
        <v>-4251731</v>
      </c>
      <c r="J40" s="259">
        <v>-4251731</v>
      </c>
      <c r="K40" s="259">
        <v>-7624464</v>
      </c>
      <c r="L40" s="259">
        <v>-349979</v>
      </c>
      <c r="M40" s="259">
        <v>-4026704</v>
      </c>
      <c r="N40" s="259">
        <v>-4026704</v>
      </c>
      <c r="O40" s="259">
        <v>29775</v>
      </c>
      <c r="P40" s="259">
        <v>-3771347</v>
      </c>
      <c r="Q40" s="259">
        <v>-427783</v>
      </c>
      <c r="R40" s="259">
        <v>29775</v>
      </c>
      <c r="S40" s="259">
        <v>-7846959</v>
      </c>
      <c r="T40" s="259">
        <v>-12471898</v>
      </c>
      <c r="U40" s="259">
        <v>-15196023</v>
      </c>
      <c r="V40" s="259">
        <v>-15196023</v>
      </c>
      <c r="W40" s="259">
        <v>-15196023</v>
      </c>
      <c r="X40" s="259">
        <v>41229296</v>
      </c>
      <c r="Y40" s="259">
        <v>-56425319</v>
      </c>
      <c r="Z40" s="260">
        <v>-136.86</v>
      </c>
      <c r="AA40" s="261">
        <v>41229296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15563403</v>
      </c>
      <c r="D5" s="200">
        <f t="shared" si="0"/>
        <v>0</v>
      </c>
      <c r="E5" s="106">
        <f t="shared" si="0"/>
        <v>16538000</v>
      </c>
      <c r="F5" s="106">
        <f t="shared" si="0"/>
        <v>20387000</v>
      </c>
      <c r="G5" s="106">
        <f t="shared" si="0"/>
        <v>751431</v>
      </c>
      <c r="H5" s="106">
        <f t="shared" si="0"/>
        <v>905169</v>
      </c>
      <c r="I5" s="106">
        <f t="shared" si="0"/>
        <v>239895</v>
      </c>
      <c r="J5" s="106">
        <f t="shared" si="0"/>
        <v>1896495</v>
      </c>
      <c r="K5" s="106">
        <f t="shared" si="0"/>
        <v>799849</v>
      </c>
      <c r="L5" s="106">
        <f t="shared" si="0"/>
        <v>1499020</v>
      </c>
      <c r="M5" s="106">
        <f t="shared" si="0"/>
        <v>1488586</v>
      </c>
      <c r="N5" s="106">
        <f t="shared" si="0"/>
        <v>3787455</v>
      </c>
      <c r="O5" s="106">
        <f t="shared" si="0"/>
        <v>694117</v>
      </c>
      <c r="P5" s="106">
        <f t="shared" si="0"/>
        <v>1415064</v>
      </c>
      <c r="Q5" s="106">
        <f t="shared" si="0"/>
        <v>4152034</v>
      </c>
      <c r="R5" s="106">
        <f t="shared" si="0"/>
        <v>6261215</v>
      </c>
      <c r="S5" s="106">
        <f t="shared" si="0"/>
        <v>4194132</v>
      </c>
      <c r="T5" s="106">
        <f t="shared" si="0"/>
        <v>2364911</v>
      </c>
      <c r="U5" s="106">
        <f t="shared" si="0"/>
        <v>2010543</v>
      </c>
      <c r="V5" s="106">
        <f t="shared" si="0"/>
        <v>8569586</v>
      </c>
      <c r="W5" s="106">
        <f t="shared" si="0"/>
        <v>20514751</v>
      </c>
      <c r="X5" s="106">
        <f t="shared" si="0"/>
        <v>20387000</v>
      </c>
      <c r="Y5" s="106">
        <f t="shared" si="0"/>
        <v>127751</v>
      </c>
      <c r="Z5" s="201">
        <f>+IF(X5&lt;&gt;0,+(Y5/X5)*100,0)</f>
        <v>0.6266297150144701</v>
      </c>
      <c r="AA5" s="199">
        <f>SUM(AA11:AA18)</f>
        <v>20387000</v>
      </c>
    </row>
    <row r="6" spans="1:27" ht="13.5">
      <c r="A6" s="291" t="s">
        <v>205</v>
      </c>
      <c r="B6" s="142"/>
      <c r="C6" s="62">
        <v>11235242</v>
      </c>
      <c r="D6" s="156"/>
      <c r="E6" s="60">
        <v>13987000</v>
      </c>
      <c r="F6" s="60">
        <v>13987000</v>
      </c>
      <c r="G6" s="60">
        <v>698956</v>
      </c>
      <c r="H6" s="60">
        <v>903370</v>
      </c>
      <c r="I6" s="60"/>
      <c r="J6" s="60">
        <v>1602326</v>
      </c>
      <c r="K6" s="60">
        <v>799849</v>
      </c>
      <c r="L6" s="60">
        <v>1499020</v>
      </c>
      <c r="M6" s="60">
        <v>1488586</v>
      </c>
      <c r="N6" s="60">
        <v>3787455</v>
      </c>
      <c r="O6" s="60">
        <v>505657</v>
      </c>
      <c r="P6" s="60">
        <v>1415064</v>
      </c>
      <c r="Q6" s="60">
        <v>3840768</v>
      </c>
      <c r="R6" s="60">
        <v>5761489</v>
      </c>
      <c r="S6" s="60"/>
      <c r="T6" s="60">
        <v>1762155</v>
      </c>
      <c r="U6" s="60">
        <v>1884770</v>
      </c>
      <c r="V6" s="60">
        <v>3646925</v>
      </c>
      <c r="W6" s="60">
        <v>14798195</v>
      </c>
      <c r="X6" s="60">
        <v>13987000</v>
      </c>
      <c r="Y6" s="60">
        <v>811195</v>
      </c>
      <c r="Z6" s="140">
        <v>5.8</v>
      </c>
      <c r="AA6" s="155">
        <v>13987000</v>
      </c>
    </row>
    <row r="7" spans="1:27" ht="13.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>
        <v>339063</v>
      </c>
      <c r="D9" s="156"/>
      <c r="E9" s="60"/>
      <c r="F9" s="60"/>
      <c r="G9" s="60">
        <v>52475</v>
      </c>
      <c r="H9" s="60"/>
      <c r="I9" s="60">
        <v>239895</v>
      </c>
      <c r="J9" s="60">
        <v>292370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292370</v>
      </c>
      <c r="X9" s="60"/>
      <c r="Y9" s="60">
        <v>292370</v>
      </c>
      <c r="Z9" s="140"/>
      <c r="AA9" s="155"/>
    </row>
    <row r="10" spans="1:27" ht="13.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11574305</v>
      </c>
      <c r="D11" s="294">
        <f t="shared" si="1"/>
        <v>0</v>
      </c>
      <c r="E11" s="295">
        <f t="shared" si="1"/>
        <v>13987000</v>
      </c>
      <c r="F11" s="295">
        <f t="shared" si="1"/>
        <v>13987000</v>
      </c>
      <c r="G11" s="295">
        <f t="shared" si="1"/>
        <v>751431</v>
      </c>
      <c r="H11" s="295">
        <f t="shared" si="1"/>
        <v>903370</v>
      </c>
      <c r="I11" s="295">
        <f t="shared" si="1"/>
        <v>239895</v>
      </c>
      <c r="J11" s="295">
        <f t="shared" si="1"/>
        <v>1894696</v>
      </c>
      <c r="K11" s="295">
        <f t="shared" si="1"/>
        <v>799849</v>
      </c>
      <c r="L11" s="295">
        <f t="shared" si="1"/>
        <v>1499020</v>
      </c>
      <c r="M11" s="295">
        <f t="shared" si="1"/>
        <v>1488586</v>
      </c>
      <c r="N11" s="295">
        <f t="shared" si="1"/>
        <v>3787455</v>
      </c>
      <c r="O11" s="295">
        <f t="shared" si="1"/>
        <v>505657</v>
      </c>
      <c r="P11" s="295">
        <f t="shared" si="1"/>
        <v>1415064</v>
      </c>
      <c r="Q11" s="295">
        <f t="shared" si="1"/>
        <v>3840768</v>
      </c>
      <c r="R11" s="295">
        <f t="shared" si="1"/>
        <v>5761489</v>
      </c>
      <c r="S11" s="295">
        <f t="shared" si="1"/>
        <v>0</v>
      </c>
      <c r="T11" s="295">
        <f t="shared" si="1"/>
        <v>1762155</v>
      </c>
      <c r="U11" s="295">
        <f t="shared" si="1"/>
        <v>1884770</v>
      </c>
      <c r="V11" s="295">
        <f t="shared" si="1"/>
        <v>3646925</v>
      </c>
      <c r="W11" s="295">
        <f t="shared" si="1"/>
        <v>15090565</v>
      </c>
      <c r="X11" s="295">
        <f t="shared" si="1"/>
        <v>13987000</v>
      </c>
      <c r="Y11" s="295">
        <f t="shared" si="1"/>
        <v>1103565</v>
      </c>
      <c r="Z11" s="296">
        <f>+IF(X11&lt;&gt;0,+(Y11/X11)*100,0)</f>
        <v>7.889933509687568</v>
      </c>
      <c r="AA11" s="297">
        <f>SUM(AA6:AA10)</f>
        <v>13987000</v>
      </c>
    </row>
    <row r="12" spans="1:27" ht="13.5">
      <c r="A12" s="298" t="s">
        <v>211</v>
      </c>
      <c r="B12" s="136"/>
      <c r="C12" s="62">
        <v>3188778</v>
      </c>
      <c r="D12" s="156"/>
      <c r="E12" s="60"/>
      <c r="F12" s="60">
        <v>1150000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>
        <v>212428</v>
      </c>
      <c r="R12" s="60">
        <v>212428</v>
      </c>
      <c r="S12" s="60">
        <v>300000</v>
      </c>
      <c r="T12" s="60">
        <v>602756</v>
      </c>
      <c r="U12" s="60"/>
      <c r="V12" s="60">
        <v>902756</v>
      </c>
      <c r="W12" s="60">
        <v>1115184</v>
      </c>
      <c r="X12" s="60">
        <v>1150000</v>
      </c>
      <c r="Y12" s="60">
        <v>-34816</v>
      </c>
      <c r="Z12" s="140">
        <v>-3.03</v>
      </c>
      <c r="AA12" s="155">
        <v>1150000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800320</v>
      </c>
      <c r="D15" s="156"/>
      <c r="E15" s="60">
        <v>2551000</v>
      </c>
      <c r="F15" s="60">
        <v>5250000</v>
      </c>
      <c r="G15" s="60"/>
      <c r="H15" s="60">
        <v>1799</v>
      </c>
      <c r="I15" s="60"/>
      <c r="J15" s="60">
        <v>1799</v>
      </c>
      <c r="K15" s="60"/>
      <c r="L15" s="60"/>
      <c r="M15" s="60"/>
      <c r="N15" s="60"/>
      <c r="O15" s="60">
        <v>188460</v>
      </c>
      <c r="P15" s="60"/>
      <c r="Q15" s="60">
        <v>98838</v>
      </c>
      <c r="R15" s="60">
        <v>287298</v>
      </c>
      <c r="S15" s="60">
        <v>3894132</v>
      </c>
      <c r="T15" s="60"/>
      <c r="U15" s="60">
        <v>125773</v>
      </c>
      <c r="V15" s="60">
        <v>4019905</v>
      </c>
      <c r="W15" s="60">
        <v>4309002</v>
      </c>
      <c r="X15" s="60">
        <v>5250000</v>
      </c>
      <c r="Y15" s="60">
        <v>-940998</v>
      </c>
      <c r="Z15" s="140">
        <v>-17.92</v>
      </c>
      <c r="AA15" s="155">
        <v>5250000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11235242</v>
      </c>
      <c r="D36" s="156">
        <f t="shared" si="4"/>
        <v>0</v>
      </c>
      <c r="E36" s="60">
        <f t="shared" si="4"/>
        <v>13987000</v>
      </c>
      <c r="F36" s="60">
        <f t="shared" si="4"/>
        <v>13987000</v>
      </c>
      <c r="G36" s="60">
        <f t="shared" si="4"/>
        <v>698956</v>
      </c>
      <c r="H36" s="60">
        <f t="shared" si="4"/>
        <v>903370</v>
      </c>
      <c r="I36" s="60">
        <f t="shared" si="4"/>
        <v>0</v>
      </c>
      <c r="J36" s="60">
        <f t="shared" si="4"/>
        <v>1602326</v>
      </c>
      <c r="K36" s="60">
        <f t="shared" si="4"/>
        <v>799849</v>
      </c>
      <c r="L36" s="60">
        <f t="shared" si="4"/>
        <v>1499020</v>
      </c>
      <c r="M36" s="60">
        <f t="shared" si="4"/>
        <v>1488586</v>
      </c>
      <c r="N36" s="60">
        <f t="shared" si="4"/>
        <v>3787455</v>
      </c>
      <c r="O36" s="60">
        <f t="shared" si="4"/>
        <v>505657</v>
      </c>
      <c r="P36" s="60">
        <f t="shared" si="4"/>
        <v>1415064</v>
      </c>
      <c r="Q36" s="60">
        <f t="shared" si="4"/>
        <v>3840768</v>
      </c>
      <c r="R36" s="60">
        <f t="shared" si="4"/>
        <v>5761489</v>
      </c>
      <c r="S36" s="60">
        <f t="shared" si="4"/>
        <v>0</v>
      </c>
      <c r="T36" s="60">
        <f t="shared" si="4"/>
        <v>1762155</v>
      </c>
      <c r="U36" s="60">
        <f t="shared" si="4"/>
        <v>1884770</v>
      </c>
      <c r="V36" s="60">
        <f t="shared" si="4"/>
        <v>3646925</v>
      </c>
      <c r="W36" s="60">
        <f t="shared" si="4"/>
        <v>14798195</v>
      </c>
      <c r="X36" s="60">
        <f t="shared" si="4"/>
        <v>13987000</v>
      </c>
      <c r="Y36" s="60">
        <f t="shared" si="4"/>
        <v>811195</v>
      </c>
      <c r="Z36" s="140">
        <f aca="true" t="shared" si="5" ref="Z36:Z49">+IF(X36&lt;&gt;0,+(Y36/X36)*100,0)</f>
        <v>5.799635375706013</v>
      </c>
      <c r="AA36" s="155">
        <f>AA6+AA21</f>
        <v>13987000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339063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52475</v>
      </c>
      <c r="H39" s="60">
        <f t="shared" si="4"/>
        <v>0</v>
      </c>
      <c r="I39" s="60">
        <f t="shared" si="4"/>
        <v>239895</v>
      </c>
      <c r="J39" s="60">
        <f t="shared" si="4"/>
        <v>292370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292370</v>
      </c>
      <c r="X39" s="60">
        <f t="shared" si="4"/>
        <v>0</v>
      </c>
      <c r="Y39" s="60">
        <f t="shared" si="4"/>
        <v>292370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11574305</v>
      </c>
      <c r="D41" s="294">
        <f t="shared" si="6"/>
        <v>0</v>
      </c>
      <c r="E41" s="295">
        <f t="shared" si="6"/>
        <v>13987000</v>
      </c>
      <c r="F41" s="295">
        <f t="shared" si="6"/>
        <v>13987000</v>
      </c>
      <c r="G41" s="295">
        <f t="shared" si="6"/>
        <v>751431</v>
      </c>
      <c r="H41" s="295">
        <f t="shared" si="6"/>
        <v>903370</v>
      </c>
      <c r="I41" s="295">
        <f t="shared" si="6"/>
        <v>239895</v>
      </c>
      <c r="J41" s="295">
        <f t="shared" si="6"/>
        <v>1894696</v>
      </c>
      <c r="K41" s="295">
        <f t="shared" si="6"/>
        <v>799849</v>
      </c>
      <c r="L41" s="295">
        <f t="shared" si="6"/>
        <v>1499020</v>
      </c>
      <c r="M41" s="295">
        <f t="shared" si="6"/>
        <v>1488586</v>
      </c>
      <c r="N41" s="295">
        <f t="shared" si="6"/>
        <v>3787455</v>
      </c>
      <c r="O41" s="295">
        <f t="shared" si="6"/>
        <v>505657</v>
      </c>
      <c r="P41" s="295">
        <f t="shared" si="6"/>
        <v>1415064</v>
      </c>
      <c r="Q41" s="295">
        <f t="shared" si="6"/>
        <v>3840768</v>
      </c>
      <c r="R41" s="295">
        <f t="shared" si="6"/>
        <v>5761489</v>
      </c>
      <c r="S41" s="295">
        <f t="shared" si="6"/>
        <v>0</v>
      </c>
      <c r="T41" s="295">
        <f t="shared" si="6"/>
        <v>1762155</v>
      </c>
      <c r="U41" s="295">
        <f t="shared" si="6"/>
        <v>1884770</v>
      </c>
      <c r="V41" s="295">
        <f t="shared" si="6"/>
        <v>3646925</v>
      </c>
      <c r="W41" s="295">
        <f t="shared" si="6"/>
        <v>15090565</v>
      </c>
      <c r="X41" s="295">
        <f t="shared" si="6"/>
        <v>13987000</v>
      </c>
      <c r="Y41" s="295">
        <f t="shared" si="6"/>
        <v>1103565</v>
      </c>
      <c r="Z41" s="296">
        <f t="shared" si="5"/>
        <v>7.889933509687568</v>
      </c>
      <c r="AA41" s="297">
        <f>SUM(AA36:AA40)</f>
        <v>13987000</v>
      </c>
    </row>
    <row r="42" spans="1:27" ht="13.5">
      <c r="A42" s="298" t="s">
        <v>211</v>
      </c>
      <c r="B42" s="136"/>
      <c r="C42" s="95">
        <f aca="true" t="shared" si="7" ref="C42:Y48">C12+C27</f>
        <v>3188778</v>
      </c>
      <c r="D42" s="129">
        <f t="shared" si="7"/>
        <v>0</v>
      </c>
      <c r="E42" s="54">
        <f t="shared" si="7"/>
        <v>0</v>
      </c>
      <c r="F42" s="54">
        <f t="shared" si="7"/>
        <v>1150000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212428</v>
      </c>
      <c r="R42" s="54">
        <f t="shared" si="7"/>
        <v>212428</v>
      </c>
      <c r="S42" s="54">
        <f t="shared" si="7"/>
        <v>300000</v>
      </c>
      <c r="T42" s="54">
        <f t="shared" si="7"/>
        <v>602756</v>
      </c>
      <c r="U42" s="54">
        <f t="shared" si="7"/>
        <v>0</v>
      </c>
      <c r="V42" s="54">
        <f t="shared" si="7"/>
        <v>902756</v>
      </c>
      <c r="W42" s="54">
        <f t="shared" si="7"/>
        <v>1115184</v>
      </c>
      <c r="X42" s="54">
        <f t="shared" si="7"/>
        <v>1150000</v>
      </c>
      <c r="Y42" s="54">
        <f t="shared" si="7"/>
        <v>-34816</v>
      </c>
      <c r="Z42" s="184">
        <f t="shared" si="5"/>
        <v>-3.0274782608695654</v>
      </c>
      <c r="AA42" s="130">
        <f aca="true" t="shared" si="8" ref="AA42:AA48">AA12+AA27</f>
        <v>1150000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800320</v>
      </c>
      <c r="D45" s="129">
        <f t="shared" si="7"/>
        <v>0</v>
      </c>
      <c r="E45" s="54">
        <f t="shared" si="7"/>
        <v>2551000</v>
      </c>
      <c r="F45" s="54">
        <f t="shared" si="7"/>
        <v>5250000</v>
      </c>
      <c r="G45" s="54">
        <f t="shared" si="7"/>
        <v>0</v>
      </c>
      <c r="H45" s="54">
        <f t="shared" si="7"/>
        <v>1799</v>
      </c>
      <c r="I45" s="54">
        <f t="shared" si="7"/>
        <v>0</v>
      </c>
      <c r="J45" s="54">
        <f t="shared" si="7"/>
        <v>1799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188460</v>
      </c>
      <c r="P45" s="54">
        <f t="shared" si="7"/>
        <v>0</v>
      </c>
      <c r="Q45" s="54">
        <f t="shared" si="7"/>
        <v>98838</v>
      </c>
      <c r="R45" s="54">
        <f t="shared" si="7"/>
        <v>287298</v>
      </c>
      <c r="S45" s="54">
        <f t="shared" si="7"/>
        <v>3894132</v>
      </c>
      <c r="T45" s="54">
        <f t="shared" si="7"/>
        <v>0</v>
      </c>
      <c r="U45" s="54">
        <f t="shared" si="7"/>
        <v>125773</v>
      </c>
      <c r="V45" s="54">
        <f t="shared" si="7"/>
        <v>4019905</v>
      </c>
      <c r="W45" s="54">
        <f t="shared" si="7"/>
        <v>4309002</v>
      </c>
      <c r="X45" s="54">
        <f t="shared" si="7"/>
        <v>5250000</v>
      </c>
      <c r="Y45" s="54">
        <f t="shared" si="7"/>
        <v>-940998</v>
      </c>
      <c r="Z45" s="184">
        <f t="shared" si="5"/>
        <v>-17.923771428571428</v>
      </c>
      <c r="AA45" s="130">
        <f t="shared" si="8"/>
        <v>5250000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15563403</v>
      </c>
      <c r="D49" s="218">
        <f t="shared" si="9"/>
        <v>0</v>
      </c>
      <c r="E49" s="220">
        <f t="shared" si="9"/>
        <v>16538000</v>
      </c>
      <c r="F49" s="220">
        <f t="shared" si="9"/>
        <v>20387000</v>
      </c>
      <c r="G49" s="220">
        <f t="shared" si="9"/>
        <v>751431</v>
      </c>
      <c r="H49" s="220">
        <f t="shared" si="9"/>
        <v>905169</v>
      </c>
      <c r="I49" s="220">
        <f t="shared" si="9"/>
        <v>239895</v>
      </c>
      <c r="J49" s="220">
        <f t="shared" si="9"/>
        <v>1896495</v>
      </c>
      <c r="K49" s="220">
        <f t="shared" si="9"/>
        <v>799849</v>
      </c>
      <c r="L49" s="220">
        <f t="shared" si="9"/>
        <v>1499020</v>
      </c>
      <c r="M49" s="220">
        <f t="shared" si="9"/>
        <v>1488586</v>
      </c>
      <c r="N49" s="220">
        <f t="shared" si="9"/>
        <v>3787455</v>
      </c>
      <c r="O49" s="220">
        <f t="shared" si="9"/>
        <v>694117</v>
      </c>
      <c r="P49" s="220">
        <f t="shared" si="9"/>
        <v>1415064</v>
      </c>
      <c r="Q49" s="220">
        <f t="shared" si="9"/>
        <v>4152034</v>
      </c>
      <c r="R49" s="220">
        <f t="shared" si="9"/>
        <v>6261215</v>
      </c>
      <c r="S49" s="220">
        <f t="shared" si="9"/>
        <v>4194132</v>
      </c>
      <c r="T49" s="220">
        <f t="shared" si="9"/>
        <v>2364911</v>
      </c>
      <c r="U49" s="220">
        <f t="shared" si="9"/>
        <v>2010543</v>
      </c>
      <c r="V49" s="220">
        <f t="shared" si="9"/>
        <v>8569586</v>
      </c>
      <c r="W49" s="220">
        <f t="shared" si="9"/>
        <v>20514751</v>
      </c>
      <c r="X49" s="220">
        <f t="shared" si="9"/>
        <v>20387000</v>
      </c>
      <c r="Y49" s="220">
        <f t="shared" si="9"/>
        <v>127751</v>
      </c>
      <c r="Z49" s="221">
        <f t="shared" si="5"/>
        <v>0.6266297150144701</v>
      </c>
      <c r="AA49" s="222">
        <f>SUM(AA41:AA48)</f>
        <v>20387000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11954</v>
      </c>
      <c r="H51" s="54">
        <f t="shared" si="10"/>
        <v>0</v>
      </c>
      <c r="I51" s="54">
        <f t="shared" si="10"/>
        <v>0</v>
      </c>
      <c r="J51" s="54">
        <f t="shared" si="10"/>
        <v>11954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11954</v>
      </c>
      <c r="X51" s="54">
        <f t="shared" si="10"/>
        <v>0</v>
      </c>
      <c r="Y51" s="54">
        <f t="shared" si="10"/>
        <v>11954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>
        <v>11954</v>
      </c>
      <c r="H56" s="60"/>
      <c r="I56" s="60"/>
      <c r="J56" s="60">
        <v>11954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>
        <v>11954</v>
      </c>
      <c r="X56" s="60"/>
      <c r="Y56" s="60">
        <v>11954</v>
      </c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11954</v>
      </c>
      <c r="H57" s="295">
        <f t="shared" si="11"/>
        <v>0</v>
      </c>
      <c r="I57" s="295">
        <f t="shared" si="11"/>
        <v>0</v>
      </c>
      <c r="J57" s="295">
        <f t="shared" si="11"/>
        <v>11954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11954</v>
      </c>
      <c r="X57" s="295">
        <f t="shared" si="11"/>
        <v>0</v>
      </c>
      <c r="Y57" s="295">
        <f t="shared" si="11"/>
        <v>11954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225</v>
      </c>
      <c r="B67" s="316"/>
      <c r="C67" s="62"/>
      <c r="D67" s="156"/>
      <c r="E67" s="60">
        <v>930000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731765</v>
      </c>
      <c r="D68" s="156"/>
      <c r="E68" s="60"/>
      <c r="F68" s="60">
        <v>830000</v>
      </c>
      <c r="G68" s="60">
        <v>7467</v>
      </c>
      <c r="H68" s="60">
        <v>38350</v>
      </c>
      <c r="I68" s="60">
        <v>49415</v>
      </c>
      <c r="J68" s="60">
        <v>95232</v>
      </c>
      <c r="K68" s="60">
        <v>63196</v>
      </c>
      <c r="L68" s="60">
        <v>21550</v>
      </c>
      <c r="M68" s="60">
        <v>13534</v>
      </c>
      <c r="N68" s="60">
        <v>98280</v>
      </c>
      <c r="O68" s="60">
        <v>40905</v>
      </c>
      <c r="P68" s="60">
        <v>53775</v>
      </c>
      <c r="Q68" s="60">
        <v>34388</v>
      </c>
      <c r="R68" s="60">
        <v>129068</v>
      </c>
      <c r="S68" s="60">
        <v>15751</v>
      </c>
      <c r="T68" s="60">
        <v>1801</v>
      </c>
      <c r="U68" s="60">
        <v>43038</v>
      </c>
      <c r="V68" s="60">
        <v>60590</v>
      </c>
      <c r="W68" s="60">
        <v>383170</v>
      </c>
      <c r="X68" s="60">
        <v>830000</v>
      </c>
      <c r="Y68" s="60">
        <v>-446830</v>
      </c>
      <c r="Z68" s="140">
        <v>-53.83</v>
      </c>
      <c r="AA68" s="155"/>
    </row>
    <row r="69" spans="1:27" ht="13.5">
      <c r="A69" s="238" t="s">
        <v>226</v>
      </c>
      <c r="B69" s="149"/>
      <c r="C69" s="239">
        <f aca="true" t="shared" si="12" ref="C69:Y69">SUM(C65:C68)</f>
        <v>731765</v>
      </c>
      <c r="D69" s="218">
        <f t="shared" si="12"/>
        <v>0</v>
      </c>
      <c r="E69" s="220">
        <f t="shared" si="12"/>
        <v>930000</v>
      </c>
      <c r="F69" s="220">
        <f t="shared" si="12"/>
        <v>830000</v>
      </c>
      <c r="G69" s="220">
        <f t="shared" si="12"/>
        <v>7467</v>
      </c>
      <c r="H69" s="220">
        <f t="shared" si="12"/>
        <v>38350</v>
      </c>
      <c r="I69" s="220">
        <f t="shared" si="12"/>
        <v>49415</v>
      </c>
      <c r="J69" s="220">
        <f t="shared" si="12"/>
        <v>95232</v>
      </c>
      <c r="K69" s="220">
        <f t="shared" si="12"/>
        <v>63196</v>
      </c>
      <c r="L69" s="220">
        <f t="shared" si="12"/>
        <v>21550</v>
      </c>
      <c r="M69" s="220">
        <f t="shared" si="12"/>
        <v>13534</v>
      </c>
      <c r="N69" s="220">
        <f t="shared" si="12"/>
        <v>98280</v>
      </c>
      <c r="O69" s="220">
        <f t="shared" si="12"/>
        <v>40905</v>
      </c>
      <c r="P69" s="220">
        <f t="shared" si="12"/>
        <v>53775</v>
      </c>
      <c r="Q69" s="220">
        <f t="shared" si="12"/>
        <v>34388</v>
      </c>
      <c r="R69" s="220">
        <f t="shared" si="12"/>
        <v>129068</v>
      </c>
      <c r="S69" s="220">
        <f t="shared" si="12"/>
        <v>15751</v>
      </c>
      <c r="T69" s="220">
        <f t="shared" si="12"/>
        <v>1801</v>
      </c>
      <c r="U69" s="220">
        <f t="shared" si="12"/>
        <v>43038</v>
      </c>
      <c r="V69" s="220">
        <f t="shared" si="12"/>
        <v>60590</v>
      </c>
      <c r="W69" s="220">
        <f t="shared" si="12"/>
        <v>383170</v>
      </c>
      <c r="X69" s="220">
        <f t="shared" si="12"/>
        <v>830000</v>
      </c>
      <c r="Y69" s="220">
        <f t="shared" si="12"/>
        <v>-446830</v>
      </c>
      <c r="Z69" s="221">
        <f>+IF(X69&lt;&gt;0,+(Y69/X69)*100,0)</f>
        <v>-53.834939759036146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11574305</v>
      </c>
      <c r="D5" s="344">
        <f t="shared" si="0"/>
        <v>0</v>
      </c>
      <c r="E5" s="343">
        <f t="shared" si="0"/>
        <v>13987000</v>
      </c>
      <c r="F5" s="345">
        <f t="shared" si="0"/>
        <v>13987000</v>
      </c>
      <c r="G5" s="345">
        <f t="shared" si="0"/>
        <v>751431</v>
      </c>
      <c r="H5" s="343">
        <f t="shared" si="0"/>
        <v>903370</v>
      </c>
      <c r="I5" s="343">
        <f t="shared" si="0"/>
        <v>239895</v>
      </c>
      <c r="J5" s="345">
        <f t="shared" si="0"/>
        <v>1894696</v>
      </c>
      <c r="K5" s="345">
        <f t="shared" si="0"/>
        <v>799849</v>
      </c>
      <c r="L5" s="343">
        <f t="shared" si="0"/>
        <v>1499020</v>
      </c>
      <c r="M5" s="343">
        <f t="shared" si="0"/>
        <v>1488586</v>
      </c>
      <c r="N5" s="345">
        <f t="shared" si="0"/>
        <v>3787455</v>
      </c>
      <c r="O5" s="345">
        <f t="shared" si="0"/>
        <v>505657</v>
      </c>
      <c r="P5" s="343">
        <f t="shared" si="0"/>
        <v>1415064</v>
      </c>
      <c r="Q5" s="343">
        <f t="shared" si="0"/>
        <v>3840768</v>
      </c>
      <c r="R5" s="345">
        <f t="shared" si="0"/>
        <v>5761489</v>
      </c>
      <c r="S5" s="345">
        <f t="shared" si="0"/>
        <v>0</v>
      </c>
      <c r="T5" s="343">
        <f t="shared" si="0"/>
        <v>1762155</v>
      </c>
      <c r="U5" s="343">
        <f t="shared" si="0"/>
        <v>1884770</v>
      </c>
      <c r="V5" s="345">
        <f t="shared" si="0"/>
        <v>3646925</v>
      </c>
      <c r="W5" s="345">
        <f t="shared" si="0"/>
        <v>15090565</v>
      </c>
      <c r="X5" s="343">
        <f t="shared" si="0"/>
        <v>13987000</v>
      </c>
      <c r="Y5" s="345">
        <f t="shared" si="0"/>
        <v>1103565</v>
      </c>
      <c r="Z5" s="346">
        <f>+IF(X5&lt;&gt;0,+(Y5/X5)*100,0)</f>
        <v>7.889933509687568</v>
      </c>
      <c r="AA5" s="347">
        <f>+AA6+AA8+AA11+AA13+AA15</f>
        <v>13987000</v>
      </c>
    </row>
    <row r="6" spans="1:27" ht="13.5">
      <c r="A6" s="348" t="s">
        <v>205</v>
      </c>
      <c r="B6" s="142"/>
      <c r="C6" s="60">
        <f>+C7</f>
        <v>11235242</v>
      </c>
      <c r="D6" s="327">
        <f aca="true" t="shared" si="1" ref="D6:AA6">+D7</f>
        <v>0</v>
      </c>
      <c r="E6" s="60">
        <f t="shared" si="1"/>
        <v>13987000</v>
      </c>
      <c r="F6" s="59">
        <f t="shared" si="1"/>
        <v>13987000</v>
      </c>
      <c r="G6" s="59">
        <f t="shared" si="1"/>
        <v>698956</v>
      </c>
      <c r="H6" s="60">
        <f t="shared" si="1"/>
        <v>903370</v>
      </c>
      <c r="I6" s="60">
        <f t="shared" si="1"/>
        <v>0</v>
      </c>
      <c r="J6" s="59">
        <f t="shared" si="1"/>
        <v>1602326</v>
      </c>
      <c r="K6" s="59">
        <f t="shared" si="1"/>
        <v>799849</v>
      </c>
      <c r="L6" s="60">
        <f t="shared" si="1"/>
        <v>1499020</v>
      </c>
      <c r="M6" s="60">
        <f t="shared" si="1"/>
        <v>1488586</v>
      </c>
      <c r="N6" s="59">
        <f t="shared" si="1"/>
        <v>3787455</v>
      </c>
      <c r="O6" s="59">
        <f t="shared" si="1"/>
        <v>505657</v>
      </c>
      <c r="P6" s="60">
        <f t="shared" si="1"/>
        <v>1415064</v>
      </c>
      <c r="Q6" s="60">
        <f t="shared" si="1"/>
        <v>3840768</v>
      </c>
      <c r="R6" s="59">
        <f t="shared" si="1"/>
        <v>5761489</v>
      </c>
      <c r="S6" s="59">
        <f t="shared" si="1"/>
        <v>0</v>
      </c>
      <c r="T6" s="60">
        <f t="shared" si="1"/>
        <v>1762155</v>
      </c>
      <c r="U6" s="60">
        <f t="shared" si="1"/>
        <v>1884770</v>
      </c>
      <c r="V6" s="59">
        <f t="shared" si="1"/>
        <v>3646925</v>
      </c>
      <c r="W6" s="59">
        <f t="shared" si="1"/>
        <v>14798195</v>
      </c>
      <c r="X6" s="60">
        <f t="shared" si="1"/>
        <v>13987000</v>
      </c>
      <c r="Y6" s="59">
        <f t="shared" si="1"/>
        <v>811195</v>
      </c>
      <c r="Z6" s="61">
        <f>+IF(X6&lt;&gt;0,+(Y6/X6)*100,0)</f>
        <v>5.799635375706013</v>
      </c>
      <c r="AA6" s="62">
        <f t="shared" si="1"/>
        <v>13987000</v>
      </c>
    </row>
    <row r="7" spans="1:27" ht="13.5">
      <c r="A7" s="291" t="s">
        <v>229</v>
      </c>
      <c r="B7" s="142"/>
      <c r="C7" s="60">
        <v>11235242</v>
      </c>
      <c r="D7" s="327"/>
      <c r="E7" s="60">
        <v>13987000</v>
      </c>
      <c r="F7" s="59">
        <v>13987000</v>
      </c>
      <c r="G7" s="59">
        <v>698956</v>
      </c>
      <c r="H7" s="60">
        <v>903370</v>
      </c>
      <c r="I7" s="60"/>
      <c r="J7" s="59">
        <v>1602326</v>
      </c>
      <c r="K7" s="59">
        <v>799849</v>
      </c>
      <c r="L7" s="60">
        <v>1499020</v>
      </c>
      <c r="M7" s="60">
        <v>1488586</v>
      </c>
      <c r="N7" s="59">
        <v>3787455</v>
      </c>
      <c r="O7" s="59">
        <v>505657</v>
      </c>
      <c r="P7" s="60">
        <v>1415064</v>
      </c>
      <c r="Q7" s="60">
        <v>3840768</v>
      </c>
      <c r="R7" s="59">
        <v>5761489</v>
      </c>
      <c r="S7" s="59"/>
      <c r="T7" s="60">
        <v>1762155</v>
      </c>
      <c r="U7" s="60">
        <v>1884770</v>
      </c>
      <c r="V7" s="59">
        <v>3646925</v>
      </c>
      <c r="W7" s="59">
        <v>14798195</v>
      </c>
      <c r="X7" s="60">
        <v>13987000</v>
      </c>
      <c r="Y7" s="59">
        <v>811195</v>
      </c>
      <c r="Z7" s="61">
        <v>5.8</v>
      </c>
      <c r="AA7" s="62">
        <v>13987000</v>
      </c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339063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52475</v>
      </c>
      <c r="H13" s="275">
        <f t="shared" si="4"/>
        <v>0</v>
      </c>
      <c r="I13" s="275">
        <f t="shared" si="4"/>
        <v>239895</v>
      </c>
      <c r="J13" s="329">
        <f t="shared" si="4"/>
        <v>292370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292370</v>
      </c>
      <c r="X13" s="275">
        <f t="shared" si="4"/>
        <v>0</v>
      </c>
      <c r="Y13" s="329">
        <f t="shared" si="4"/>
        <v>292370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>
        <v>339063</v>
      </c>
      <c r="D14" s="327"/>
      <c r="E14" s="60"/>
      <c r="F14" s="59"/>
      <c r="G14" s="59">
        <v>52475</v>
      </c>
      <c r="H14" s="60"/>
      <c r="I14" s="60">
        <v>239895</v>
      </c>
      <c r="J14" s="59">
        <v>292370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292370</v>
      </c>
      <c r="X14" s="60"/>
      <c r="Y14" s="59">
        <v>292370</v>
      </c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3188778</v>
      </c>
      <c r="D22" s="331">
        <f t="shared" si="6"/>
        <v>0</v>
      </c>
      <c r="E22" s="330">
        <f t="shared" si="6"/>
        <v>0</v>
      </c>
      <c r="F22" s="332">
        <f t="shared" si="6"/>
        <v>1150000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212428</v>
      </c>
      <c r="R22" s="332">
        <f t="shared" si="6"/>
        <v>212428</v>
      </c>
      <c r="S22" s="332">
        <f t="shared" si="6"/>
        <v>300000</v>
      </c>
      <c r="T22" s="330">
        <f t="shared" si="6"/>
        <v>602756</v>
      </c>
      <c r="U22" s="330">
        <f t="shared" si="6"/>
        <v>0</v>
      </c>
      <c r="V22" s="332">
        <f t="shared" si="6"/>
        <v>902756</v>
      </c>
      <c r="W22" s="332">
        <f t="shared" si="6"/>
        <v>1115184</v>
      </c>
      <c r="X22" s="330">
        <f t="shared" si="6"/>
        <v>1150000</v>
      </c>
      <c r="Y22" s="332">
        <f t="shared" si="6"/>
        <v>-34816</v>
      </c>
      <c r="Z22" s="323">
        <f>+IF(X22&lt;&gt;0,+(Y22/X22)*100,0)</f>
        <v>-3.0274782608695654</v>
      </c>
      <c r="AA22" s="337">
        <f>SUM(AA23:AA32)</f>
        <v>1150000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>
        <v>1466136</v>
      </c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>
        <v>212428</v>
      </c>
      <c r="R24" s="59">
        <v>212428</v>
      </c>
      <c r="S24" s="59">
        <v>300000</v>
      </c>
      <c r="T24" s="60">
        <v>365033</v>
      </c>
      <c r="U24" s="60"/>
      <c r="V24" s="59">
        <v>665033</v>
      </c>
      <c r="W24" s="59">
        <v>877461</v>
      </c>
      <c r="X24" s="60"/>
      <c r="Y24" s="59">
        <v>877461</v>
      </c>
      <c r="Z24" s="61"/>
      <c r="AA24" s="62"/>
    </row>
    <row r="25" spans="1:27" ht="13.5">
      <c r="A25" s="348" t="s">
        <v>239</v>
      </c>
      <c r="B25" s="142"/>
      <c r="C25" s="60">
        <v>1722642</v>
      </c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>
        <v>224723</v>
      </c>
      <c r="U25" s="60"/>
      <c r="V25" s="59">
        <v>224723</v>
      </c>
      <c r="W25" s="59">
        <v>224723</v>
      </c>
      <c r="X25" s="60"/>
      <c r="Y25" s="59">
        <v>224723</v>
      </c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>
        <v>1000000</v>
      </c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>
        <v>13000</v>
      </c>
      <c r="U26" s="349"/>
      <c r="V26" s="351">
        <v>13000</v>
      </c>
      <c r="W26" s="351">
        <v>13000</v>
      </c>
      <c r="X26" s="349">
        <v>1000000</v>
      </c>
      <c r="Y26" s="351">
        <v>-987000</v>
      </c>
      <c r="Z26" s="352">
        <v>-98.7</v>
      </c>
      <c r="AA26" s="353">
        <v>1000000</v>
      </c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>
        <v>150000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150000</v>
      </c>
      <c r="Y32" s="59">
        <v>-150000</v>
      </c>
      <c r="Z32" s="61">
        <v>-100</v>
      </c>
      <c r="AA32" s="62">
        <v>150000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800320</v>
      </c>
      <c r="D40" s="331">
        <f t="shared" si="9"/>
        <v>0</v>
      </c>
      <c r="E40" s="330">
        <f t="shared" si="9"/>
        <v>2551000</v>
      </c>
      <c r="F40" s="332">
        <f t="shared" si="9"/>
        <v>5250000</v>
      </c>
      <c r="G40" s="332">
        <f t="shared" si="9"/>
        <v>0</v>
      </c>
      <c r="H40" s="330">
        <f t="shared" si="9"/>
        <v>1799</v>
      </c>
      <c r="I40" s="330">
        <f t="shared" si="9"/>
        <v>0</v>
      </c>
      <c r="J40" s="332">
        <f t="shared" si="9"/>
        <v>1799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188460</v>
      </c>
      <c r="P40" s="330">
        <f t="shared" si="9"/>
        <v>0</v>
      </c>
      <c r="Q40" s="330">
        <f t="shared" si="9"/>
        <v>98838</v>
      </c>
      <c r="R40" s="332">
        <f t="shared" si="9"/>
        <v>287298</v>
      </c>
      <c r="S40" s="332">
        <f t="shared" si="9"/>
        <v>3894132</v>
      </c>
      <c r="T40" s="330">
        <f t="shared" si="9"/>
        <v>0</v>
      </c>
      <c r="U40" s="330">
        <f t="shared" si="9"/>
        <v>125773</v>
      </c>
      <c r="V40" s="332">
        <f t="shared" si="9"/>
        <v>4019905</v>
      </c>
      <c r="W40" s="332">
        <f t="shared" si="9"/>
        <v>4309002</v>
      </c>
      <c r="X40" s="330">
        <f t="shared" si="9"/>
        <v>5250000</v>
      </c>
      <c r="Y40" s="332">
        <f t="shared" si="9"/>
        <v>-940998</v>
      </c>
      <c r="Z40" s="323">
        <f>+IF(X40&lt;&gt;0,+(Y40/X40)*100,0)</f>
        <v>-17.923771428571428</v>
      </c>
      <c r="AA40" s="337">
        <f>SUM(AA41:AA49)</f>
        <v>5250000</v>
      </c>
    </row>
    <row r="41" spans="1:27" ht="13.5">
      <c r="A41" s="348" t="s">
        <v>248</v>
      </c>
      <c r="B41" s="142"/>
      <c r="C41" s="349">
        <v>353989</v>
      </c>
      <c r="D41" s="350"/>
      <c r="E41" s="349">
        <v>500000</v>
      </c>
      <c r="F41" s="351">
        <v>650000</v>
      </c>
      <c r="G41" s="351"/>
      <c r="H41" s="349"/>
      <c r="I41" s="349"/>
      <c r="J41" s="351"/>
      <c r="K41" s="351"/>
      <c r="L41" s="349"/>
      <c r="M41" s="349"/>
      <c r="N41" s="351"/>
      <c r="O41" s="351">
        <v>188460</v>
      </c>
      <c r="P41" s="349"/>
      <c r="Q41" s="349"/>
      <c r="R41" s="351">
        <v>188460</v>
      </c>
      <c r="S41" s="351">
        <v>384133</v>
      </c>
      <c r="T41" s="349"/>
      <c r="U41" s="349"/>
      <c r="V41" s="351">
        <v>384133</v>
      </c>
      <c r="W41" s="351">
        <v>572593</v>
      </c>
      <c r="X41" s="349">
        <v>650000</v>
      </c>
      <c r="Y41" s="351">
        <v>-77407</v>
      </c>
      <c r="Z41" s="352">
        <v>-11.91</v>
      </c>
      <c r="AA41" s="353">
        <v>650000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>
        <v>1598</v>
      </c>
      <c r="D43" s="356"/>
      <c r="E43" s="305"/>
      <c r="F43" s="357">
        <v>3300000</v>
      </c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>
        <v>3300000</v>
      </c>
      <c r="Y43" s="357">
        <v>-3300000</v>
      </c>
      <c r="Z43" s="358">
        <v>-100</v>
      </c>
      <c r="AA43" s="303">
        <v>3300000</v>
      </c>
    </row>
    <row r="44" spans="1:27" ht="13.5">
      <c r="A44" s="348" t="s">
        <v>251</v>
      </c>
      <c r="B44" s="136"/>
      <c r="C44" s="60">
        <v>424311</v>
      </c>
      <c r="D44" s="355"/>
      <c r="E44" s="54"/>
      <c r="F44" s="53">
        <v>700000</v>
      </c>
      <c r="G44" s="53"/>
      <c r="H44" s="54">
        <v>1799</v>
      </c>
      <c r="I44" s="54"/>
      <c r="J44" s="53">
        <v>1799</v>
      </c>
      <c r="K44" s="53"/>
      <c r="L44" s="54"/>
      <c r="M44" s="54"/>
      <c r="N44" s="53"/>
      <c r="O44" s="53"/>
      <c r="P44" s="54"/>
      <c r="Q44" s="54">
        <v>8899</v>
      </c>
      <c r="R44" s="53">
        <v>8899</v>
      </c>
      <c r="S44" s="53"/>
      <c r="T44" s="54"/>
      <c r="U44" s="54">
        <v>125773</v>
      </c>
      <c r="V44" s="53">
        <v>125773</v>
      </c>
      <c r="W44" s="53">
        <v>136471</v>
      </c>
      <c r="X44" s="54">
        <v>700000</v>
      </c>
      <c r="Y44" s="53">
        <v>-563529</v>
      </c>
      <c r="Z44" s="94">
        <v>-80.5</v>
      </c>
      <c r="AA44" s="95">
        <v>700000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>
        <v>20422</v>
      </c>
      <c r="D48" s="355"/>
      <c r="E48" s="54"/>
      <c r="F48" s="53">
        <v>600000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600000</v>
      </c>
      <c r="Y48" s="53">
        <v>-600000</v>
      </c>
      <c r="Z48" s="94">
        <v>-100</v>
      </c>
      <c r="AA48" s="95">
        <v>600000</v>
      </c>
    </row>
    <row r="49" spans="1:27" ht="13.5">
      <c r="A49" s="348" t="s">
        <v>93</v>
      </c>
      <c r="B49" s="136"/>
      <c r="C49" s="54"/>
      <c r="D49" s="355"/>
      <c r="E49" s="54">
        <v>2051000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>
        <v>89939</v>
      </c>
      <c r="R49" s="53">
        <v>89939</v>
      </c>
      <c r="S49" s="53">
        <v>3509999</v>
      </c>
      <c r="T49" s="54"/>
      <c r="U49" s="54"/>
      <c r="V49" s="53">
        <v>3509999</v>
      </c>
      <c r="W49" s="53">
        <v>3599938</v>
      </c>
      <c r="X49" s="54"/>
      <c r="Y49" s="53">
        <v>3599938</v>
      </c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15563403</v>
      </c>
      <c r="D60" s="333">
        <f t="shared" si="14"/>
        <v>0</v>
      </c>
      <c r="E60" s="219">
        <f t="shared" si="14"/>
        <v>16538000</v>
      </c>
      <c r="F60" s="264">
        <f t="shared" si="14"/>
        <v>20387000</v>
      </c>
      <c r="G60" s="264">
        <f t="shared" si="14"/>
        <v>751431</v>
      </c>
      <c r="H60" s="219">
        <f t="shared" si="14"/>
        <v>905169</v>
      </c>
      <c r="I60" s="219">
        <f t="shared" si="14"/>
        <v>239895</v>
      </c>
      <c r="J60" s="264">
        <f t="shared" si="14"/>
        <v>1896495</v>
      </c>
      <c r="K60" s="264">
        <f t="shared" si="14"/>
        <v>799849</v>
      </c>
      <c r="L60" s="219">
        <f t="shared" si="14"/>
        <v>1499020</v>
      </c>
      <c r="M60" s="219">
        <f t="shared" si="14"/>
        <v>1488586</v>
      </c>
      <c r="N60" s="264">
        <f t="shared" si="14"/>
        <v>3787455</v>
      </c>
      <c r="O60" s="264">
        <f t="shared" si="14"/>
        <v>694117</v>
      </c>
      <c r="P60" s="219">
        <f t="shared" si="14"/>
        <v>1415064</v>
      </c>
      <c r="Q60" s="219">
        <f t="shared" si="14"/>
        <v>4152034</v>
      </c>
      <c r="R60" s="264">
        <f t="shared" si="14"/>
        <v>6261215</v>
      </c>
      <c r="S60" s="264">
        <f t="shared" si="14"/>
        <v>4194132</v>
      </c>
      <c r="T60" s="219">
        <f t="shared" si="14"/>
        <v>2364911</v>
      </c>
      <c r="U60" s="219">
        <f t="shared" si="14"/>
        <v>2010543</v>
      </c>
      <c r="V60" s="264">
        <f t="shared" si="14"/>
        <v>8569586</v>
      </c>
      <c r="W60" s="264">
        <f t="shared" si="14"/>
        <v>20514751</v>
      </c>
      <c r="X60" s="219">
        <f t="shared" si="14"/>
        <v>20387000</v>
      </c>
      <c r="Y60" s="264">
        <f t="shared" si="14"/>
        <v>127751</v>
      </c>
      <c r="Z60" s="324">
        <f>+IF(X60&lt;&gt;0,+(Y60/X60)*100,0)</f>
        <v>0.6266297150144701</v>
      </c>
      <c r="AA60" s="232">
        <f>+AA57+AA54+AA51+AA40+AA37+AA34+AA22+AA5</f>
        <v>20387000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2015-08-05T13:31:57Z</dcterms:created>
  <dcterms:modified xsi:type="dcterms:W3CDTF">2015-08-05T13:37:04Z</dcterms:modified>
  <cp:category/>
  <cp:version/>
  <cp:contentType/>
  <cp:contentStatus/>
</cp:coreProperties>
</file>