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<sst xmlns="http://schemas.openxmlformats.org/spreadsheetml/2006/main" count="857" uniqueCount="303">
  <si>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Hibiscus Coast(KZN216)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</si>
  <si>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</si>
  <si>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</si>
  <si>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</si>
  <si>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</si>
  <si>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</si>
  <si>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</si>
  <si>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</si>
  <si>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</si>
  <si>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</si>
  <si>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</si>
  <si>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</si>
  <si>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</si>
  <si>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</si>
  <si>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</si>
  <si>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</si>
  <si>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</si>
  <si>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</si>
  <si>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</si>
  <si>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</si>
  <si>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</si>
  <si>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</si>
  <si>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</si>
  <si>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</si>
  <si>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</si>
  <si>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</si>
  <si>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</si>
  <si>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</si>
  <si>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</si>
  <si>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</si>
  <si>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</si>
  <si>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</si>
  <si>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</si>
  <si>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</si>
  <si>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</si>
  <si>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</si>
  <si>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</si>
  <si>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</si>
  <si>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</si>
  <si>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</si>
  <si>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</si>
  <si>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</si>
  <si>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</si>
  <si>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</si>
  <si>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</si>
  <si>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</si>
  <si>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</si>
  <si>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</si>
  <si>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</si>
  <si>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</si>
  <si>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</si>
  <si>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</si>
  <si>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</si>
  <si>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</si>
  <si>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</si>
  <si>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</si>
  <si>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</si>
  <si>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</si>
  <si>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</si>
  <si>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</si>
  <si>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</si>
  <si>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</si>
  <si>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</si>
  <si>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</si>
  <si>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</si>
  <si>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</si>
  <si>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</si>
  <si>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</si>
  <si>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</si>
  <si>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</si>
  <si>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Hibiscus Coast(KZN216)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</si>
  <si>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</si>
  <si>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</si>
  <si>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</si>
  <si>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</si>
  <si>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</si>
  <si>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</si>
  <si>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</si>
  <si>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</si>
  <si>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</si>
  <si>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</si>
  <si>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</si>
  <si>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</si>
  <si>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</si>
  <si>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</si>
  <si>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</si>
  <si>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</si>
  <si>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</si>
  <si>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</si>
  <si>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</si>
  <si>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</si>
  <si>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</si>
  <si>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</si>
  <si>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</si>
  <si>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</si>
  <si>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</si>
  <si>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</si>
  <si>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</si>
  <si>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</si>
  <si>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</si>
  <si>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Hibiscus Coast(KZN216)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</si>
  <si>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</si>
  <si>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</si>
  <si>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</si>
  <si>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</si>
  <si>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</si>
  <si>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</si>
  <si>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</si>
  <si>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</si>
  <si>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</si>
  <si>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</si>
  <si>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</si>
  <si>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</si>
  <si>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</si>
  <si>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</si>
  <si>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</si>
  <si>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</si>
  <si>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</si>
  <si>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</si>
  <si>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</si>
  <si>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</si>
  <si>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</si>
  <si>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</si>
  <si>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</si>
  <si>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</si>
  <si>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</si>
  <si>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</si>
  <si>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</si>
  <si>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</si>
  <si>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Hibiscus Coast(KZN216)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</si>
  <si>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</si>
  <si>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</si>
  <si>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</si>
  <si>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</si>
  <si>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</si>
  <si>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</si>
  <si>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</si>
  <si>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</si>
  <si>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</si>
  <si>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</si>
  <si>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Hibiscus Coast(KZN216)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</si>
  <si>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</si>
  <si>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</si>
  <si>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</si>
  <si>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</si>
  <si>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</si>
  <si>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</si>
  <si>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</si>
  <si>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</si>
  <si>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</si>
  <si>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</si>
  <si>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</si>
  <si>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</si>
  <si>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</si>
  <si>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</si>
  <si>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</si>
  <si>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</si>
  <si>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</si>
  <si>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</si>
  <si>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</si>
  <si>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</si>
  <si>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</si>
  <si>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</si>
  <si>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</si>
  <si>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</si>
  <si>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</si>
  <si>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</si>
  <si>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</si>
  <si>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</si>
  <si>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</si>
  <si>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</si>
  <si>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</si>
  <si>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</si>
  <si>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</si>
  <si>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Hibiscus Coast(KZN216)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</si>
  <si>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</si>
  <si>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</si>
  <si>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</si>
  <si>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</si>
  <si>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</si>
  <si>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</si>
  <si>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</si>
  <si>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</si>
  <si>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</si>
  <si>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</si>
  <si>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</si>
  <si>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</si>
  <si>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</si>
  <si>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</si>
  <si>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</si>
  <si>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</si>
  <si>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</si>
  <si>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</si>
  <si>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</si>
  <si>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</si>
  <si>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</si>
  <si>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</si>
  <si>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</si>
  <si>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</si>
  <si>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</si>
  <si>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</si>
  <si>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</si>
  <si>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Hibiscus Coast(KZN216)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</si>
  <si>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</si>
  <si>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</si>
  <si>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</si>
  <si>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</si>
  <si>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</si>
  <si>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</si>
  <si>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</si>
  <si>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</si>
  <si>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</si>
  <si>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</si>
  <si>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</si>
  <si>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</si>
  <si>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</si>
  <si>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</si>
  <si>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</si>
  <si>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</si>
  <si>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</si>
  <si>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</si>
  <si>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</si>
  <si>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</si>
  <si>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</si>
  <si>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</si>
  <si>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</si>
  <si>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</si>
  <si>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Hibiscus Coast(KZN216)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</si>
  <si>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</si>
  <si>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</si>
  <si>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</si>
  <si>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</si>
  <si>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</si>
  <si>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</si>
  <si>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</si>
  <si>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</si>
  <si>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</si>
  <si>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</si>
  <si>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</si>
  <si>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</si>
  <si>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</si>
  <si>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</si>
  <si>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</si>
  <si>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</si>
  <si>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</si>
  <si>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</si>
  <si>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</si>
  <si>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</si>
  <si>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</si>
  <si>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</si>
  <si>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</si>
  <si>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</si>
  <si>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</si>
  <si>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</si>
  <si>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</si>
  <si>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</si>
  <si>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</si>
  <si>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</si>
  <si>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</si>
  <si>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</si>
  <si>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</si>
  <si>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</si>
  <si>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</si>
  <si>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Hibiscus Coast(KZN216)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</si>
  <si>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</si>
  <si>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</si>
  <si>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Hibiscus Coast(KZN216)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</si>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</sst>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278658812</v>
      </c>
      <c r="C5" s="19">
        <v>0</v>
      </c>
      <c r="D5" s="59">
        <v>309630000</v>
      </c>
      <c r="E5" s="60">
        <v>309630000</v>
      </c>
      <c r="F5" s="60">
        <v>27383729</v>
      </c>
      <c r="G5" s="60">
        <v>53102311</v>
      </c>
      <c r="H5" s="60">
        <v>53102311</v>
      </c>
      <c r="I5" s="60">
        <v>133588351</v>
      </c>
      <c r="J5" s="60">
        <v>53102311</v>
      </c>
      <c r="K5" s="60">
        <v>53102311</v>
      </c>
      <c r="L5" s="60">
        <v>27176041</v>
      </c>
      <c r="M5" s="60">
        <v>133380663</v>
      </c>
      <c r="N5" s="60">
        <v>31005808</v>
      </c>
      <c r="O5" s="60">
        <v>27285662</v>
      </c>
      <c r="P5" s="60">
        <v>27533148</v>
      </c>
      <c r="Q5" s="60">
        <v>85824618</v>
      </c>
      <c r="R5" s="60">
        <v>27609549</v>
      </c>
      <c r="S5" s="60">
        <v>-956</v>
      </c>
      <c r="T5" s="60">
        <v>27383728</v>
      </c>
      <c r="U5" s="60">
        <v>54992321</v>
      </c>
      <c r="V5" s="60">
        <v>407785953</v>
      </c>
      <c r="W5" s="60">
        <v>309629700</v>
      </c>
      <c r="X5" s="60">
        <v>98156253</v>
      </c>
      <c r="Y5" s="61">
        <v>31.7</v>
      </c>
      <c r="Z5" s="62">
        <v>309630000</v>
      </c>
    </row>
    <row r="6" spans="1:26" ht="13.5">
      <c r="A6" s="58" t="s">
        <v>32</v>
      </c>
      <c r="B6" s="19">
        <v>127014392</v>
      </c>
      <c r="C6" s="19">
        <v>0</v>
      </c>
      <c r="D6" s="59">
        <v>151954000</v>
      </c>
      <c r="E6" s="60">
        <v>151954000</v>
      </c>
      <c r="F6" s="60">
        <v>12140878</v>
      </c>
      <c r="G6" s="60">
        <v>14565289</v>
      </c>
      <c r="H6" s="60">
        <v>14565289</v>
      </c>
      <c r="I6" s="60">
        <v>41271456</v>
      </c>
      <c r="J6" s="60">
        <v>14565289</v>
      </c>
      <c r="K6" s="60">
        <v>14565289</v>
      </c>
      <c r="L6" s="60">
        <v>8849008</v>
      </c>
      <c r="M6" s="60">
        <v>37979586</v>
      </c>
      <c r="N6" s="60">
        <v>-70918</v>
      </c>
      <c r="O6" s="60">
        <v>11503257</v>
      </c>
      <c r="P6" s="60">
        <v>11561135</v>
      </c>
      <c r="Q6" s="60">
        <v>22993474</v>
      </c>
      <c r="R6" s="60">
        <v>11551043</v>
      </c>
      <c r="S6" s="60">
        <v>6842482</v>
      </c>
      <c r="T6" s="60">
        <v>12221807</v>
      </c>
      <c r="U6" s="60">
        <v>30615332</v>
      </c>
      <c r="V6" s="60">
        <v>132859848</v>
      </c>
      <c r="W6" s="60">
        <v>151953584</v>
      </c>
      <c r="X6" s="60">
        <v>-19093736</v>
      </c>
      <c r="Y6" s="61">
        <v>-12.57</v>
      </c>
      <c r="Z6" s="62">
        <v>151954000</v>
      </c>
    </row>
    <row r="7" spans="1:26" ht="13.5">
      <c r="A7" s="58" t="s">
        <v>33</v>
      </c>
      <c r="B7" s="19">
        <v>5503599</v>
      </c>
      <c r="C7" s="19">
        <v>0</v>
      </c>
      <c r="D7" s="59">
        <v>5856000</v>
      </c>
      <c r="E7" s="60">
        <v>5856000</v>
      </c>
      <c r="F7" s="60">
        <v>445966</v>
      </c>
      <c r="G7" s="60">
        <v>510388</v>
      </c>
      <c r="H7" s="60">
        <v>510388</v>
      </c>
      <c r="I7" s="60">
        <v>1466742</v>
      </c>
      <c r="J7" s="60">
        <v>510388</v>
      </c>
      <c r="K7" s="60">
        <v>510388</v>
      </c>
      <c r="L7" s="60">
        <v>86372</v>
      </c>
      <c r="M7" s="60">
        <v>1107148</v>
      </c>
      <c r="N7" s="60">
        <v>587714</v>
      </c>
      <c r="O7" s="60">
        <v>0</v>
      </c>
      <c r="P7" s="60">
        <v>296449</v>
      </c>
      <c r="Q7" s="60">
        <v>884163</v>
      </c>
      <c r="R7" s="60">
        <v>411912</v>
      </c>
      <c r="S7" s="60">
        <v>354982</v>
      </c>
      <c r="T7" s="60">
        <v>445966</v>
      </c>
      <c r="U7" s="60">
        <v>1212860</v>
      </c>
      <c r="V7" s="60">
        <v>4670913</v>
      </c>
      <c r="W7" s="60">
        <v>5856122</v>
      </c>
      <c r="X7" s="60">
        <v>-1185209</v>
      </c>
      <c r="Y7" s="61">
        <v>-20.24</v>
      </c>
      <c r="Z7" s="62">
        <v>5856000</v>
      </c>
    </row>
    <row r="8" spans="1:26" ht="13.5">
      <c r="A8" s="58" t="s">
        <v>34</v>
      </c>
      <c r="B8" s="19">
        <v>169190674</v>
      </c>
      <c r="C8" s="19">
        <v>0</v>
      </c>
      <c r="D8" s="59">
        <v>141468000</v>
      </c>
      <c r="E8" s="60">
        <v>141468000</v>
      </c>
      <c r="F8" s="60">
        <v>42530000</v>
      </c>
      <c r="G8" s="60">
        <v>908538</v>
      </c>
      <c r="H8" s="60">
        <v>908538</v>
      </c>
      <c r="I8" s="60">
        <v>44347076</v>
      </c>
      <c r="J8" s="60">
        <v>908538</v>
      </c>
      <c r="K8" s="60">
        <v>908538</v>
      </c>
      <c r="L8" s="60">
        <v>0</v>
      </c>
      <c r="M8" s="60">
        <v>1817076</v>
      </c>
      <c r="N8" s="60">
        <v>1384680</v>
      </c>
      <c r="O8" s="60">
        <v>0</v>
      </c>
      <c r="P8" s="60">
        <v>28007000</v>
      </c>
      <c r="Q8" s="60">
        <v>29391680</v>
      </c>
      <c r="R8" s="60">
        <v>750000</v>
      </c>
      <c r="S8" s="60">
        <v>0</v>
      </c>
      <c r="T8" s="60">
        <v>40930000</v>
      </c>
      <c r="U8" s="60">
        <v>41680000</v>
      </c>
      <c r="V8" s="60">
        <v>117235832</v>
      </c>
      <c r="W8" s="60">
        <v>141468000</v>
      </c>
      <c r="X8" s="60">
        <v>-24232168</v>
      </c>
      <c r="Y8" s="61">
        <v>-17.13</v>
      </c>
      <c r="Z8" s="62">
        <v>141468000</v>
      </c>
    </row>
    <row r="9" spans="1:26" ht="13.5">
      <c r="A9" s="58" t="s">
        <v>35</v>
      </c>
      <c r="B9" s="19">
        <v>43720194</v>
      </c>
      <c r="C9" s="19">
        <v>0</v>
      </c>
      <c r="D9" s="59">
        <v>96120961</v>
      </c>
      <c r="E9" s="60">
        <v>96120961</v>
      </c>
      <c r="F9" s="60">
        <v>4050685</v>
      </c>
      <c r="G9" s="60">
        <v>3513818</v>
      </c>
      <c r="H9" s="60">
        <v>3513818</v>
      </c>
      <c r="I9" s="60">
        <v>11078321</v>
      </c>
      <c r="J9" s="60">
        <v>3513818</v>
      </c>
      <c r="K9" s="60">
        <v>3513818</v>
      </c>
      <c r="L9" s="60">
        <v>2997442</v>
      </c>
      <c r="M9" s="60">
        <v>10025078</v>
      </c>
      <c r="N9" s="60">
        <v>14773394</v>
      </c>
      <c r="O9" s="60">
        <v>3557842</v>
      </c>
      <c r="P9" s="60">
        <v>4135121</v>
      </c>
      <c r="Q9" s="60">
        <v>22466357</v>
      </c>
      <c r="R9" s="60">
        <v>3185004</v>
      </c>
      <c r="S9" s="60">
        <v>2952899</v>
      </c>
      <c r="T9" s="60">
        <v>3967836</v>
      </c>
      <c r="U9" s="60">
        <v>10105739</v>
      </c>
      <c r="V9" s="60">
        <v>53675495</v>
      </c>
      <c r="W9" s="60">
        <v>96121155</v>
      </c>
      <c r="X9" s="60">
        <v>-42445660</v>
      </c>
      <c r="Y9" s="61">
        <v>-44.16</v>
      </c>
      <c r="Z9" s="62">
        <v>96120961</v>
      </c>
    </row>
    <row r="10" spans="1:26" ht="25.5">
      <c r="A10" s="63" t="s">
        <v>278</v>
      </c>
      <c r="B10" s="64">
        <f>SUM(B5:B9)</f>
        <v>624087671</v>
      </c>
      <c r="C10" s="64">
        <f>SUM(C5:C9)</f>
        <v>0</v>
      </c>
      <c r="D10" s="65">
        <f aca="true" t="shared" si="0" ref="D10:Z10">SUM(D5:D9)</f>
        <v>705028961</v>
      </c>
      <c r="E10" s="66">
        <f t="shared" si="0"/>
        <v>705028961</v>
      </c>
      <c r="F10" s="66">
        <f t="shared" si="0"/>
        <v>86551258</v>
      </c>
      <c r="G10" s="66">
        <f t="shared" si="0"/>
        <v>72600344</v>
      </c>
      <c r="H10" s="66">
        <f t="shared" si="0"/>
        <v>72600344</v>
      </c>
      <c r="I10" s="66">
        <f t="shared" si="0"/>
        <v>231751946</v>
      </c>
      <c r="J10" s="66">
        <f t="shared" si="0"/>
        <v>72600344</v>
      </c>
      <c r="K10" s="66">
        <f t="shared" si="0"/>
        <v>72600344</v>
      </c>
      <c r="L10" s="66">
        <f t="shared" si="0"/>
        <v>39108863</v>
      </c>
      <c r="M10" s="66">
        <f t="shared" si="0"/>
        <v>184309551</v>
      </c>
      <c r="N10" s="66">
        <f t="shared" si="0"/>
        <v>47680678</v>
      </c>
      <c r="O10" s="66">
        <f t="shared" si="0"/>
        <v>42346761</v>
      </c>
      <c r="P10" s="66">
        <f t="shared" si="0"/>
        <v>71532853</v>
      </c>
      <c r="Q10" s="66">
        <f t="shared" si="0"/>
        <v>161560292</v>
      </c>
      <c r="R10" s="66">
        <f t="shared" si="0"/>
        <v>43507508</v>
      </c>
      <c r="S10" s="66">
        <f t="shared" si="0"/>
        <v>10149407</v>
      </c>
      <c r="T10" s="66">
        <f t="shared" si="0"/>
        <v>84949337</v>
      </c>
      <c r="U10" s="66">
        <f t="shared" si="0"/>
        <v>138606252</v>
      </c>
      <c r="V10" s="66">
        <f t="shared" si="0"/>
        <v>716228041</v>
      </c>
      <c r="W10" s="66">
        <f t="shared" si="0"/>
        <v>705028561</v>
      </c>
      <c r="X10" s="66">
        <f t="shared" si="0"/>
        <v>11199480</v>
      </c>
      <c r="Y10" s="67">
        <f>+IF(W10&lt;&gt;0,(X10/W10)*100,0)</f>
        <v>1.5885143694199928</v>
      </c>
      <c r="Z10" s="68">
        <f t="shared" si="0"/>
        <v>705028961</v>
      </c>
    </row>
    <row r="11" spans="1:26" ht="13.5">
      <c r="A11" s="58" t="s">
        <v>37</v>
      </c>
      <c r="B11" s="19">
        <v>279835676</v>
      </c>
      <c r="C11" s="19">
        <v>0</v>
      </c>
      <c r="D11" s="59">
        <v>274899852</v>
      </c>
      <c r="E11" s="60">
        <v>274899852</v>
      </c>
      <c r="F11" s="60">
        <v>22020036</v>
      </c>
      <c r="G11" s="60">
        <v>23263153</v>
      </c>
      <c r="H11" s="60">
        <v>23263153</v>
      </c>
      <c r="I11" s="60">
        <v>68546342</v>
      </c>
      <c r="J11" s="60">
        <v>23263153</v>
      </c>
      <c r="K11" s="60">
        <v>23263153</v>
      </c>
      <c r="L11" s="60">
        <v>21105023</v>
      </c>
      <c r="M11" s="60">
        <v>67631329</v>
      </c>
      <c r="N11" s="60">
        <v>23164726</v>
      </c>
      <c r="O11" s="60">
        <v>23687152</v>
      </c>
      <c r="P11" s="60">
        <v>22386013</v>
      </c>
      <c r="Q11" s="60">
        <v>69237891</v>
      </c>
      <c r="R11" s="60">
        <v>22738228</v>
      </c>
      <c r="S11" s="60">
        <v>19370594</v>
      </c>
      <c r="T11" s="60">
        <v>21759972</v>
      </c>
      <c r="U11" s="60">
        <v>63868794</v>
      </c>
      <c r="V11" s="60">
        <v>269284356</v>
      </c>
      <c r="W11" s="60">
        <v>274899636</v>
      </c>
      <c r="X11" s="60">
        <v>-5615280</v>
      </c>
      <c r="Y11" s="61">
        <v>-2.04</v>
      </c>
      <c r="Z11" s="62">
        <v>274899852</v>
      </c>
    </row>
    <row r="12" spans="1:26" ht="13.5">
      <c r="A12" s="58" t="s">
        <v>38</v>
      </c>
      <c r="B12" s="19">
        <v>17836788</v>
      </c>
      <c r="C12" s="19">
        <v>0</v>
      </c>
      <c r="D12" s="59">
        <v>17581696</v>
      </c>
      <c r="E12" s="60">
        <v>17581696</v>
      </c>
      <c r="F12" s="60">
        <v>1508167</v>
      </c>
      <c r="G12" s="60">
        <v>1503882</v>
      </c>
      <c r="H12" s="60">
        <v>1503882</v>
      </c>
      <c r="I12" s="60">
        <v>4515931</v>
      </c>
      <c r="J12" s="60">
        <v>1503882</v>
      </c>
      <c r="K12" s="60">
        <v>1503882</v>
      </c>
      <c r="L12" s="60">
        <v>1396164</v>
      </c>
      <c r="M12" s="60">
        <v>4403928</v>
      </c>
      <c r="N12" s="60">
        <v>1399592</v>
      </c>
      <c r="O12" s="60">
        <v>1497026</v>
      </c>
      <c r="P12" s="60">
        <v>1497026</v>
      </c>
      <c r="Q12" s="60">
        <v>4393644</v>
      </c>
      <c r="R12" s="60">
        <v>1509024</v>
      </c>
      <c r="S12" s="60">
        <v>2422142</v>
      </c>
      <c r="T12" s="60">
        <v>1508167</v>
      </c>
      <c r="U12" s="60">
        <v>5439333</v>
      </c>
      <c r="V12" s="60">
        <v>18752836</v>
      </c>
      <c r="W12" s="60">
        <v>17581696</v>
      </c>
      <c r="X12" s="60">
        <v>1171140</v>
      </c>
      <c r="Y12" s="61">
        <v>6.66</v>
      </c>
      <c r="Z12" s="62">
        <v>17581696</v>
      </c>
    </row>
    <row r="13" spans="1:26" ht="13.5">
      <c r="A13" s="58" t="s">
        <v>279</v>
      </c>
      <c r="B13" s="19">
        <v>0</v>
      </c>
      <c r="C13" s="19">
        <v>0</v>
      </c>
      <c r="D13" s="59">
        <v>51897000</v>
      </c>
      <c r="E13" s="60">
        <v>51897000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51897000</v>
      </c>
      <c r="X13" s="60">
        <v>-51897000</v>
      </c>
      <c r="Y13" s="61">
        <v>-100</v>
      </c>
      <c r="Z13" s="62">
        <v>51897000</v>
      </c>
    </row>
    <row r="14" spans="1:26" ht="13.5">
      <c r="A14" s="58" t="s">
        <v>40</v>
      </c>
      <c r="B14" s="19">
        <v>5909705</v>
      </c>
      <c r="C14" s="19">
        <v>0</v>
      </c>
      <c r="D14" s="59">
        <v>5000000</v>
      </c>
      <c r="E14" s="60">
        <v>5000000</v>
      </c>
      <c r="F14" s="60">
        <v>12244</v>
      </c>
      <c r="G14" s="60">
        <v>-542333</v>
      </c>
      <c r="H14" s="60">
        <v>-542333</v>
      </c>
      <c r="I14" s="60">
        <v>-1072422</v>
      </c>
      <c r="J14" s="60">
        <v>-542333</v>
      </c>
      <c r="K14" s="60">
        <v>-542333</v>
      </c>
      <c r="L14" s="60">
        <v>257060</v>
      </c>
      <c r="M14" s="60">
        <v>-827606</v>
      </c>
      <c r="N14" s="60">
        <v>0</v>
      </c>
      <c r="O14" s="60">
        <v>0</v>
      </c>
      <c r="P14" s="60">
        <v>0</v>
      </c>
      <c r="Q14" s="60">
        <v>0</v>
      </c>
      <c r="R14" s="60">
        <v>2314177</v>
      </c>
      <c r="S14" s="60">
        <v>0</v>
      </c>
      <c r="T14" s="60">
        <v>12244</v>
      </c>
      <c r="U14" s="60">
        <v>2326421</v>
      </c>
      <c r="V14" s="60">
        <v>426393</v>
      </c>
      <c r="W14" s="60">
        <v>5000000</v>
      </c>
      <c r="X14" s="60">
        <v>-4573607</v>
      </c>
      <c r="Y14" s="61">
        <v>-91.47</v>
      </c>
      <c r="Z14" s="62">
        <v>5000000</v>
      </c>
    </row>
    <row r="15" spans="1:26" ht="13.5">
      <c r="A15" s="58" t="s">
        <v>41</v>
      </c>
      <c r="B15" s="19">
        <v>103300547</v>
      </c>
      <c r="C15" s="19">
        <v>0</v>
      </c>
      <c r="D15" s="59">
        <v>124322000</v>
      </c>
      <c r="E15" s="60">
        <v>124322000</v>
      </c>
      <c r="F15" s="60">
        <v>0</v>
      </c>
      <c r="G15" s="60">
        <v>8451021</v>
      </c>
      <c r="H15" s="60">
        <v>8451021</v>
      </c>
      <c r="I15" s="60">
        <v>16902042</v>
      </c>
      <c r="J15" s="60">
        <v>8451021</v>
      </c>
      <c r="K15" s="60">
        <v>8451021</v>
      </c>
      <c r="L15" s="60">
        <v>5258430</v>
      </c>
      <c r="M15" s="60">
        <v>22160472</v>
      </c>
      <c r="N15" s="60">
        <v>5294807</v>
      </c>
      <c r="O15" s="60">
        <v>5661435</v>
      </c>
      <c r="P15" s="60">
        <v>5628826</v>
      </c>
      <c r="Q15" s="60">
        <v>16585068</v>
      </c>
      <c r="R15" s="60">
        <v>5315999</v>
      </c>
      <c r="S15" s="60">
        <v>2829473</v>
      </c>
      <c r="T15" s="60">
        <v>0</v>
      </c>
      <c r="U15" s="60">
        <v>8145472</v>
      </c>
      <c r="V15" s="60">
        <v>63793054</v>
      </c>
      <c r="W15" s="60">
        <v>124322000</v>
      </c>
      <c r="X15" s="60">
        <v>-60528946</v>
      </c>
      <c r="Y15" s="61">
        <v>-48.69</v>
      </c>
      <c r="Z15" s="62">
        <v>124322000</v>
      </c>
    </row>
    <row r="16" spans="1:26" ht="13.5">
      <c r="A16" s="69" t="s">
        <v>42</v>
      </c>
      <c r="B16" s="19">
        <v>5777196</v>
      </c>
      <c r="C16" s="19">
        <v>0</v>
      </c>
      <c r="D16" s="59">
        <v>4660000</v>
      </c>
      <c r="E16" s="60">
        <v>4660000</v>
      </c>
      <c r="F16" s="60">
        <v>0</v>
      </c>
      <c r="G16" s="60">
        <v>1645076</v>
      </c>
      <c r="H16" s="60">
        <v>1645076</v>
      </c>
      <c r="I16" s="60">
        <v>3290152</v>
      </c>
      <c r="J16" s="60">
        <v>1645076</v>
      </c>
      <c r="K16" s="60">
        <v>1645076</v>
      </c>
      <c r="L16" s="60">
        <v>0</v>
      </c>
      <c r="M16" s="60">
        <v>3290152</v>
      </c>
      <c r="N16" s="60">
        <v>27513</v>
      </c>
      <c r="O16" s="60">
        <v>150073</v>
      </c>
      <c r="P16" s="60">
        <v>791066</v>
      </c>
      <c r="Q16" s="60">
        <v>968652</v>
      </c>
      <c r="R16" s="60">
        <v>520473</v>
      </c>
      <c r="S16" s="60">
        <v>958021</v>
      </c>
      <c r="T16" s="60">
        <v>0</v>
      </c>
      <c r="U16" s="60">
        <v>1478494</v>
      </c>
      <c r="V16" s="60">
        <v>9027450</v>
      </c>
      <c r="W16" s="60">
        <v>4659500</v>
      </c>
      <c r="X16" s="60">
        <v>4367950</v>
      </c>
      <c r="Y16" s="61">
        <v>93.74</v>
      </c>
      <c r="Z16" s="62">
        <v>4660000</v>
      </c>
    </row>
    <row r="17" spans="1:26" ht="13.5">
      <c r="A17" s="58" t="s">
        <v>43</v>
      </c>
      <c r="B17" s="19">
        <v>179623955</v>
      </c>
      <c r="C17" s="19">
        <v>0</v>
      </c>
      <c r="D17" s="59">
        <v>226669079</v>
      </c>
      <c r="E17" s="60">
        <v>226669079</v>
      </c>
      <c r="F17" s="60">
        <v>6270232</v>
      </c>
      <c r="G17" s="60">
        <v>12343330</v>
      </c>
      <c r="H17" s="60">
        <v>12343330</v>
      </c>
      <c r="I17" s="60">
        <v>30956892</v>
      </c>
      <c r="J17" s="60">
        <v>12343330</v>
      </c>
      <c r="K17" s="60">
        <v>12343330</v>
      </c>
      <c r="L17" s="60">
        <v>17999773</v>
      </c>
      <c r="M17" s="60">
        <v>42686433</v>
      </c>
      <c r="N17" s="60">
        <v>18140782</v>
      </c>
      <c r="O17" s="60">
        <v>16940386</v>
      </c>
      <c r="P17" s="60">
        <v>20116475</v>
      </c>
      <c r="Q17" s="60">
        <v>55197643</v>
      </c>
      <c r="R17" s="60">
        <v>22627009</v>
      </c>
      <c r="S17" s="60">
        <v>7293544</v>
      </c>
      <c r="T17" s="60">
        <v>7762193</v>
      </c>
      <c r="U17" s="60">
        <v>37682746</v>
      </c>
      <c r="V17" s="60">
        <v>166523714</v>
      </c>
      <c r="W17" s="60">
        <v>226669079</v>
      </c>
      <c r="X17" s="60">
        <v>-60145365</v>
      </c>
      <c r="Y17" s="61">
        <v>-26.53</v>
      </c>
      <c r="Z17" s="62">
        <v>226669079</v>
      </c>
    </row>
    <row r="18" spans="1:26" ht="13.5">
      <c r="A18" s="70" t="s">
        <v>44</v>
      </c>
      <c r="B18" s="71">
        <f>SUM(B11:B17)</f>
        <v>592283867</v>
      </c>
      <c r="C18" s="71">
        <f>SUM(C11:C17)</f>
        <v>0</v>
      </c>
      <c r="D18" s="72">
        <f aca="true" t="shared" si="1" ref="D18:Z18">SUM(D11:D17)</f>
        <v>705029627</v>
      </c>
      <c r="E18" s="73">
        <f t="shared" si="1"/>
        <v>705029627</v>
      </c>
      <c r="F18" s="73">
        <f t="shared" si="1"/>
        <v>29810679</v>
      </c>
      <c r="G18" s="73">
        <f t="shared" si="1"/>
        <v>46664129</v>
      </c>
      <c r="H18" s="73">
        <f t="shared" si="1"/>
        <v>46664129</v>
      </c>
      <c r="I18" s="73">
        <f t="shared" si="1"/>
        <v>123138937</v>
      </c>
      <c r="J18" s="73">
        <f t="shared" si="1"/>
        <v>46664129</v>
      </c>
      <c r="K18" s="73">
        <f t="shared" si="1"/>
        <v>46664129</v>
      </c>
      <c r="L18" s="73">
        <f t="shared" si="1"/>
        <v>46016450</v>
      </c>
      <c r="M18" s="73">
        <f t="shared" si="1"/>
        <v>139344708</v>
      </c>
      <c r="N18" s="73">
        <f t="shared" si="1"/>
        <v>48027420</v>
      </c>
      <c r="O18" s="73">
        <f t="shared" si="1"/>
        <v>47936072</v>
      </c>
      <c r="P18" s="73">
        <f t="shared" si="1"/>
        <v>50419406</v>
      </c>
      <c r="Q18" s="73">
        <f t="shared" si="1"/>
        <v>146382898</v>
      </c>
      <c r="R18" s="73">
        <f t="shared" si="1"/>
        <v>55024910</v>
      </c>
      <c r="S18" s="73">
        <f t="shared" si="1"/>
        <v>32873774</v>
      </c>
      <c r="T18" s="73">
        <f t="shared" si="1"/>
        <v>31042576</v>
      </c>
      <c r="U18" s="73">
        <f t="shared" si="1"/>
        <v>118941260</v>
      </c>
      <c r="V18" s="73">
        <f t="shared" si="1"/>
        <v>527807803</v>
      </c>
      <c r="W18" s="73">
        <f t="shared" si="1"/>
        <v>705028911</v>
      </c>
      <c r="X18" s="73">
        <f t="shared" si="1"/>
        <v>-177221108</v>
      </c>
      <c r="Y18" s="67">
        <f>+IF(W18&lt;&gt;0,(X18/W18)*100,0)</f>
        <v>-25.136714996358496</v>
      </c>
      <c r="Z18" s="74">
        <f t="shared" si="1"/>
        <v>705029627</v>
      </c>
    </row>
    <row r="19" spans="1:26" ht="13.5">
      <c r="A19" s="70" t="s">
        <v>45</v>
      </c>
      <c r="B19" s="75">
        <f>+B10-B18</f>
        <v>31803804</v>
      </c>
      <c r="C19" s="75">
        <f>+C10-C18</f>
        <v>0</v>
      </c>
      <c r="D19" s="76">
        <f aca="true" t="shared" si="2" ref="D19:Z19">+D10-D18</f>
        <v>-666</v>
      </c>
      <c r="E19" s="77">
        <f t="shared" si="2"/>
        <v>-666</v>
      </c>
      <c r="F19" s="77">
        <f t="shared" si="2"/>
        <v>56740579</v>
      </c>
      <c r="G19" s="77">
        <f t="shared" si="2"/>
        <v>25936215</v>
      </c>
      <c r="H19" s="77">
        <f t="shared" si="2"/>
        <v>25936215</v>
      </c>
      <c r="I19" s="77">
        <f t="shared" si="2"/>
        <v>108613009</v>
      </c>
      <c r="J19" s="77">
        <f t="shared" si="2"/>
        <v>25936215</v>
      </c>
      <c r="K19" s="77">
        <f t="shared" si="2"/>
        <v>25936215</v>
      </c>
      <c r="L19" s="77">
        <f t="shared" si="2"/>
        <v>-6907587</v>
      </c>
      <c r="M19" s="77">
        <f t="shared" si="2"/>
        <v>44964843</v>
      </c>
      <c r="N19" s="77">
        <f t="shared" si="2"/>
        <v>-346742</v>
      </c>
      <c r="O19" s="77">
        <f t="shared" si="2"/>
        <v>-5589311</v>
      </c>
      <c r="P19" s="77">
        <f t="shared" si="2"/>
        <v>21113447</v>
      </c>
      <c r="Q19" s="77">
        <f t="shared" si="2"/>
        <v>15177394</v>
      </c>
      <c r="R19" s="77">
        <f t="shared" si="2"/>
        <v>-11517402</v>
      </c>
      <c r="S19" s="77">
        <f t="shared" si="2"/>
        <v>-22724367</v>
      </c>
      <c r="T19" s="77">
        <f t="shared" si="2"/>
        <v>53906761</v>
      </c>
      <c r="U19" s="77">
        <f t="shared" si="2"/>
        <v>19664992</v>
      </c>
      <c r="V19" s="77">
        <f t="shared" si="2"/>
        <v>188420238</v>
      </c>
      <c r="W19" s="77">
        <f>IF(E10=E18,0,W10-W18)</f>
        <v>-350</v>
      </c>
      <c r="X19" s="77">
        <f t="shared" si="2"/>
        <v>188420588</v>
      </c>
      <c r="Y19" s="78">
        <f>+IF(W19&lt;&gt;0,(X19/W19)*100,0)</f>
        <v>-53834453.71428571</v>
      </c>
      <c r="Z19" s="79">
        <f t="shared" si="2"/>
        <v>-666</v>
      </c>
    </row>
    <row r="20" spans="1:26" ht="13.5">
      <c r="A20" s="58" t="s">
        <v>46</v>
      </c>
      <c r="B20" s="19">
        <v>0</v>
      </c>
      <c r="C20" s="19">
        <v>0</v>
      </c>
      <c r="D20" s="59">
        <v>48324000</v>
      </c>
      <c r="E20" s="60">
        <v>48324000</v>
      </c>
      <c r="F20" s="60">
        <v>5000000</v>
      </c>
      <c r="G20" s="60">
        <v>903626</v>
      </c>
      <c r="H20" s="60">
        <v>903626</v>
      </c>
      <c r="I20" s="60">
        <v>6807252</v>
      </c>
      <c r="J20" s="60">
        <v>903626</v>
      </c>
      <c r="K20" s="60">
        <v>903626</v>
      </c>
      <c r="L20" s="60">
        <v>0</v>
      </c>
      <c r="M20" s="60">
        <v>1807252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8614504</v>
      </c>
      <c r="W20" s="60">
        <v>48324000</v>
      </c>
      <c r="X20" s="60">
        <v>-39709496</v>
      </c>
      <c r="Y20" s="61">
        <v>-82.17</v>
      </c>
      <c r="Z20" s="62">
        <v>48324000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31803804</v>
      </c>
      <c r="C22" s="86">
        <f>SUM(C19:C21)</f>
        <v>0</v>
      </c>
      <c r="D22" s="87">
        <f aca="true" t="shared" si="3" ref="D22:Z22">SUM(D19:D21)</f>
        <v>48323334</v>
      </c>
      <c r="E22" s="88">
        <f t="shared" si="3"/>
        <v>48323334</v>
      </c>
      <c r="F22" s="88">
        <f t="shared" si="3"/>
        <v>61740579</v>
      </c>
      <c r="G22" s="88">
        <f t="shared" si="3"/>
        <v>26839841</v>
      </c>
      <c r="H22" s="88">
        <f t="shared" si="3"/>
        <v>26839841</v>
      </c>
      <c r="I22" s="88">
        <f t="shared" si="3"/>
        <v>115420261</v>
      </c>
      <c r="J22" s="88">
        <f t="shared" si="3"/>
        <v>26839841</v>
      </c>
      <c r="K22" s="88">
        <f t="shared" si="3"/>
        <v>26839841</v>
      </c>
      <c r="L22" s="88">
        <f t="shared" si="3"/>
        <v>-6907587</v>
      </c>
      <c r="M22" s="88">
        <f t="shared" si="3"/>
        <v>46772095</v>
      </c>
      <c r="N22" s="88">
        <f t="shared" si="3"/>
        <v>-346742</v>
      </c>
      <c r="O22" s="88">
        <f t="shared" si="3"/>
        <v>-5589311</v>
      </c>
      <c r="P22" s="88">
        <f t="shared" si="3"/>
        <v>21113447</v>
      </c>
      <c r="Q22" s="88">
        <f t="shared" si="3"/>
        <v>15177394</v>
      </c>
      <c r="R22" s="88">
        <f t="shared" si="3"/>
        <v>-11517402</v>
      </c>
      <c r="S22" s="88">
        <f t="shared" si="3"/>
        <v>-22724367</v>
      </c>
      <c r="T22" s="88">
        <f t="shared" si="3"/>
        <v>53906761</v>
      </c>
      <c r="U22" s="88">
        <f t="shared" si="3"/>
        <v>19664992</v>
      </c>
      <c r="V22" s="88">
        <f t="shared" si="3"/>
        <v>197034742</v>
      </c>
      <c r="W22" s="88">
        <f t="shared" si="3"/>
        <v>48323650</v>
      </c>
      <c r="X22" s="88">
        <f t="shared" si="3"/>
        <v>148711092</v>
      </c>
      <c r="Y22" s="89">
        <f>+IF(W22&lt;&gt;0,(X22/W22)*100,0)</f>
        <v>307.7397754515646</v>
      </c>
      <c r="Z22" s="90">
        <f t="shared" si="3"/>
        <v>48323334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31803804</v>
      </c>
      <c r="C24" s="75">
        <f>SUM(C22:C23)</f>
        <v>0</v>
      </c>
      <c r="D24" s="76">
        <f aca="true" t="shared" si="4" ref="D24:Z24">SUM(D22:D23)</f>
        <v>48323334</v>
      </c>
      <c r="E24" s="77">
        <f t="shared" si="4"/>
        <v>48323334</v>
      </c>
      <c r="F24" s="77">
        <f t="shared" si="4"/>
        <v>61740579</v>
      </c>
      <c r="G24" s="77">
        <f t="shared" si="4"/>
        <v>26839841</v>
      </c>
      <c r="H24" s="77">
        <f t="shared" si="4"/>
        <v>26839841</v>
      </c>
      <c r="I24" s="77">
        <f t="shared" si="4"/>
        <v>115420261</v>
      </c>
      <c r="J24" s="77">
        <f t="shared" si="4"/>
        <v>26839841</v>
      </c>
      <c r="K24" s="77">
        <f t="shared" si="4"/>
        <v>26839841</v>
      </c>
      <c r="L24" s="77">
        <f t="shared" si="4"/>
        <v>-6907587</v>
      </c>
      <c r="M24" s="77">
        <f t="shared" si="4"/>
        <v>46772095</v>
      </c>
      <c r="N24" s="77">
        <f t="shared" si="4"/>
        <v>-346742</v>
      </c>
      <c r="O24" s="77">
        <f t="shared" si="4"/>
        <v>-5589311</v>
      </c>
      <c r="P24" s="77">
        <f t="shared" si="4"/>
        <v>21113447</v>
      </c>
      <c r="Q24" s="77">
        <f t="shared" si="4"/>
        <v>15177394</v>
      </c>
      <c r="R24" s="77">
        <f t="shared" si="4"/>
        <v>-11517402</v>
      </c>
      <c r="S24" s="77">
        <f t="shared" si="4"/>
        <v>-22724367</v>
      </c>
      <c r="T24" s="77">
        <f t="shared" si="4"/>
        <v>53906761</v>
      </c>
      <c r="U24" s="77">
        <f t="shared" si="4"/>
        <v>19664992</v>
      </c>
      <c r="V24" s="77">
        <f t="shared" si="4"/>
        <v>197034742</v>
      </c>
      <c r="W24" s="77">
        <f t="shared" si="4"/>
        <v>48323650</v>
      </c>
      <c r="X24" s="77">
        <f t="shared" si="4"/>
        <v>148711092</v>
      </c>
      <c r="Y24" s="78">
        <f>+IF(W24&lt;&gt;0,(X24/W24)*100,0)</f>
        <v>307.7397754515646</v>
      </c>
      <c r="Z24" s="79">
        <f t="shared" si="4"/>
        <v>48323334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89550719</v>
      </c>
      <c r="C27" s="22">
        <v>0</v>
      </c>
      <c r="D27" s="99">
        <v>101031000</v>
      </c>
      <c r="E27" s="100">
        <v>146803806</v>
      </c>
      <c r="F27" s="100">
        <v>802342</v>
      </c>
      <c r="G27" s="100">
        <v>9872797</v>
      </c>
      <c r="H27" s="100">
        <v>7185488</v>
      </c>
      <c r="I27" s="100">
        <v>17860627</v>
      </c>
      <c r="J27" s="100">
        <v>13240411</v>
      </c>
      <c r="K27" s="100">
        <v>10458141</v>
      </c>
      <c r="L27" s="100">
        <v>9652678</v>
      </c>
      <c r="M27" s="100">
        <v>33351230</v>
      </c>
      <c r="N27" s="100">
        <v>5264105</v>
      </c>
      <c r="O27" s="100">
        <v>5644144</v>
      </c>
      <c r="P27" s="100">
        <v>10413501</v>
      </c>
      <c r="Q27" s="100">
        <v>21321750</v>
      </c>
      <c r="R27" s="100">
        <v>6554863</v>
      </c>
      <c r="S27" s="100">
        <v>3049192</v>
      </c>
      <c r="T27" s="100">
        <v>15581620</v>
      </c>
      <c r="U27" s="100">
        <v>25185675</v>
      </c>
      <c r="V27" s="100">
        <v>97719282</v>
      </c>
      <c r="W27" s="100">
        <v>146803806</v>
      </c>
      <c r="X27" s="100">
        <v>-49084524</v>
      </c>
      <c r="Y27" s="101">
        <v>-33.44</v>
      </c>
      <c r="Z27" s="102">
        <v>146803806</v>
      </c>
    </row>
    <row r="28" spans="1:26" ht="13.5">
      <c r="A28" s="103" t="s">
        <v>46</v>
      </c>
      <c r="B28" s="19">
        <v>57933154</v>
      </c>
      <c r="C28" s="19">
        <v>0</v>
      </c>
      <c r="D28" s="59">
        <v>45863155</v>
      </c>
      <c r="E28" s="60">
        <v>94746416</v>
      </c>
      <c r="F28" s="60">
        <v>784626</v>
      </c>
      <c r="G28" s="60">
        <v>8385518</v>
      </c>
      <c r="H28" s="60">
        <v>5129334</v>
      </c>
      <c r="I28" s="60">
        <v>14299478</v>
      </c>
      <c r="J28" s="60">
        <v>11009012</v>
      </c>
      <c r="K28" s="60">
        <v>4322940</v>
      </c>
      <c r="L28" s="60">
        <v>5726489</v>
      </c>
      <c r="M28" s="60">
        <v>21058441</v>
      </c>
      <c r="N28" s="60">
        <v>4417396</v>
      </c>
      <c r="O28" s="60">
        <v>3098408</v>
      </c>
      <c r="P28" s="60">
        <v>7589786</v>
      </c>
      <c r="Q28" s="60">
        <v>15105590</v>
      </c>
      <c r="R28" s="60">
        <v>5111499</v>
      </c>
      <c r="S28" s="60">
        <v>1913363</v>
      </c>
      <c r="T28" s="60">
        <v>9204384</v>
      </c>
      <c r="U28" s="60">
        <v>16229246</v>
      </c>
      <c r="V28" s="60">
        <v>66692755</v>
      </c>
      <c r="W28" s="60">
        <v>94746416</v>
      </c>
      <c r="X28" s="60">
        <v>-28053661</v>
      </c>
      <c r="Y28" s="61">
        <v>-29.61</v>
      </c>
      <c r="Z28" s="62">
        <v>94746416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31617566</v>
      </c>
      <c r="C31" s="19">
        <v>0</v>
      </c>
      <c r="D31" s="59">
        <v>55167845</v>
      </c>
      <c r="E31" s="60">
        <v>52057390</v>
      </c>
      <c r="F31" s="60">
        <v>17716</v>
      </c>
      <c r="G31" s="60">
        <v>1487279</v>
      </c>
      <c r="H31" s="60">
        <v>2056154</v>
      </c>
      <c r="I31" s="60">
        <v>3561149</v>
      </c>
      <c r="J31" s="60">
        <v>2231400</v>
      </c>
      <c r="K31" s="60">
        <v>6135202</v>
      </c>
      <c r="L31" s="60">
        <v>3926189</v>
      </c>
      <c r="M31" s="60">
        <v>12292791</v>
      </c>
      <c r="N31" s="60">
        <v>846709</v>
      </c>
      <c r="O31" s="60">
        <v>2545736</v>
      </c>
      <c r="P31" s="60">
        <v>2823716</v>
      </c>
      <c r="Q31" s="60">
        <v>6216161</v>
      </c>
      <c r="R31" s="60">
        <v>1443365</v>
      </c>
      <c r="S31" s="60">
        <v>1135830</v>
      </c>
      <c r="T31" s="60">
        <v>6377237</v>
      </c>
      <c r="U31" s="60">
        <v>8956432</v>
      </c>
      <c r="V31" s="60">
        <v>31026533</v>
      </c>
      <c r="W31" s="60">
        <v>52057390</v>
      </c>
      <c r="X31" s="60">
        <v>-21030857</v>
      </c>
      <c r="Y31" s="61">
        <v>-40.4</v>
      </c>
      <c r="Z31" s="62">
        <v>52057390</v>
      </c>
    </row>
    <row r="32" spans="1:26" ht="13.5">
      <c r="A32" s="70" t="s">
        <v>54</v>
      </c>
      <c r="B32" s="22">
        <f>SUM(B28:B31)</f>
        <v>89550720</v>
      </c>
      <c r="C32" s="22">
        <f>SUM(C28:C31)</f>
        <v>0</v>
      </c>
      <c r="D32" s="99">
        <f aca="true" t="shared" si="5" ref="D32:Z32">SUM(D28:D31)</f>
        <v>101031000</v>
      </c>
      <c r="E32" s="100">
        <f t="shared" si="5"/>
        <v>146803806</v>
      </c>
      <c r="F32" s="100">
        <f t="shared" si="5"/>
        <v>802342</v>
      </c>
      <c r="G32" s="100">
        <f t="shared" si="5"/>
        <v>9872797</v>
      </c>
      <c r="H32" s="100">
        <f t="shared" si="5"/>
        <v>7185488</v>
      </c>
      <c r="I32" s="100">
        <f t="shared" si="5"/>
        <v>17860627</v>
      </c>
      <c r="J32" s="100">
        <f t="shared" si="5"/>
        <v>13240412</v>
      </c>
      <c r="K32" s="100">
        <f t="shared" si="5"/>
        <v>10458142</v>
      </c>
      <c r="L32" s="100">
        <f t="shared" si="5"/>
        <v>9652678</v>
      </c>
      <c r="M32" s="100">
        <f t="shared" si="5"/>
        <v>33351232</v>
      </c>
      <c r="N32" s="100">
        <f t="shared" si="5"/>
        <v>5264105</v>
      </c>
      <c r="O32" s="100">
        <f t="shared" si="5"/>
        <v>5644144</v>
      </c>
      <c r="P32" s="100">
        <f t="shared" si="5"/>
        <v>10413502</v>
      </c>
      <c r="Q32" s="100">
        <f t="shared" si="5"/>
        <v>21321751</v>
      </c>
      <c r="R32" s="100">
        <f t="shared" si="5"/>
        <v>6554864</v>
      </c>
      <c r="S32" s="100">
        <f t="shared" si="5"/>
        <v>3049193</v>
      </c>
      <c r="T32" s="100">
        <f t="shared" si="5"/>
        <v>15581621</v>
      </c>
      <c r="U32" s="100">
        <f t="shared" si="5"/>
        <v>25185678</v>
      </c>
      <c r="V32" s="100">
        <f t="shared" si="5"/>
        <v>97719288</v>
      </c>
      <c r="W32" s="100">
        <f t="shared" si="5"/>
        <v>146803806</v>
      </c>
      <c r="X32" s="100">
        <f t="shared" si="5"/>
        <v>-49084518</v>
      </c>
      <c r="Y32" s="101">
        <f>+IF(W32&lt;&gt;0,(X32/W32)*100,0)</f>
        <v>-33.435453301530885</v>
      </c>
      <c r="Z32" s="102">
        <f t="shared" si="5"/>
        <v>146803806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338611237</v>
      </c>
      <c r="C35" s="19">
        <v>0</v>
      </c>
      <c r="D35" s="59">
        <v>290412000</v>
      </c>
      <c r="E35" s="60">
        <v>269465000</v>
      </c>
      <c r="F35" s="60">
        <v>297407315</v>
      </c>
      <c r="G35" s="60">
        <v>297407315</v>
      </c>
      <c r="H35" s="60">
        <v>297407315</v>
      </c>
      <c r="I35" s="60">
        <v>297407315</v>
      </c>
      <c r="J35" s="60">
        <v>297407315</v>
      </c>
      <c r="K35" s="60">
        <v>297407315</v>
      </c>
      <c r="L35" s="60">
        <v>293207315</v>
      </c>
      <c r="M35" s="60">
        <v>293207315</v>
      </c>
      <c r="N35" s="60">
        <v>813253527</v>
      </c>
      <c r="O35" s="60">
        <v>816163807</v>
      </c>
      <c r="P35" s="60">
        <v>518980915</v>
      </c>
      <c r="Q35" s="60">
        <v>518980915</v>
      </c>
      <c r="R35" s="60">
        <v>518980915</v>
      </c>
      <c r="S35" s="60">
        <v>518980915</v>
      </c>
      <c r="T35" s="60">
        <v>264633010</v>
      </c>
      <c r="U35" s="60">
        <v>264633010</v>
      </c>
      <c r="V35" s="60">
        <v>264633010</v>
      </c>
      <c r="W35" s="60">
        <v>269465000</v>
      </c>
      <c r="X35" s="60">
        <v>-4831990</v>
      </c>
      <c r="Y35" s="61">
        <v>-1.79</v>
      </c>
      <c r="Z35" s="62">
        <v>269465000</v>
      </c>
    </row>
    <row r="36" spans="1:26" ht="13.5">
      <c r="A36" s="58" t="s">
        <v>57</v>
      </c>
      <c r="B36" s="19">
        <v>1249276795</v>
      </c>
      <c r="C36" s="19">
        <v>0</v>
      </c>
      <c r="D36" s="59">
        <v>893755000</v>
      </c>
      <c r="E36" s="60">
        <v>821290000</v>
      </c>
      <c r="F36" s="60">
        <v>923388007</v>
      </c>
      <c r="G36" s="60">
        <v>923388007</v>
      </c>
      <c r="H36" s="60">
        <v>923388007</v>
      </c>
      <c r="I36" s="60">
        <v>923388007</v>
      </c>
      <c r="J36" s="60">
        <v>923388007</v>
      </c>
      <c r="K36" s="60">
        <v>923388007</v>
      </c>
      <c r="L36" s="60">
        <v>923388007</v>
      </c>
      <c r="M36" s="60">
        <v>923388007</v>
      </c>
      <c r="N36" s="60">
        <v>3349056731</v>
      </c>
      <c r="O36" s="60">
        <v>3524869366</v>
      </c>
      <c r="P36" s="60">
        <v>3917927478</v>
      </c>
      <c r="Q36" s="60">
        <v>3917927478</v>
      </c>
      <c r="R36" s="60">
        <v>3917927478</v>
      </c>
      <c r="S36" s="60">
        <v>3917927478</v>
      </c>
      <c r="T36" s="60">
        <v>850697451</v>
      </c>
      <c r="U36" s="60">
        <v>850697451</v>
      </c>
      <c r="V36" s="60">
        <v>850697451</v>
      </c>
      <c r="W36" s="60">
        <v>821290000</v>
      </c>
      <c r="X36" s="60">
        <v>29407451</v>
      </c>
      <c r="Y36" s="61">
        <v>3.58</v>
      </c>
      <c r="Z36" s="62">
        <v>821290000</v>
      </c>
    </row>
    <row r="37" spans="1:26" ht="13.5">
      <c r="A37" s="58" t="s">
        <v>58</v>
      </c>
      <c r="B37" s="19">
        <v>181354177</v>
      </c>
      <c r="C37" s="19">
        <v>0</v>
      </c>
      <c r="D37" s="59">
        <v>156786000</v>
      </c>
      <c r="E37" s="60">
        <v>141058000</v>
      </c>
      <c r="F37" s="60">
        <v>148629103</v>
      </c>
      <c r="G37" s="60">
        <v>148629103</v>
      </c>
      <c r="H37" s="60">
        <v>148629103</v>
      </c>
      <c r="I37" s="60">
        <v>148629103</v>
      </c>
      <c r="J37" s="60">
        <v>148629103</v>
      </c>
      <c r="K37" s="60">
        <v>148629103</v>
      </c>
      <c r="L37" s="60">
        <v>148429103</v>
      </c>
      <c r="M37" s="60">
        <v>148429103</v>
      </c>
      <c r="N37" s="60">
        <v>175893046</v>
      </c>
      <c r="O37" s="60">
        <v>317355961</v>
      </c>
      <c r="P37" s="60">
        <v>417168069</v>
      </c>
      <c r="Q37" s="60">
        <v>417168069</v>
      </c>
      <c r="R37" s="60">
        <v>417168069</v>
      </c>
      <c r="S37" s="60">
        <v>417168069</v>
      </c>
      <c r="T37" s="60">
        <v>89703816</v>
      </c>
      <c r="U37" s="60">
        <v>89703816</v>
      </c>
      <c r="V37" s="60">
        <v>89703816</v>
      </c>
      <c r="W37" s="60">
        <v>141058000</v>
      </c>
      <c r="X37" s="60">
        <v>-51354184</v>
      </c>
      <c r="Y37" s="61">
        <v>-36.41</v>
      </c>
      <c r="Z37" s="62">
        <v>141058000</v>
      </c>
    </row>
    <row r="38" spans="1:26" ht="13.5">
      <c r="A38" s="58" t="s">
        <v>59</v>
      </c>
      <c r="B38" s="19">
        <v>113893492</v>
      </c>
      <c r="C38" s="19">
        <v>0</v>
      </c>
      <c r="D38" s="59">
        <v>97491000</v>
      </c>
      <c r="E38" s="60">
        <v>79122000</v>
      </c>
      <c r="F38" s="60">
        <v>99588492</v>
      </c>
      <c r="G38" s="60">
        <v>99588492</v>
      </c>
      <c r="H38" s="60">
        <v>99588492</v>
      </c>
      <c r="I38" s="60">
        <v>99588492</v>
      </c>
      <c r="J38" s="60">
        <v>99588492</v>
      </c>
      <c r="K38" s="60">
        <v>99588492</v>
      </c>
      <c r="L38" s="60">
        <v>95588492</v>
      </c>
      <c r="M38" s="60">
        <v>95588492</v>
      </c>
      <c r="N38" s="60">
        <v>480321616</v>
      </c>
      <c r="O38" s="60">
        <v>517609616</v>
      </c>
      <c r="P38" s="60">
        <v>514609616</v>
      </c>
      <c r="Q38" s="60">
        <v>514609616</v>
      </c>
      <c r="R38" s="60">
        <v>514609616</v>
      </c>
      <c r="S38" s="60">
        <v>514609616</v>
      </c>
      <c r="T38" s="60">
        <v>155904228</v>
      </c>
      <c r="U38" s="60">
        <v>155904228</v>
      </c>
      <c r="V38" s="60">
        <v>155904228</v>
      </c>
      <c r="W38" s="60">
        <v>79122000</v>
      </c>
      <c r="X38" s="60">
        <v>76782228</v>
      </c>
      <c r="Y38" s="61">
        <v>97.04</v>
      </c>
      <c r="Z38" s="62">
        <v>79122000</v>
      </c>
    </row>
    <row r="39" spans="1:26" ht="13.5">
      <c r="A39" s="58" t="s">
        <v>60</v>
      </c>
      <c r="B39" s="19">
        <v>1292640363</v>
      </c>
      <c r="C39" s="19">
        <v>0</v>
      </c>
      <c r="D39" s="59">
        <v>929890000</v>
      </c>
      <c r="E39" s="60">
        <v>870575000</v>
      </c>
      <c r="F39" s="60">
        <v>972577727</v>
      </c>
      <c r="G39" s="60">
        <v>972577727</v>
      </c>
      <c r="H39" s="60">
        <v>972577727</v>
      </c>
      <c r="I39" s="60">
        <v>972577727</v>
      </c>
      <c r="J39" s="60">
        <v>972577727</v>
      </c>
      <c r="K39" s="60">
        <v>972577727</v>
      </c>
      <c r="L39" s="60">
        <v>972577727</v>
      </c>
      <c r="M39" s="60">
        <v>972577727</v>
      </c>
      <c r="N39" s="60">
        <v>3506095596</v>
      </c>
      <c r="O39" s="60">
        <v>3506067596</v>
      </c>
      <c r="P39" s="60">
        <v>3505130708</v>
      </c>
      <c r="Q39" s="60">
        <v>3505130708</v>
      </c>
      <c r="R39" s="60">
        <v>3505130708</v>
      </c>
      <c r="S39" s="60">
        <v>3505130708</v>
      </c>
      <c r="T39" s="60">
        <v>869722417</v>
      </c>
      <c r="U39" s="60">
        <v>869722417</v>
      </c>
      <c r="V39" s="60">
        <v>869722417</v>
      </c>
      <c r="W39" s="60">
        <v>870575000</v>
      </c>
      <c r="X39" s="60">
        <v>-852583</v>
      </c>
      <c r="Y39" s="61">
        <v>-0.1</v>
      </c>
      <c r="Z39" s="62">
        <v>870575000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83897508</v>
      </c>
      <c r="C42" s="19">
        <v>0</v>
      </c>
      <c r="D42" s="59">
        <v>96932994</v>
      </c>
      <c r="E42" s="60">
        <v>318089000</v>
      </c>
      <c r="F42" s="60">
        <v>60472132</v>
      </c>
      <c r="G42" s="60">
        <v>25081319</v>
      </c>
      <c r="H42" s="60">
        <v>25273981</v>
      </c>
      <c r="I42" s="60">
        <v>110827432</v>
      </c>
      <c r="J42" s="60">
        <v>-4855920</v>
      </c>
      <c r="K42" s="60">
        <v>30253563</v>
      </c>
      <c r="L42" s="60">
        <v>-3870872</v>
      </c>
      <c r="M42" s="60">
        <v>21526771</v>
      </c>
      <c r="N42" s="60">
        <v>-3024872</v>
      </c>
      <c r="O42" s="60">
        <v>-2526247</v>
      </c>
      <c r="P42" s="60">
        <v>24098004</v>
      </c>
      <c r="Q42" s="60">
        <v>18546885</v>
      </c>
      <c r="R42" s="60">
        <v>-7492024</v>
      </c>
      <c r="S42" s="60">
        <v>-22858657</v>
      </c>
      <c r="T42" s="60">
        <v>57140382</v>
      </c>
      <c r="U42" s="60">
        <v>26789701</v>
      </c>
      <c r="V42" s="60">
        <v>177690789</v>
      </c>
      <c r="W42" s="60">
        <v>318089000</v>
      </c>
      <c r="X42" s="60">
        <v>-140398211</v>
      </c>
      <c r="Y42" s="61">
        <v>-44.14</v>
      </c>
      <c r="Z42" s="62">
        <v>318089000</v>
      </c>
    </row>
    <row r="43" spans="1:26" ht="13.5">
      <c r="A43" s="58" t="s">
        <v>63</v>
      </c>
      <c r="B43" s="19">
        <v>-79154267</v>
      </c>
      <c r="C43" s="19">
        <v>0</v>
      </c>
      <c r="D43" s="59">
        <v>-93779996</v>
      </c>
      <c r="E43" s="60">
        <v>-129845000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75869</v>
      </c>
      <c r="M43" s="60">
        <v>75869</v>
      </c>
      <c r="N43" s="60">
        <v>2864310</v>
      </c>
      <c r="O43" s="60">
        <v>0</v>
      </c>
      <c r="P43" s="60">
        <v>2350</v>
      </c>
      <c r="Q43" s="60">
        <v>2866660</v>
      </c>
      <c r="R43" s="60">
        <v>0</v>
      </c>
      <c r="S43" s="60">
        <v>153900</v>
      </c>
      <c r="T43" s="60">
        <v>0</v>
      </c>
      <c r="U43" s="60">
        <v>153900</v>
      </c>
      <c r="V43" s="60">
        <v>3096429</v>
      </c>
      <c r="W43" s="60">
        <v>-129845000</v>
      </c>
      <c r="X43" s="60">
        <v>132941429</v>
      </c>
      <c r="Y43" s="61">
        <v>-102.38</v>
      </c>
      <c r="Z43" s="62">
        <v>-129845000</v>
      </c>
    </row>
    <row r="44" spans="1:26" ht="13.5">
      <c r="A44" s="58" t="s">
        <v>64</v>
      </c>
      <c r="B44" s="19">
        <v>17402593</v>
      </c>
      <c r="C44" s="19">
        <v>0</v>
      </c>
      <c r="D44" s="59">
        <v>-5070658</v>
      </c>
      <c r="E44" s="60">
        <v>-6032002</v>
      </c>
      <c r="F44" s="60">
        <v>114839</v>
      </c>
      <c r="G44" s="60">
        <v>75112</v>
      </c>
      <c r="H44" s="60">
        <v>0</v>
      </c>
      <c r="I44" s="60">
        <v>189951</v>
      </c>
      <c r="J44" s="60">
        <v>0</v>
      </c>
      <c r="K44" s="60">
        <v>0</v>
      </c>
      <c r="L44" s="60">
        <v>-167741</v>
      </c>
      <c r="M44" s="60">
        <v>-167741</v>
      </c>
      <c r="N44" s="60">
        <v>0</v>
      </c>
      <c r="O44" s="60">
        <v>0</v>
      </c>
      <c r="P44" s="60">
        <v>0</v>
      </c>
      <c r="Q44" s="60">
        <v>0</v>
      </c>
      <c r="R44" s="60">
        <v>-9659</v>
      </c>
      <c r="S44" s="60">
        <v>0</v>
      </c>
      <c r="T44" s="60">
        <v>-12244</v>
      </c>
      <c r="U44" s="60">
        <v>-21903</v>
      </c>
      <c r="V44" s="60">
        <v>307</v>
      </c>
      <c r="W44" s="60">
        <v>-6032002</v>
      </c>
      <c r="X44" s="60">
        <v>6032309</v>
      </c>
      <c r="Y44" s="61">
        <v>-100.01</v>
      </c>
      <c r="Z44" s="62">
        <v>-6032002</v>
      </c>
    </row>
    <row r="45" spans="1:26" ht="13.5">
      <c r="A45" s="70" t="s">
        <v>65</v>
      </c>
      <c r="B45" s="22">
        <v>22145834</v>
      </c>
      <c r="C45" s="22">
        <v>0</v>
      </c>
      <c r="D45" s="99">
        <v>158380340</v>
      </c>
      <c r="E45" s="100">
        <v>325838998</v>
      </c>
      <c r="F45" s="100">
        <v>60586971</v>
      </c>
      <c r="G45" s="100">
        <v>85743402</v>
      </c>
      <c r="H45" s="100">
        <v>111017383</v>
      </c>
      <c r="I45" s="100">
        <v>111017383</v>
      </c>
      <c r="J45" s="100">
        <v>106161463</v>
      </c>
      <c r="K45" s="100">
        <v>136415026</v>
      </c>
      <c r="L45" s="100">
        <v>132452282</v>
      </c>
      <c r="M45" s="100">
        <v>132452282</v>
      </c>
      <c r="N45" s="100">
        <v>132291720</v>
      </c>
      <c r="O45" s="100">
        <v>129765473</v>
      </c>
      <c r="P45" s="100">
        <v>153865827</v>
      </c>
      <c r="Q45" s="100">
        <v>132291720</v>
      </c>
      <c r="R45" s="100">
        <v>146364144</v>
      </c>
      <c r="S45" s="100">
        <v>123659387</v>
      </c>
      <c r="T45" s="100">
        <v>180787525</v>
      </c>
      <c r="U45" s="100">
        <v>180787525</v>
      </c>
      <c r="V45" s="100">
        <v>180787525</v>
      </c>
      <c r="W45" s="100">
        <v>325838998</v>
      </c>
      <c r="X45" s="100">
        <v>-145051473</v>
      </c>
      <c r="Y45" s="101">
        <v>-44.52</v>
      </c>
      <c r="Z45" s="102">
        <v>325838998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10953488</v>
      </c>
      <c r="C49" s="52">
        <v>0</v>
      </c>
      <c r="D49" s="129">
        <v>3818041</v>
      </c>
      <c r="E49" s="54">
        <v>7949732</v>
      </c>
      <c r="F49" s="54">
        <v>0</v>
      </c>
      <c r="G49" s="54">
        <v>0</v>
      </c>
      <c r="H49" s="54">
        <v>0</v>
      </c>
      <c r="I49" s="54">
        <v>6697192</v>
      </c>
      <c r="J49" s="54">
        <v>0</v>
      </c>
      <c r="K49" s="54">
        <v>0</v>
      </c>
      <c r="L49" s="54">
        <v>0</v>
      </c>
      <c r="M49" s="54">
        <v>5570942</v>
      </c>
      <c r="N49" s="54">
        <v>0</v>
      </c>
      <c r="O49" s="54">
        <v>0</v>
      </c>
      <c r="P49" s="54">
        <v>0</v>
      </c>
      <c r="Q49" s="54">
        <v>5761087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40750482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100.00004338453287</v>
      </c>
      <c r="C58" s="5">
        <f>IF(C67=0,0,+(C76/C67)*100)</f>
        <v>0</v>
      </c>
      <c r="D58" s="6">
        <f aca="true" t="shared" si="6" ref="D58:Z58">IF(D67=0,0,+(D76/D67)*100)</f>
        <v>98.4787158029094</v>
      </c>
      <c r="E58" s="7">
        <f t="shared" si="6"/>
        <v>99.74040912473683</v>
      </c>
      <c r="F58" s="7">
        <f t="shared" si="6"/>
        <v>100</v>
      </c>
      <c r="G58" s="7">
        <f t="shared" si="6"/>
        <v>100</v>
      </c>
      <c r="H58" s="7">
        <f t="shared" si="6"/>
        <v>65.04887420937595</v>
      </c>
      <c r="I58" s="7">
        <f t="shared" si="6"/>
        <v>86.49897889538842</v>
      </c>
      <c r="J58" s="7">
        <f t="shared" si="6"/>
        <v>57.24154785194365</v>
      </c>
      <c r="K58" s="7">
        <f t="shared" si="6"/>
        <v>62.14955769638617</v>
      </c>
      <c r="L58" s="7">
        <f t="shared" si="6"/>
        <v>107.99418318193705</v>
      </c>
      <c r="M58" s="7">
        <f t="shared" si="6"/>
        <v>69.95179934967548</v>
      </c>
      <c r="N58" s="7">
        <f t="shared" si="6"/>
        <v>100.4531988967248</v>
      </c>
      <c r="O58" s="7">
        <f t="shared" si="6"/>
        <v>105.56703890336716</v>
      </c>
      <c r="P58" s="7">
        <f t="shared" si="6"/>
        <v>107.48586838576495</v>
      </c>
      <c r="Q58" s="7">
        <f t="shared" si="6"/>
        <v>104.81386366521714</v>
      </c>
      <c r="R58" s="7">
        <f t="shared" si="6"/>
        <v>107.43638797049087</v>
      </c>
      <c r="S58" s="7">
        <f t="shared" si="6"/>
        <v>100.1246996772762</v>
      </c>
      <c r="T58" s="7">
        <f t="shared" si="6"/>
        <v>107.99246776361966</v>
      </c>
      <c r="U58" s="7">
        <f t="shared" si="6"/>
        <v>107.05209210963629</v>
      </c>
      <c r="V58" s="7">
        <f t="shared" si="6"/>
        <v>88.26198339604983</v>
      </c>
      <c r="W58" s="7">
        <f t="shared" si="6"/>
        <v>99.74060685450885</v>
      </c>
      <c r="X58" s="7">
        <f t="shared" si="6"/>
        <v>0</v>
      </c>
      <c r="Y58" s="7">
        <f t="shared" si="6"/>
        <v>0</v>
      </c>
      <c r="Z58" s="8">
        <f t="shared" si="6"/>
        <v>99.74040912473683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99.82596130865872</v>
      </c>
      <c r="F59" s="10">
        <f t="shared" si="7"/>
        <v>100</v>
      </c>
      <c r="G59" s="10">
        <f t="shared" si="7"/>
        <v>100</v>
      </c>
      <c r="H59" s="10">
        <f t="shared" si="7"/>
        <v>57.604122743485256</v>
      </c>
      <c r="I59" s="10">
        <f t="shared" si="7"/>
        <v>83.14715543026995</v>
      </c>
      <c r="J59" s="10">
        <f t="shared" si="7"/>
        <v>57.109404298961394</v>
      </c>
      <c r="K59" s="10">
        <f t="shared" si="7"/>
        <v>56.09539507098017</v>
      </c>
      <c r="L59" s="10">
        <f t="shared" si="7"/>
        <v>110.83820523443661</v>
      </c>
      <c r="M59" s="10">
        <f t="shared" si="7"/>
        <v>67.65285856285443</v>
      </c>
      <c r="N59" s="10">
        <f t="shared" si="7"/>
        <v>100</v>
      </c>
      <c r="O59" s="10">
        <f t="shared" si="7"/>
        <v>111.22556967831676</v>
      </c>
      <c r="P59" s="10">
        <f t="shared" si="7"/>
        <v>110.85331199472573</v>
      </c>
      <c r="Q59" s="10">
        <f t="shared" si="7"/>
        <v>107.09079666941494</v>
      </c>
      <c r="R59" s="10">
        <f t="shared" si="7"/>
        <v>110.77841258716099</v>
      </c>
      <c r="S59" s="10">
        <f t="shared" si="7"/>
        <v>-7.995495495495495</v>
      </c>
      <c r="T59" s="10">
        <f t="shared" si="7"/>
        <v>111.76670132707088</v>
      </c>
      <c r="U59" s="10">
        <f t="shared" si="7"/>
        <v>111.28982627602304</v>
      </c>
      <c r="V59" s="10">
        <f t="shared" si="7"/>
        <v>86.88866661349765</v>
      </c>
      <c r="W59" s="10">
        <f t="shared" si="7"/>
        <v>99.82605802996288</v>
      </c>
      <c r="X59" s="10">
        <f t="shared" si="7"/>
        <v>0</v>
      </c>
      <c r="Y59" s="10">
        <f t="shared" si="7"/>
        <v>0</v>
      </c>
      <c r="Z59" s="11">
        <f t="shared" si="7"/>
        <v>99.82596130865872</v>
      </c>
    </row>
    <row r="60" spans="1:26" ht="13.5">
      <c r="A60" s="38" t="s">
        <v>32</v>
      </c>
      <c r="B60" s="12">
        <f t="shared" si="7"/>
        <v>100.00014171622378</v>
      </c>
      <c r="C60" s="12">
        <f t="shared" si="7"/>
        <v>0</v>
      </c>
      <c r="D60" s="3">
        <f t="shared" si="7"/>
        <v>101.89662661068482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90.26144280419015</v>
      </c>
      <c r="I60" s="13">
        <f t="shared" si="7"/>
        <v>96.56312343329975</v>
      </c>
      <c r="J60" s="13">
        <f t="shared" si="7"/>
        <v>53.61940981740905</v>
      </c>
      <c r="K60" s="13">
        <f t="shared" si="7"/>
        <v>81.40424127526752</v>
      </c>
      <c r="L60" s="13">
        <f t="shared" si="7"/>
        <v>100</v>
      </c>
      <c r="M60" s="13">
        <f t="shared" si="7"/>
        <v>75.08136871212866</v>
      </c>
      <c r="N60" s="13">
        <f t="shared" si="7"/>
        <v>-100</v>
      </c>
      <c r="O60" s="13">
        <f t="shared" si="7"/>
        <v>100</v>
      </c>
      <c r="P60" s="13">
        <f t="shared" si="7"/>
        <v>100</v>
      </c>
      <c r="Q60" s="13">
        <f t="shared" si="7"/>
        <v>100.61685328628462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91.91583750720534</v>
      </c>
      <c r="W60" s="13">
        <f t="shared" si="7"/>
        <v>100.00027376781058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335.3908529764682</v>
      </c>
      <c r="C61" s="12">
        <f t="shared" si="7"/>
        <v>0</v>
      </c>
      <c r="D61" s="3">
        <f t="shared" si="7"/>
        <v>99.99899039869156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177.31794410107528</v>
      </c>
      <c r="I61" s="13">
        <f t="shared" si="7"/>
        <v>124.46314096169844</v>
      </c>
      <c r="J61" s="13">
        <f t="shared" si="7"/>
        <v>99.14657872819662</v>
      </c>
      <c r="K61" s="13">
        <f t="shared" si="7"/>
        <v>88.81515724733705</v>
      </c>
      <c r="L61" s="13">
        <f t="shared" si="7"/>
        <v>111.15544149296106</v>
      </c>
      <c r="M61" s="13">
        <f t="shared" si="7"/>
        <v>99.98037252362175</v>
      </c>
      <c r="N61" s="13">
        <f t="shared" si="7"/>
        <v>0</v>
      </c>
      <c r="O61" s="13">
        <f t="shared" si="7"/>
        <v>145.38921236904298</v>
      </c>
      <c r="P61" s="13">
        <f t="shared" si="7"/>
        <v>143.93381039304265</v>
      </c>
      <c r="Q61" s="13">
        <f t="shared" si="7"/>
        <v>145.10081062819876</v>
      </c>
      <c r="R61" s="13">
        <f t="shared" si="7"/>
        <v>145.4925624745962</v>
      </c>
      <c r="S61" s="13">
        <f t="shared" si="7"/>
        <v>0</v>
      </c>
      <c r="T61" s="13">
        <f t="shared" si="7"/>
        <v>142.0326303680135</v>
      </c>
      <c r="U61" s="13">
        <f t="shared" si="7"/>
        <v>101.74799824006054</v>
      </c>
      <c r="V61" s="13">
        <f t="shared" si="7"/>
        <v>115.5819548122865</v>
      </c>
      <c r="W61" s="13">
        <f t="shared" si="7"/>
        <v>100.00041191903063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95.28899041345976</v>
      </c>
      <c r="C64" s="12">
        <f t="shared" si="7"/>
        <v>0</v>
      </c>
      <c r="D64" s="3">
        <f t="shared" si="7"/>
        <v>100.0056705415367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0</v>
      </c>
      <c r="I64" s="13">
        <f t="shared" si="7"/>
        <v>59.91129487385257</v>
      </c>
      <c r="J64" s="13">
        <f t="shared" si="7"/>
        <v>6.416180977970397</v>
      </c>
      <c r="K64" s="13">
        <f t="shared" si="7"/>
        <v>73.72049614222543</v>
      </c>
      <c r="L64" s="13">
        <f t="shared" si="7"/>
        <v>0</v>
      </c>
      <c r="M64" s="13">
        <f t="shared" si="7"/>
        <v>38.14802839760886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35.00771617492066</v>
      </c>
      <c r="W64" s="13">
        <f t="shared" si="7"/>
        <v>100.00001512144638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15716.83664094083</v>
      </c>
      <c r="T65" s="13">
        <f t="shared" si="7"/>
        <v>0</v>
      </c>
      <c r="U65" s="13">
        <f t="shared" si="7"/>
        <v>3811.9039793206794</v>
      </c>
      <c r="V65" s="13">
        <f t="shared" si="7"/>
        <v>1586.8243948368065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93.18423983295217</v>
      </c>
      <c r="F66" s="16">
        <f t="shared" si="7"/>
        <v>100</v>
      </c>
      <c r="G66" s="16">
        <f t="shared" si="7"/>
        <v>100</v>
      </c>
      <c r="H66" s="16">
        <f t="shared" si="7"/>
        <v>107.46494964703746</v>
      </c>
      <c r="I66" s="16">
        <f t="shared" si="7"/>
        <v>102.43253944968424</v>
      </c>
      <c r="J66" s="16">
        <f t="shared" si="7"/>
        <v>147.6926918217104</v>
      </c>
      <c r="K66" s="16">
        <f t="shared" si="7"/>
        <v>124.16034259686609</v>
      </c>
      <c r="L66" s="16">
        <f t="shared" si="7"/>
        <v>100</v>
      </c>
      <c r="M66" s="16">
        <f t="shared" si="7"/>
        <v>122.19830699515717</v>
      </c>
      <c r="N66" s="16">
        <f t="shared" si="7"/>
        <v>100</v>
      </c>
      <c r="O66" s="16">
        <f t="shared" si="7"/>
        <v>0</v>
      </c>
      <c r="P66" s="16">
        <f t="shared" si="7"/>
        <v>100</v>
      </c>
      <c r="Q66" s="16">
        <f t="shared" si="7"/>
        <v>66.14840838467863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96.35868619172835</v>
      </c>
      <c r="W66" s="16">
        <f t="shared" si="7"/>
        <v>93.18626904573144</v>
      </c>
      <c r="X66" s="16">
        <f t="shared" si="7"/>
        <v>0</v>
      </c>
      <c r="Y66" s="16">
        <f t="shared" si="7"/>
        <v>0</v>
      </c>
      <c r="Z66" s="17">
        <f t="shared" si="7"/>
        <v>93.18423983295217</v>
      </c>
    </row>
    <row r="67" spans="1:26" ht="13.5" hidden="1">
      <c r="A67" s="41" t="s">
        <v>286</v>
      </c>
      <c r="B67" s="24">
        <v>414894406</v>
      </c>
      <c r="C67" s="24"/>
      <c r="D67" s="25">
        <v>471641000</v>
      </c>
      <c r="E67" s="26">
        <v>471641000</v>
      </c>
      <c r="F67" s="26">
        <v>40224233</v>
      </c>
      <c r="G67" s="26">
        <v>68318343</v>
      </c>
      <c r="H67" s="26">
        <v>68318343</v>
      </c>
      <c r="I67" s="26">
        <v>176860919</v>
      </c>
      <c r="J67" s="26">
        <v>68318343</v>
      </c>
      <c r="K67" s="26">
        <v>68318343</v>
      </c>
      <c r="L67" s="26">
        <v>36837322</v>
      </c>
      <c r="M67" s="26">
        <v>173474008</v>
      </c>
      <c r="N67" s="26">
        <v>31296634</v>
      </c>
      <c r="O67" s="26">
        <v>39644846</v>
      </c>
      <c r="P67" s="26">
        <v>39900608</v>
      </c>
      <c r="Q67" s="26">
        <v>110842088</v>
      </c>
      <c r="R67" s="26">
        <v>40002929</v>
      </c>
      <c r="S67" s="26">
        <v>7690477</v>
      </c>
      <c r="T67" s="26">
        <v>40305161</v>
      </c>
      <c r="U67" s="26">
        <v>87998567</v>
      </c>
      <c r="V67" s="26">
        <v>549175582</v>
      </c>
      <c r="W67" s="26">
        <v>471640065</v>
      </c>
      <c r="X67" s="26"/>
      <c r="Y67" s="25"/>
      <c r="Z67" s="27">
        <v>471641000</v>
      </c>
    </row>
    <row r="68" spans="1:26" ht="13.5" hidden="1">
      <c r="A68" s="37" t="s">
        <v>31</v>
      </c>
      <c r="B68" s="19">
        <v>278498313</v>
      </c>
      <c r="C68" s="19"/>
      <c r="D68" s="20">
        <v>309630000</v>
      </c>
      <c r="E68" s="21">
        <v>309630000</v>
      </c>
      <c r="F68" s="21">
        <v>27377062</v>
      </c>
      <c r="G68" s="21">
        <v>53092219</v>
      </c>
      <c r="H68" s="21">
        <v>53092219</v>
      </c>
      <c r="I68" s="21">
        <v>133561500</v>
      </c>
      <c r="J68" s="21">
        <v>53092219</v>
      </c>
      <c r="K68" s="21">
        <v>53092219</v>
      </c>
      <c r="L68" s="21">
        <v>27170947</v>
      </c>
      <c r="M68" s="21">
        <v>133355385</v>
      </c>
      <c r="N68" s="21">
        <v>30513787</v>
      </c>
      <c r="O68" s="21">
        <v>27285662</v>
      </c>
      <c r="P68" s="21">
        <v>27520696</v>
      </c>
      <c r="Q68" s="21">
        <v>85320145</v>
      </c>
      <c r="R68" s="21">
        <v>27599361</v>
      </c>
      <c r="S68" s="21">
        <v>-8880</v>
      </c>
      <c r="T68" s="21">
        <v>27377061</v>
      </c>
      <c r="U68" s="21">
        <v>54967542</v>
      </c>
      <c r="V68" s="21">
        <v>407204572</v>
      </c>
      <c r="W68" s="21">
        <v>309629700</v>
      </c>
      <c r="X68" s="21"/>
      <c r="Y68" s="20"/>
      <c r="Z68" s="23">
        <v>309630000</v>
      </c>
    </row>
    <row r="69" spans="1:26" ht="13.5" hidden="1">
      <c r="A69" s="38" t="s">
        <v>32</v>
      </c>
      <c r="B69" s="19">
        <v>127014392</v>
      </c>
      <c r="C69" s="19"/>
      <c r="D69" s="20">
        <v>151954000</v>
      </c>
      <c r="E69" s="21">
        <v>151954000</v>
      </c>
      <c r="F69" s="21">
        <v>12140878</v>
      </c>
      <c r="G69" s="21">
        <v>14565289</v>
      </c>
      <c r="H69" s="21">
        <v>14565289</v>
      </c>
      <c r="I69" s="21">
        <v>41271456</v>
      </c>
      <c r="J69" s="21">
        <v>14565289</v>
      </c>
      <c r="K69" s="21">
        <v>14565289</v>
      </c>
      <c r="L69" s="21">
        <v>8849008</v>
      </c>
      <c r="M69" s="21">
        <v>37979586</v>
      </c>
      <c r="N69" s="21">
        <v>-70918</v>
      </c>
      <c r="O69" s="21">
        <v>11503257</v>
      </c>
      <c r="P69" s="21">
        <v>11561135</v>
      </c>
      <c r="Q69" s="21">
        <v>22993474</v>
      </c>
      <c r="R69" s="21">
        <v>11551043</v>
      </c>
      <c r="S69" s="21">
        <v>6842482</v>
      </c>
      <c r="T69" s="21">
        <v>12221807</v>
      </c>
      <c r="U69" s="21">
        <v>30615332</v>
      </c>
      <c r="V69" s="21">
        <v>132859848</v>
      </c>
      <c r="W69" s="21">
        <v>151953584</v>
      </c>
      <c r="X69" s="21"/>
      <c r="Y69" s="20"/>
      <c r="Z69" s="23">
        <v>151954000</v>
      </c>
    </row>
    <row r="70" spans="1:26" ht="13.5" hidden="1">
      <c r="A70" s="39" t="s">
        <v>103</v>
      </c>
      <c r="B70" s="19">
        <v>27051860</v>
      </c>
      <c r="C70" s="19"/>
      <c r="D70" s="20">
        <v>99049000</v>
      </c>
      <c r="E70" s="21">
        <v>99049000</v>
      </c>
      <c r="F70" s="21">
        <v>8604929</v>
      </c>
      <c r="G70" s="21">
        <v>7414275</v>
      </c>
      <c r="H70" s="21">
        <v>7414275</v>
      </c>
      <c r="I70" s="21">
        <v>23433479</v>
      </c>
      <c r="J70" s="21">
        <v>7414275</v>
      </c>
      <c r="K70" s="21">
        <v>7414275</v>
      </c>
      <c r="L70" s="21">
        <v>7960931</v>
      </c>
      <c r="M70" s="21">
        <v>22789481</v>
      </c>
      <c r="N70" s="21"/>
      <c r="O70" s="21">
        <v>7912043</v>
      </c>
      <c r="P70" s="21">
        <v>8032258</v>
      </c>
      <c r="Q70" s="21">
        <v>15944301</v>
      </c>
      <c r="R70" s="21">
        <v>7939267</v>
      </c>
      <c r="S70" s="21">
        <v>6820244</v>
      </c>
      <c r="T70" s="21">
        <v>8604929</v>
      </c>
      <c r="U70" s="21">
        <v>23364440</v>
      </c>
      <c r="V70" s="21">
        <v>85531701</v>
      </c>
      <c r="W70" s="21">
        <v>99048592</v>
      </c>
      <c r="X70" s="21"/>
      <c r="Y70" s="20"/>
      <c r="Z70" s="23">
        <v>99049000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38079014</v>
      </c>
      <c r="C73" s="19"/>
      <c r="D73" s="20">
        <v>52905000</v>
      </c>
      <c r="E73" s="21">
        <v>52905000</v>
      </c>
      <c r="F73" s="21">
        <v>3535949</v>
      </c>
      <c r="G73" s="21">
        <v>7151014</v>
      </c>
      <c r="H73" s="21">
        <v>7151014</v>
      </c>
      <c r="I73" s="21">
        <v>17837977</v>
      </c>
      <c r="J73" s="21">
        <v>7151014</v>
      </c>
      <c r="K73" s="21">
        <v>7151014</v>
      </c>
      <c r="L73" s="21">
        <v>719941</v>
      </c>
      <c r="M73" s="21">
        <v>15021969</v>
      </c>
      <c r="N73" s="21">
        <v>-70918</v>
      </c>
      <c r="O73" s="21">
        <v>3536259</v>
      </c>
      <c r="P73" s="21">
        <v>3500265</v>
      </c>
      <c r="Q73" s="21">
        <v>6965606</v>
      </c>
      <c r="R73" s="21">
        <v>3556738</v>
      </c>
      <c r="S73" s="21">
        <v>-21298</v>
      </c>
      <c r="T73" s="21">
        <v>3535949</v>
      </c>
      <c r="U73" s="21">
        <v>7071389</v>
      </c>
      <c r="V73" s="21">
        <v>46896941</v>
      </c>
      <c r="W73" s="21">
        <v>52904992</v>
      </c>
      <c r="X73" s="21"/>
      <c r="Y73" s="20"/>
      <c r="Z73" s="23">
        <v>52905000</v>
      </c>
    </row>
    <row r="74" spans="1:26" ht="13.5" hidden="1">
      <c r="A74" s="39" t="s">
        <v>107</v>
      </c>
      <c r="B74" s="19">
        <v>61883518</v>
      </c>
      <c r="C74" s="19"/>
      <c r="D74" s="20"/>
      <c r="E74" s="21"/>
      <c r="F74" s="21"/>
      <c r="G74" s="21"/>
      <c r="H74" s="21"/>
      <c r="I74" s="21"/>
      <c r="J74" s="21"/>
      <c r="K74" s="21"/>
      <c r="L74" s="21">
        <v>168136</v>
      </c>
      <c r="M74" s="21">
        <v>168136</v>
      </c>
      <c r="N74" s="21"/>
      <c r="O74" s="21">
        <v>54955</v>
      </c>
      <c r="P74" s="21">
        <v>28612</v>
      </c>
      <c r="Q74" s="21">
        <v>83567</v>
      </c>
      <c r="R74" s="21">
        <v>55038</v>
      </c>
      <c r="S74" s="21">
        <v>43536</v>
      </c>
      <c r="T74" s="21">
        <v>80929</v>
      </c>
      <c r="U74" s="21">
        <v>179503</v>
      </c>
      <c r="V74" s="21">
        <v>431206</v>
      </c>
      <c r="W74" s="21"/>
      <c r="X74" s="21"/>
      <c r="Y74" s="20"/>
      <c r="Z74" s="23"/>
    </row>
    <row r="75" spans="1:26" ht="13.5" hidden="1">
      <c r="A75" s="40" t="s">
        <v>110</v>
      </c>
      <c r="B75" s="28">
        <v>9381701</v>
      </c>
      <c r="C75" s="28"/>
      <c r="D75" s="29">
        <v>10057000</v>
      </c>
      <c r="E75" s="30">
        <v>10057000</v>
      </c>
      <c r="F75" s="30">
        <v>706293</v>
      </c>
      <c r="G75" s="30">
        <v>660835</v>
      </c>
      <c r="H75" s="30">
        <v>660835</v>
      </c>
      <c r="I75" s="30">
        <v>2027963</v>
      </c>
      <c r="J75" s="30">
        <v>660835</v>
      </c>
      <c r="K75" s="30">
        <v>660835</v>
      </c>
      <c r="L75" s="30">
        <v>817367</v>
      </c>
      <c r="M75" s="30">
        <v>2139037</v>
      </c>
      <c r="N75" s="30">
        <v>853765</v>
      </c>
      <c r="O75" s="30">
        <v>855927</v>
      </c>
      <c r="P75" s="30">
        <v>818777</v>
      </c>
      <c r="Q75" s="30">
        <v>2528469</v>
      </c>
      <c r="R75" s="30">
        <v>852525</v>
      </c>
      <c r="S75" s="30">
        <v>856875</v>
      </c>
      <c r="T75" s="30">
        <v>706293</v>
      </c>
      <c r="U75" s="30">
        <v>2415693</v>
      </c>
      <c r="V75" s="30">
        <v>9111162</v>
      </c>
      <c r="W75" s="30">
        <v>10056781</v>
      </c>
      <c r="X75" s="30"/>
      <c r="Y75" s="29"/>
      <c r="Z75" s="31">
        <v>10057000</v>
      </c>
    </row>
    <row r="76" spans="1:26" ht="13.5" hidden="1">
      <c r="A76" s="42" t="s">
        <v>287</v>
      </c>
      <c r="B76" s="32">
        <v>414894586</v>
      </c>
      <c r="C76" s="32"/>
      <c r="D76" s="33">
        <v>464466000</v>
      </c>
      <c r="E76" s="34">
        <v>470416663</v>
      </c>
      <c r="F76" s="34">
        <v>40224233</v>
      </c>
      <c r="G76" s="34">
        <v>68318343</v>
      </c>
      <c r="H76" s="34">
        <v>44440313</v>
      </c>
      <c r="I76" s="34">
        <v>152982889</v>
      </c>
      <c r="J76" s="34">
        <v>39106477</v>
      </c>
      <c r="K76" s="34">
        <v>42459548</v>
      </c>
      <c r="L76" s="34">
        <v>39782165</v>
      </c>
      <c r="M76" s="34">
        <v>121348190</v>
      </c>
      <c r="N76" s="34">
        <v>31438470</v>
      </c>
      <c r="O76" s="34">
        <v>41851890</v>
      </c>
      <c r="P76" s="34">
        <v>42887515</v>
      </c>
      <c r="Q76" s="34">
        <v>116177875</v>
      </c>
      <c r="R76" s="34">
        <v>42977702</v>
      </c>
      <c r="S76" s="34">
        <v>7700067</v>
      </c>
      <c r="T76" s="34">
        <v>43526538</v>
      </c>
      <c r="U76" s="34">
        <v>94204307</v>
      </c>
      <c r="V76" s="34">
        <v>484713261</v>
      </c>
      <c r="W76" s="34">
        <v>470416663</v>
      </c>
      <c r="X76" s="34"/>
      <c r="Y76" s="33"/>
      <c r="Z76" s="35">
        <v>470416663</v>
      </c>
    </row>
    <row r="77" spans="1:26" ht="13.5" hidden="1">
      <c r="A77" s="37" t="s">
        <v>31</v>
      </c>
      <c r="B77" s="19">
        <v>278498313</v>
      </c>
      <c r="C77" s="19"/>
      <c r="D77" s="20">
        <v>309630000</v>
      </c>
      <c r="E77" s="21">
        <v>309091124</v>
      </c>
      <c r="F77" s="21">
        <v>27377062</v>
      </c>
      <c r="G77" s="21">
        <v>53092219</v>
      </c>
      <c r="H77" s="21">
        <v>30583307</v>
      </c>
      <c r="I77" s="21">
        <v>111052588</v>
      </c>
      <c r="J77" s="21">
        <v>30320650</v>
      </c>
      <c r="K77" s="21">
        <v>29782290</v>
      </c>
      <c r="L77" s="21">
        <v>30115790</v>
      </c>
      <c r="M77" s="21">
        <v>90218730</v>
      </c>
      <c r="N77" s="21">
        <v>30513787</v>
      </c>
      <c r="O77" s="21">
        <v>30348633</v>
      </c>
      <c r="P77" s="21">
        <v>30507603</v>
      </c>
      <c r="Q77" s="21">
        <v>91370023</v>
      </c>
      <c r="R77" s="21">
        <v>30574134</v>
      </c>
      <c r="S77" s="21">
        <v>710</v>
      </c>
      <c r="T77" s="21">
        <v>30598438</v>
      </c>
      <c r="U77" s="21">
        <v>61173282</v>
      </c>
      <c r="V77" s="21">
        <v>353814623</v>
      </c>
      <c r="W77" s="21">
        <v>309091124</v>
      </c>
      <c r="X77" s="21"/>
      <c r="Y77" s="20"/>
      <c r="Z77" s="23">
        <v>309091124</v>
      </c>
    </row>
    <row r="78" spans="1:26" ht="13.5" hidden="1">
      <c r="A78" s="38" t="s">
        <v>32</v>
      </c>
      <c r="B78" s="19">
        <v>127014572</v>
      </c>
      <c r="C78" s="19"/>
      <c r="D78" s="20">
        <v>154836000</v>
      </c>
      <c r="E78" s="21">
        <v>151954000</v>
      </c>
      <c r="F78" s="21">
        <v>12140878</v>
      </c>
      <c r="G78" s="21">
        <v>14565289</v>
      </c>
      <c r="H78" s="21">
        <v>13146840</v>
      </c>
      <c r="I78" s="21">
        <v>39853007</v>
      </c>
      <c r="J78" s="21">
        <v>7809822</v>
      </c>
      <c r="K78" s="21">
        <v>11856763</v>
      </c>
      <c r="L78" s="21">
        <v>8849008</v>
      </c>
      <c r="M78" s="21">
        <v>28515593</v>
      </c>
      <c r="N78" s="21">
        <v>70918</v>
      </c>
      <c r="O78" s="21">
        <v>11503257</v>
      </c>
      <c r="P78" s="21">
        <v>11561135</v>
      </c>
      <c r="Q78" s="21">
        <v>23135310</v>
      </c>
      <c r="R78" s="21">
        <v>11551043</v>
      </c>
      <c r="S78" s="21">
        <v>6842482</v>
      </c>
      <c r="T78" s="21">
        <v>12221807</v>
      </c>
      <c r="U78" s="21">
        <v>30615332</v>
      </c>
      <c r="V78" s="21">
        <v>122119242</v>
      </c>
      <c r="W78" s="21">
        <v>151954000</v>
      </c>
      <c r="X78" s="21"/>
      <c r="Y78" s="20"/>
      <c r="Z78" s="23">
        <v>151954000</v>
      </c>
    </row>
    <row r="79" spans="1:26" ht="13.5" hidden="1">
      <c r="A79" s="39" t="s">
        <v>103</v>
      </c>
      <c r="B79" s="19">
        <v>90729464</v>
      </c>
      <c r="C79" s="19"/>
      <c r="D79" s="20">
        <v>99048000</v>
      </c>
      <c r="E79" s="21">
        <v>99049000</v>
      </c>
      <c r="F79" s="21">
        <v>8604929</v>
      </c>
      <c r="G79" s="21">
        <v>7414275</v>
      </c>
      <c r="H79" s="21">
        <v>13146840</v>
      </c>
      <c r="I79" s="21">
        <v>29166044</v>
      </c>
      <c r="J79" s="21">
        <v>7351000</v>
      </c>
      <c r="K79" s="21">
        <v>6585000</v>
      </c>
      <c r="L79" s="21">
        <v>8849008</v>
      </c>
      <c r="M79" s="21">
        <v>22785008</v>
      </c>
      <c r="N79" s="21">
        <v>70918</v>
      </c>
      <c r="O79" s="21">
        <v>11503257</v>
      </c>
      <c r="P79" s="21">
        <v>11561135</v>
      </c>
      <c r="Q79" s="21">
        <v>23135310</v>
      </c>
      <c r="R79" s="21">
        <v>11551043</v>
      </c>
      <c r="S79" s="21"/>
      <c r="T79" s="21">
        <v>12221807</v>
      </c>
      <c r="U79" s="21">
        <v>23772850</v>
      </c>
      <c r="V79" s="21">
        <v>98859212</v>
      </c>
      <c r="W79" s="21">
        <v>99049000</v>
      </c>
      <c r="X79" s="21"/>
      <c r="Y79" s="20"/>
      <c r="Z79" s="23">
        <v>99049000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36285108</v>
      </c>
      <c r="C82" s="19"/>
      <c r="D82" s="20">
        <v>52908000</v>
      </c>
      <c r="E82" s="21">
        <v>52905000</v>
      </c>
      <c r="F82" s="21">
        <v>3535949</v>
      </c>
      <c r="G82" s="21">
        <v>7151014</v>
      </c>
      <c r="H82" s="21"/>
      <c r="I82" s="21">
        <v>10686963</v>
      </c>
      <c r="J82" s="21">
        <v>458822</v>
      </c>
      <c r="K82" s="21">
        <v>5271763</v>
      </c>
      <c r="L82" s="21"/>
      <c r="M82" s="21">
        <v>5730585</v>
      </c>
      <c r="N82" s="21"/>
      <c r="O82" s="21"/>
      <c r="P82" s="21"/>
      <c r="Q82" s="21"/>
      <c r="R82" s="21"/>
      <c r="S82" s="21"/>
      <c r="T82" s="21"/>
      <c r="U82" s="21"/>
      <c r="V82" s="21">
        <v>16417548</v>
      </c>
      <c r="W82" s="21">
        <v>52905000</v>
      </c>
      <c r="X82" s="21"/>
      <c r="Y82" s="20"/>
      <c r="Z82" s="23">
        <v>52905000</v>
      </c>
    </row>
    <row r="83" spans="1:26" ht="13.5" hidden="1">
      <c r="A83" s="39" t="s">
        <v>107</v>
      </c>
      <c r="B83" s="19"/>
      <c r="C83" s="19"/>
      <c r="D83" s="20">
        <v>2880000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>
        <v>6842482</v>
      </c>
      <c r="T83" s="21"/>
      <c r="U83" s="21">
        <v>6842482</v>
      </c>
      <c r="V83" s="21">
        <v>6842482</v>
      </c>
      <c r="W83" s="21"/>
      <c r="X83" s="21"/>
      <c r="Y83" s="20"/>
      <c r="Z83" s="23"/>
    </row>
    <row r="84" spans="1:26" ht="13.5" hidden="1">
      <c r="A84" s="40" t="s">
        <v>110</v>
      </c>
      <c r="B84" s="28">
        <v>9381701</v>
      </c>
      <c r="C84" s="28"/>
      <c r="D84" s="29"/>
      <c r="E84" s="30">
        <v>9371539</v>
      </c>
      <c r="F84" s="30">
        <v>706293</v>
      </c>
      <c r="G84" s="30">
        <v>660835</v>
      </c>
      <c r="H84" s="30">
        <v>710166</v>
      </c>
      <c r="I84" s="30">
        <v>2077294</v>
      </c>
      <c r="J84" s="30">
        <v>976005</v>
      </c>
      <c r="K84" s="30">
        <v>820495</v>
      </c>
      <c r="L84" s="30">
        <v>817367</v>
      </c>
      <c r="M84" s="30">
        <v>2613867</v>
      </c>
      <c r="N84" s="30">
        <v>853765</v>
      </c>
      <c r="O84" s="30"/>
      <c r="P84" s="30">
        <v>818777</v>
      </c>
      <c r="Q84" s="30">
        <v>1672542</v>
      </c>
      <c r="R84" s="30">
        <v>852525</v>
      </c>
      <c r="S84" s="30">
        <v>856875</v>
      </c>
      <c r="T84" s="30">
        <v>706293</v>
      </c>
      <c r="U84" s="30">
        <v>2415693</v>
      </c>
      <c r="V84" s="30">
        <v>8779396</v>
      </c>
      <c r="W84" s="30">
        <v>9371539</v>
      </c>
      <c r="X84" s="30"/>
      <c r="Y84" s="29"/>
      <c r="Z84" s="31">
        <v>9371539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520496235</v>
      </c>
      <c r="D5" s="153">
        <f>SUM(D6:D8)</f>
        <v>0</v>
      </c>
      <c r="E5" s="154">
        <f t="shared" si="0"/>
        <v>539966883</v>
      </c>
      <c r="F5" s="100">
        <f t="shared" si="0"/>
        <v>539966883</v>
      </c>
      <c r="G5" s="100">
        <f t="shared" si="0"/>
        <v>71470707</v>
      </c>
      <c r="H5" s="100">
        <f t="shared" si="0"/>
        <v>54821515</v>
      </c>
      <c r="I5" s="100">
        <f t="shared" si="0"/>
        <v>54821515</v>
      </c>
      <c r="J5" s="100">
        <f t="shared" si="0"/>
        <v>181113737</v>
      </c>
      <c r="K5" s="100">
        <f t="shared" si="0"/>
        <v>54821515</v>
      </c>
      <c r="L5" s="100">
        <f t="shared" si="0"/>
        <v>54821515</v>
      </c>
      <c r="M5" s="100">
        <f t="shared" si="0"/>
        <v>28357448</v>
      </c>
      <c r="N5" s="100">
        <f t="shared" si="0"/>
        <v>138000478</v>
      </c>
      <c r="O5" s="100">
        <f t="shared" si="0"/>
        <v>34528400</v>
      </c>
      <c r="P5" s="100">
        <f t="shared" si="0"/>
        <v>28388845</v>
      </c>
      <c r="Q5" s="100">
        <f t="shared" si="0"/>
        <v>56962235</v>
      </c>
      <c r="R5" s="100">
        <f t="shared" si="0"/>
        <v>119879480</v>
      </c>
      <c r="S5" s="100">
        <f t="shared" si="0"/>
        <v>29156964</v>
      </c>
      <c r="T5" s="100">
        <f t="shared" si="0"/>
        <v>1586355</v>
      </c>
      <c r="U5" s="100">
        <f t="shared" si="0"/>
        <v>69870706</v>
      </c>
      <c r="V5" s="100">
        <f t="shared" si="0"/>
        <v>100614025</v>
      </c>
      <c r="W5" s="100">
        <f t="shared" si="0"/>
        <v>539607720</v>
      </c>
      <c r="X5" s="100">
        <f t="shared" si="0"/>
        <v>436584964</v>
      </c>
      <c r="Y5" s="100">
        <f t="shared" si="0"/>
        <v>103022756</v>
      </c>
      <c r="Z5" s="137">
        <f>+IF(X5&lt;&gt;0,+(Y5/X5)*100,0)</f>
        <v>23.597412759272213</v>
      </c>
      <c r="AA5" s="153">
        <f>SUM(AA6:AA8)</f>
        <v>539966883</v>
      </c>
    </row>
    <row r="6" spans="1:27" ht="13.5">
      <c r="A6" s="138" t="s">
        <v>75</v>
      </c>
      <c r="B6" s="136"/>
      <c r="C6" s="155">
        <v>154604174</v>
      </c>
      <c r="D6" s="155"/>
      <c r="E6" s="156">
        <v>150098522</v>
      </c>
      <c r="F6" s="60">
        <v>150098522</v>
      </c>
      <c r="G6" s="60">
        <v>40930000</v>
      </c>
      <c r="H6" s="60"/>
      <c r="I6" s="60"/>
      <c r="J6" s="60">
        <v>40930000</v>
      </c>
      <c r="K6" s="60"/>
      <c r="L6" s="60"/>
      <c r="M6" s="60"/>
      <c r="N6" s="60"/>
      <c r="O6" s="60">
        <v>639822</v>
      </c>
      <c r="P6" s="60"/>
      <c r="Q6" s="60">
        <v>28007000</v>
      </c>
      <c r="R6" s="60">
        <v>28646822</v>
      </c>
      <c r="S6" s="60"/>
      <c r="T6" s="60"/>
      <c r="U6" s="60">
        <v>40930000</v>
      </c>
      <c r="V6" s="60">
        <v>40930000</v>
      </c>
      <c r="W6" s="60">
        <v>110506822</v>
      </c>
      <c r="X6" s="60">
        <v>104340000</v>
      </c>
      <c r="Y6" s="60">
        <v>6166822</v>
      </c>
      <c r="Z6" s="140">
        <v>5.91</v>
      </c>
      <c r="AA6" s="155">
        <v>150098522</v>
      </c>
    </row>
    <row r="7" spans="1:27" ht="13.5">
      <c r="A7" s="138" t="s">
        <v>76</v>
      </c>
      <c r="B7" s="136"/>
      <c r="C7" s="157">
        <v>363423209</v>
      </c>
      <c r="D7" s="157"/>
      <c r="E7" s="158">
        <v>385988361</v>
      </c>
      <c r="F7" s="159">
        <v>385988361</v>
      </c>
      <c r="G7" s="159">
        <v>30230262</v>
      </c>
      <c r="H7" s="159">
        <v>54630047</v>
      </c>
      <c r="I7" s="159">
        <v>54630047</v>
      </c>
      <c r="J7" s="159">
        <v>139490356</v>
      </c>
      <c r="K7" s="159">
        <v>54630047</v>
      </c>
      <c r="L7" s="159">
        <v>54630047</v>
      </c>
      <c r="M7" s="159">
        <v>28149376</v>
      </c>
      <c r="N7" s="159">
        <v>137409470</v>
      </c>
      <c r="O7" s="159">
        <v>33542467</v>
      </c>
      <c r="P7" s="159">
        <v>28245971</v>
      </c>
      <c r="Q7" s="159">
        <v>28746123</v>
      </c>
      <c r="R7" s="159">
        <v>90534561</v>
      </c>
      <c r="S7" s="159">
        <v>28969684</v>
      </c>
      <c r="T7" s="159">
        <v>1370428</v>
      </c>
      <c r="U7" s="159">
        <v>28630261</v>
      </c>
      <c r="V7" s="159">
        <v>58970373</v>
      </c>
      <c r="W7" s="159">
        <v>426404760</v>
      </c>
      <c r="X7" s="159">
        <v>329711563</v>
      </c>
      <c r="Y7" s="159">
        <v>96693197</v>
      </c>
      <c r="Z7" s="141">
        <v>29.33</v>
      </c>
      <c r="AA7" s="157">
        <v>385988361</v>
      </c>
    </row>
    <row r="8" spans="1:27" ht="13.5">
      <c r="A8" s="138" t="s">
        <v>77</v>
      </c>
      <c r="B8" s="136"/>
      <c r="C8" s="155">
        <v>2468852</v>
      </c>
      <c r="D8" s="155"/>
      <c r="E8" s="156">
        <v>3880000</v>
      </c>
      <c r="F8" s="60">
        <v>3880000</v>
      </c>
      <c r="G8" s="60">
        <v>310445</v>
      </c>
      <c r="H8" s="60">
        <v>191468</v>
      </c>
      <c r="I8" s="60">
        <v>191468</v>
      </c>
      <c r="J8" s="60">
        <v>693381</v>
      </c>
      <c r="K8" s="60">
        <v>191468</v>
      </c>
      <c r="L8" s="60">
        <v>191468</v>
      </c>
      <c r="M8" s="60">
        <v>208072</v>
      </c>
      <c r="N8" s="60">
        <v>591008</v>
      </c>
      <c r="O8" s="60">
        <v>346111</v>
      </c>
      <c r="P8" s="60">
        <v>142874</v>
      </c>
      <c r="Q8" s="60">
        <v>209112</v>
      </c>
      <c r="R8" s="60">
        <v>698097</v>
      </c>
      <c r="S8" s="60">
        <v>187280</v>
      </c>
      <c r="T8" s="60">
        <v>215927</v>
      </c>
      <c r="U8" s="60">
        <v>310445</v>
      </c>
      <c r="V8" s="60">
        <v>713652</v>
      </c>
      <c r="W8" s="60">
        <v>2696138</v>
      </c>
      <c r="X8" s="60">
        <v>2533401</v>
      </c>
      <c r="Y8" s="60">
        <v>162737</v>
      </c>
      <c r="Z8" s="140">
        <v>6.42</v>
      </c>
      <c r="AA8" s="155">
        <v>3880000</v>
      </c>
    </row>
    <row r="9" spans="1:27" ht="13.5">
      <c r="A9" s="135" t="s">
        <v>78</v>
      </c>
      <c r="B9" s="136"/>
      <c r="C9" s="153">
        <f aca="true" t="shared" si="1" ref="C9:Y9">SUM(C10:C14)</f>
        <v>24151522</v>
      </c>
      <c r="D9" s="153">
        <f>SUM(D10:D14)</f>
        <v>0</v>
      </c>
      <c r="E9" s="154">
        <f t="shared" si="1"/>
        <v>27989550</v>
      </c>
      <c r="F9" s="100">
        <f t="shared" si="1"/>
        <v>27989550</v>
      </c>
      <c r="G9" s="100">
        <f t="shared" si="1"/>
        <v>5122229</v>
      </c>
      <c r="H9" s="100">
        <f t="shared" si="1"/>
        <v>1792916</v>
      </c>
      <c r="I9" s="100">
        <f t="shared" si="1"/>
        <v>1792916</v>
      </c>
      <c r="J9" s="100">
        <f t="shared" si="1"/>
        <v>8708061</v>
      </c>
      <c r="K9" s="100">
        <f t="shared" si="1"/>
        <v>1792916</v>
      </c>
      <c r="L9" s="100">
        <f t="shared" si="1"/>
        <v>1792916</v>
      </c>
      <c r="M9" s="100">
        <f t="shared" si="1"/>
        <v>809551</v>
      </c>
      <c r="N9" s="100">
        <f t="shared" si="1"/>
        <v>4395383</v>
      </c>
      <c r="O9" s="100">
        <f t="shared" si="1"/>
        <v>970724</v>
      </c>
      <c r="P9" s="100">
        <f t="shared" si="1"/>
        <v>832466</v>
      </c>
      <c r="Q9" s="100">
        <f t="shared" si="1"/>
        <v>1229797</v>
      </c>
      <c r="R9" s="100">
        <f t="shared" si="1"/>
        <v>3032987</v>
      </c>
      <c r="S9" s="100">
        <f t="shared" si="1"/>
        <v>1543228</v>
      </c>
      <c r="T9" s="100">
        <f t="shared" si="1"/>
        <v>91552</v>
      </c>
      <c r="U9" s="100">
        <f t="shared" si="1"/>
        <v>950117</v>
      </c>
      <c r="V9" s="100">
        <f t="shared" si="1"/>
        <v>2584897</v>
      </c>
      <c r="W9" s="100">
        <f t="shared" si="1"/>
        <v>18721328</v>
      </c>
      <c r="X9" s="100">
        <f t="shared" si="1"/>
        <v>70496668</v>
      </c>
      <c r="Y9" s="100">
        <f t="shared" si="1"/>
        <v>-51775340</v>
      </c>
      <c r="Z9" s="137">
        <f>+IF(X9&lt;&gt;0,+(Y9/X9)*100,0)</f>
        <v>-73.44366970648882</v>
      </c>
      <c r="AA9" s="153">
        <f>SUM(AA10:AA14)</f>
        <v>27989550</v>
      </c>
    </row>
    <row r="10" spans="1:27" ht="13.5">
      <c r="A10" s="138" t="s">
        <v>79</v>
      </c>
      <c r="B10" s="136"/>
      <c r="C10" s="155">
        <v>10201476</v>
      </c>
      <c r="D10" s="155"/>
      <c r="E10" s="156">
        <v>5124983</v>
      </c>
      <c r="F10" s="60">
        <v>5124983</v>
      </c>
      <c r="G10" s="60">
        <v>80768</v>
      </c>
      <c r="H10" s="60">
        <v>844290</v>
      </c>
      <c r="I10" s="60">
        <v>844290</v>
      </c>
      <c r="J10" s="60">
        <v>1769348</v>
      </c>
      <c r="K10" s="60">
        <v>844290</v>
      </c>
      <c r="L10" s="60">
        <v>844290</v>
      </c>
      <c r="M10" s="60">
        <v>34743</v>
      </c>
      <c r="N10" s="60">
        <v>1723323</v>
      </c>
      <c r="O10" s="60">
        <v>-8322</v>
      </c>
      <c r="P10" s="60">
        <v>16552</v>
      </c>
      <c r="Q10" s="60">
        <v>36165</v>
      </c>
      <c r="R10" s="60">
        <v>44395</v>
      </c>
      <c r="S10" s="60">
        <v>778171</v>
      </c>
      <c r="T10" s="60">
        <v>30169</v>
      </c>
      <c r="U10" s="60">
        <v>41289</v>
      </c>
      <c r="V10" s="60">
        <v>849629</v>
      </c>
      <c r="W10" s="60">
        <v>4386695</v>
      </c>
      <c r="X10" s="60">
        <v>13361684</v>
      </c>
      <c r="Y10" s="60">
        <v>-8974989</v>
      </c>
      <c r="Z10" s="140">
        <v>-67.17</v>
      </c>
      <c r="AA10" s="155">
        <v>5124983</v>
      </c>
    </row>
    <row r="11" spans="1:27" ht="13.5">
      <c r="A11" s="138" t="s">
        <v>80</v>
      </c>
      <c r="B11" s="136"/>
      <c r="C11" s="155"/>
      <c r="D11" s="155"/>
      <c r="E11" s="156">
        <v>463500</v>
      </c>
      <c r="F11" s="60">
        <v>463500</v>
      </c>
      <c r="G11" s="60"/>
      <c r="H11" s="60"/>
      <c r="I11" s="60"/>
      <c r="J11" s="60"/>
      <c r="K11" s="60"/>
      <c r="L11" s="60"/>
      <c r="M11" s="60">
        <v>75629</v>
      </c>
      <c r="N11" s="60">
        <v>75629</v>
      </c>
      <c r="O11" s="60">
        <v>100697</v>
      </c>
      <c r="P11" s="60">
        <v>3785</v>
      </c>
      <c r="Q11" s="60">
        <v>38000</v>
      </c>
      <c r="R11" s="60">
        <v>142482</v>
      </c>
      <c r="S11" s="60">
        <v>38463</v>
      </c>
      <c r="T11" s="60">
        <v>33184</v>
      </c>
      <c r="U11" s="60">
        <v>37559</v>
      </c>
      <c r="V11" s="60">
        <v>109206</v>
      </c>
      <c r="W11" s="60">
        <v>327317</v>
      </c>
      <c r="X11" s="60">
        <v>74783</v>
      </c>
      <c r="Y11" s="60">
        <v>252534</v>
      </c>
      <c r="Z11" s="140">
        <v>337.69</v>
      </c>
      <c r="AA11" s="155">
        <v>463500</v>
      </c>
    </row>
    <row r="12" spans="1:27" ht="13.5">
      <c r="A12" s="138" t="s">
        <v>81</v>
      </c>
      <c r="B12" s="136"/>
      <c r="C12" s="155">
        <v>13950046</v>
      </c>
      <c r="D12" s="155"/>
      <c r="E12" s="156">
        <v>15909700</v>
      </c>
      <c r="F12" s="60">
        <v>15909700</v>
      </c>
      <c r="G12" s="60">
        <v>36000</v>
      </c>
      <c r="H12" s="60">
        <v>40400</v>
      </c>
      <c r="I12" s="60">
        <v>40400</v>
      </c>
      <c r="J12" s="60">
        <v>116800</v>
      </c>
      <c r="K12" s="60">
        <v>40400</v>
      </c>
      <c r="L12" s="60">
        <v>40400</v>
      </c>
      <c r="M12" s="60">
        <v>697821</v>
      </c>
      <c r="N12" s="60">
        <v>778621</v>
      </c>
      <c r="O12" s="60">
        <v>878349</v>
      </c>
      <c r="P12" s="60">
        <v>810324</v>
      </c>
      <c r="Q12" s="60">
        <v>1155632</v>
      </c>
      <c r="R12" s="60">
        <v>2844305</v>
      </c>
      <c r="S12" s="60">
        <v>726594</v>
      </c>
      <c r="T12" s="60"/>
      <c r="U12" s="60">
        <v>865808</v>
      </c>
      <c r="V12" s="60">
        <v>1592402</v>
      </c>
      <c r="W12" s="60">
        <v>5332128</v>
      </c>
      <c r="X12" s="60">
        <v>11839163</v>
      </c>
      <c r="Y12" s="60">
        <v>-6507035</v>
      </c>
      <c r="Z12" s="140">
        <v>-54.96</v>
      </c>
      <c r="AA12" s="155">
        <v>15909700</v>
      </c>
    </row>
    <row r="13" spans="1:27" ht="13.5">
      <c r="A13" s="138" t="s">
        <v>82</v>
      </c>
      <c r="B13" s="136"/>
      <c r="C13" s="155"/>
      <c r="D13" s="155"/>
      <c r="E13" s="156">
        <v>6341300</v>
      </c>
      <c r="F13" s="60">
        <v>6341300</v>
      </c>
      <c r="G13" s="60">
        <v>5000000</v>
      </c>
      <c r="H13" s="60">
        <v>903626</v>
      </c>
      <c r="I13" s="60">
        <v>903626</v>
      </c>
      <c r="J13" s="60">
        <v>6807252</v>
      </c>
      <c r="K13" s="60">
        <v>903626</v>
      </c>
      <c r="L13" s="60">
        <v>903626</v>
      </c>
      <c r="M13" s="60"/>
      <c r="N13" s="60">
        <v>1807252</v>
      </c>
      <c r="O13" s="60"/>
      <c r="P13" s="60"/>
      <c r="Q13" s="60"/>
      <c r="R13" s="60"/>
      <c r="S13" s="60"/>
      <c r="T13" s="60"/>
      <c r="U13" s="60"/>
      <c r="V13" s="60"/>
      <c r="W13" s="60">
        <v>8614504</v>
      </c>
      <c r="X13" s="60">
        <v>45208038</v>
      </c>
      <c r="Y13" s="60">
        <v>-36593534</v>
      </c>
      <c r="Z13" s="140">
        <v>-80.94</v>
      </c>
      <c r="AA13" s="155">
        <v>6341300</v>
      </c>
    </row>
    <row r="14" spans="1:27" ht="13.5">
      <c r="A14" s="138" t="s">
        <v>83</v>
      </c>
      <c r="B14" s="136"/>
      <c r="C14" s="157"/>
      <c r="D14" s="157"/>
      <c r="E14" s="158">
        <v>150067</v>
      </c>
      <c r="F14" s="159">
        <v>150067</v>
      </c>
      <c r="G14" s="159">
        <v>5461</v>
      </c>
      <c r="H14" s="159">
        <v>4600</v>
      </c>
      <c r="I14" s="159">
        <v>4600</v>
      </c>
      <c r="J14" s="159">
        <v>14661</v>
      </c>
      <c r="K14" s="159">
        <v>4600</v>
      </c>
      <c r="L14" s="159">
        <v>4600</v>
      </c>
      <c r="M14" s="159">
        <v>1358</v>
      </c>
      <c r="N14" s="159">
        <v>10558</v>
      </c>
      <c r="O14" s="159"/>
      <c r="P14" s="159">
        <v>1805</v>
      </c>
      <c r="Q14" s="159"/>
      <c r="R14" s="159">
        <v>1805</v>
      </c>
      <c r="S14" s="159"/>
      <c r="T14" s="159">
        <v>28199</v>
      </c>
      <c r="U14" s="159">
        <v>5461</v>
      </c>
      <c r="V14" s="159">
        <v>33660</v>
      </c>
      <c r="W14" s="159">
        <v>60684</v>
      </c>
      <c r="X14" s="159">
        <v>13000</v>
      </c>
      <c r="Y14" s="159">
        <v>47684</v>
      </c>
      <c r="Z14" s="141">
        <v>366.8</v>
      </c>
      <c r="AA14" s="157">
        <v>150067</v>
      </c>
    </row>
    <row r="15" spans="1:27" ht="13.5">
      <c r="A15" s="135" t="s">
        <v>84</v>
      </c>
      <c r="B15" s="142"/>
      <c r="C15" s="153">
        <f aca="true" t="shared" si="2" ref="C15:Y15">SUM(C16:C18)</f>
        <v>14309040</v>
      </c>
      <c r="D15" s="153">
        <f>SUM(D16:D18)</f>
        <v>0</v>
      </c>
      <c r="E15" s="154">
        <f t="shared" si="2"/>
        <v>25963000</v>
      </c>
      <c r="F15" s="100">
        <f t="shared" si="2"/>
        <v>25963000</v>
      </c>
      <c r="G15" s="100">
        <f t="shared" si="2"/>
        <v>2032126</v>
      </c>
      <c r="H15" s="100">
        <f t="shared" si="2"/>
        <v>1856067</v>
      </c>
      <c r="I15" s="100">
        <f t="shared" si="2"/>
        <v>1856067</v>
      </c>
      <c r="J15" s="100">
        <f t="shared" si="2"/>
        <v>5744260</v>
      </c>
      <c r="K15" s="100">
        <f t="shared" si="2"/>
        <v>1856067</v>
      </c>
      <c r="L15" s="100">
        <f t="shared" si="2"/>
        <v>1856067</v>
      </c>
      <c r="M15" s="100">
        <f t="shared" si="2"/>
        <v>774948</v>
      </c>
      <c r="N15" s="100">
        <f t="shared" si="2"/>
        <v>4487082</v>
      </c>
      <c r="O15" s="100">
        <f t="shared" si="2"/>
        <v>962736</v>
      </c>
      <c r="P15" s="100">
        <f t="shared" si="2"/>
        <v>1010461</v>
      </c>
      <c r="Q15" s="100">
        <f t="shared" si="2"/>
        <v>1570716</v>
      </c>
      <c r="R15" s="100">
        <f t="shared" si="2"/>
        <v>3543913</v>
      </c>
      <c r="S15" s="100">
        <f t="shared" si="2"/>
        <v>968108</v>
      </c>
      <c r="T15" s="100">
        <f t="shared" si="2"/>
        <v>1166708</v>
      </c>
      <c r="U15" s="100">
        <f t="shared" si="2"/>
        <v>1202318</v>
      </c>
      <c r="V15" s="100">
        <f t="shared" si="2"/>
        <v>3337134</v>
      </c>
      <c r="W15" s="100">
        <f t="shared" si="2"/>
        <v>17112389</v>
      </c>
      <c r="X15" s="100">
        <f t="shared" si="2"/>
        <v>40530566</v>
      </c>
      <c r="Y15" s="100">
        <f t="shared" si="2"/>
        <v>-23418177</v>
      </c>
      <c r="Z15" s="137">
        <f>+IF(X15&lt;&gt;0,+(Y15/X15)*100,0)</f>
        <v>-57.7790524810337</v>
      </c>
      <c r="AA15" s="153">
        <f>SUM(AA16:AA18)</f>
        <v>25963000</v>
      </c>
    </row>
    <row r="16" spans="1:27" ht="13.5">
      <c r="A16" s="138" t="s">
        <v>85</v>
      </c>
      <c r="B16" s="136"/>
      <c r="C16" s="155">
        <v>14309040</v>
      </c>
      <c r="D16" s="155"/>
      <c r="E16" s="156">
        <v>11700000</v>
      </c>
      <c r="F16" s="60">
        <v>11700000</v>
      </c>
      <c r="G16" s="60">
        <v>362421</v>
      </c>
      <c r="H16" s="60">
        <v>312750</v>
      </c>
      <c r="I16" s="60">
        <v>312750</v>
      </c>
      <c r="J16" s="60">
        <v>987921</v>
      </c>
      <c r="K16" s="60">
        <v>312750</v>
      </c>
      <c r="L16" s="60">
        <v>312750</v>
      </c>
      <c r="M16" s="60">
        <v>142415</v>
      </c>
      <c r="N16" s="60">
        <v>767915</v>
      </c>
      <c r="O16" s="60">
        <v>145667</v>
      </c>
      <c r="P16" s="60">
        <v>259827</v>
      </c>
      <c r="Q16" s="60">
        <v>689412</v>
      </c>
      <c r="R16" s="60">
        <v>1094906</v>
      </c>
      <c r="S16" s="60">
        <v>287189</v>
      </c>
      <c r="T16" s="60">
        <v>306482</v>
      </c>
      <c r="U16" s="60">
        <v>362421</v>
      </c>
      <c r="V16" s="60">
        <v>956092</v>
      </c>
      <c r="W16" s="60">
        <v>3806834</v>
      </c>
      <c r="X16" s="60">
        <v>29188008</v>
      </c>
      <c r="Y16" s="60">
        <v>-25381174</v>
      </c>
      <c r="Z16" s="140">
        <v>-86.96</v>
      </c>
      <c r="AA16" s="155">
        <v>11700000</v>
      </c>
    </row>
    <row r="17" spans="1:27" ht="13.5">
      <c r="A17" s="138" t="s">
        <v>86</v>
      </c>
      <c r="B17" s="136"/>
      <c r="C17" s="155"/>
      <c r="D17" s="155"/>
      <c r="E17" s="156">
        <v>14263000</v>
      </c>
      <c r="F17" s="60">
        <v>14263000</v>
      </c>
      <c r="G17" s="60">
        <v>1669705</v>
      </c>
      <c r="H17" s="60">
        <v>1543317</v>
      </c>
      <c r="I17" s="60">
        <v>1543317</v>
      </c>
      <c r="J17" s="60">
        <v>4756339</v>
      </c>
      <c r="K17" s="60">
        <v>1543317</v>
      </c>
      <c r="L17" s="60">
        <v>1543317</v>
      </c>
      <c r="M17" s="60">
        <v>632533</v>
      </c>
      <c r="N17" s="60">
        <v>3719167</v>
      </c>
      <c r="O17" s="60">
        <v>817069</v>
      </c>
      <c r="P17" s="60">
        <v>750634</v>
      </c>
      <c r="Q17" s="60">
        <v>881304</v>
      </c>
      <c r="R17" s="60">
        <v>2449007</v>
      </c>
      <c r="S17" s="60">
        <v>680919</v>
      </c>
      <c r="T17" s="60">
        <v>860226</v>
      </c>
      <c r="U17" s="60">
        <v>839897</v>
      </c>
      <c r="V17" s="60">
        <v>2381042</v>
      </c>
      <c r="W17" s="60">
        <v>13305555</v>
      </c>
      <c r="X17" s="60">
        <v>11342558</v>
      </c>
      <c r="Y17" s="60">
        <v>1962997</v>
      </c>
      <c r="Z17" s="140">
        <v>17.31</v>
      </c>
      <c r="AA17" s="155">
        <v>14263000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65130874</v>
      </c>
      <c r="D19" s="153">
        <f>SUM(D20:D23)</f>
        <v>0</v>
      </c>
      <c r="E19" s="154">
        <f t="shared" si="3"/>
        <v>156433528</v>
      </c>
      <c r="F19" s="100">
        <f t="shared" si="3"/>
        <v>156433528</v>
      </c>
      <c r="G19" s="100">
        <f t="shared" si="3"/>
        <v>12198790</v>
      </c>
      <c r="H19" s="100">
        <f t="shared" si="3"/>
        <v>14616452</v>
      </c>
      <c r="I19" s="100">
        <f t="shared" si="3"/>
        <v>14616452</v>
      </c>
      <c r="J19" s="100">
        <f t="shared" si="3"/>
        <v>41431694</v>
      </c>
      <c r="K19" s="100">
        <f t="shared" si="3"/>
        <v>14616452</v>
      </c>
      <c r="L19" s="100">
        <f t="shared" si="3"/>
        <v>14616452</v>
      </c>
      <c r="M19" s="100">
        <f t="shared" si="3"/>
        <v>8742836</v>
      </c>
      <c r="N19" s="100">
        <f t="shared" si="3"/>
        <v>37975740</v>
      </c>
      <c r="O19" s="100">
        <f t="shared" si="3"/>
        <v>10930517</v>
      </c>
      <c r="P19" s="100">
        <f t="shared" si="3"/>
        <v>11499058</v>
      </c>
      <c r="Q19" s="100">
        <f t="shared" si="3"/>
        <v>11493153</v>
      </c>
      <c r="R19" s="100">
        <f t="shared" si="3"/>
        <v>33922728</v>
      </c>
      <c r="S19" s="100">
        <f t="shared" si="3"/>
        <v>11536763</v>
      </c>
      <c r="T19" s="100">
        <f t="shared" si="3"/>
        <v>6851414</v>
      </c>
      <c r="U19" s="100">
        <f t="shared" si="3"/>
        <v>12198790</v>
      </c>
      <c r="V19" s="100">
        <f t="shared" si="3"/>
        <v>30586967</v>
      </c>
      <c r="W19" s="100">
        <f t="shared" si="3"/>
        <v>143917129</v>
      </c>
      <c r="X19" s="100">
        <f t="shared" si="3"/>
        <v>152970992</v>
      </c>
      <c r="Y19" s="100">
        <f t="shared" si="3"/>
        <v>-9053863</v>
      </c>
      <c r="Z19" s="137">
        <f>+IF(X19&lt;&gt;0,+(Y19/X19)*100,0)</f>
        <v>-5.918679667057399</v>
      </c>
      <c r="AA19" s="153">
        <f>SUM(AA20:AA23)</f>
        <v>156433528</v>
      </c>
    </row>
    <row r="20" spans="1:27" ht="13.5">
      <c r="A20" s="138" t="s">
        <v>89</v>
      </c>
      <c r="B20" s="136"/>
      <c r="C20" s="155">
        <v>27051860</v>
      </c>
      <c r="D20" s="155"/>
      <c r="E20" s="156">
        <v>99049000</v>
      </c>
      <c r="F20" s="60">
        <v>99049000</v>
      </c>
      <c r="G20" s="60">
        <v>8658298</v>
      </c>
      <c r="H20" s="60">
        <v>7465438</v>
      </c>
      <c r="I20" s="60">
        <v>7465438</v>
      </c>
      <c r="J20" s="60">
        <v>23589174</v>
      </c>
      <c r="K20" s="60">
        <v>7465438</v>
      </c>
      <c r="L20" s="60">
        <v>7465438</v>
      </c>
      <c r="M20" s="60">
        <v>8021011</v>
      </c>
      <c r="N20" s="60">
        <v>22951887</v>
      </c>
      <c r="O20" s="60">
        <v>8137125</v>
      </c>
      <c r="P20" s="60">
        <v>7962823</v>
      </c>
      <c r="Q20" s="60">
        <v>7992885</v>
      </c>
      <c r="R20" s="60">
        <v>24092833</v>
      </c>
      <c r="S20" s="60">
        <v>7980022</v>
      </c>
      <c r="T20" s="60">
        <v>6872710</v>
      </c>
      <c r="U20" s="60">
        <v>8658298</v>
      </c>
      <c r="V20" s="60">
        <v>23511030</v>
      </c>
      <c r="W20" s="60">
        <v>94144924</v>
      </c>
      <c r="X20" s="60">
        <v>100066000</v>
      </c>
      <c r="Y20" s="60">
        <v>-5921076</v>
      </c>
      <c r="Z20" s="140">
        <v>-5.92</v>
      </c>
      <c r="AA20" s="155">
        <v>99049000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>
        <v>1926028</v>
      </c>
      <c r="F22" s="159">
        <v>1926028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1926028</v>
      </c>
    </row>
    <row r="23" spans="1:27" ht="13.5">
      <c r="A23" s="138" t="s">
        <v>92</v>
      </c>
      <c r="B23" s="136"/>
      <c r="C23" s="155">
        <v>38079014</v>
      </c>
      <c r="D23" s="155"/>
      <c r="E23" s="156">
        <v>55458500</v>
      </c>
      <c r="F23" s="60">
        <v>55458500</v>
      </c>
      <c r="G23" s="60">
        <v>3540492</v>
      </c>
      <c r="H23" s="60">
        <v>7151014</v>
      </c>
      <c r="I23" s="60">
        <v>7151014</v>
      </c>
      <c r="J23" s="60">
        <v>17842520</v>
      </c>
      <c r="K23" s="60">
        <v>7151014</v>
      </c>
      <c r="L23" s="60">
        <v>7151014</v>
      </c>
      <c r="M23" s="60">
        <v>721825</v>
      </c>
      <c r="N23" s="60">
        <v>15023853</v>
      </c>
      <c r="O23" s="60">
        <v>2793392</v>
      </c>
      <c r="P23" s="60">
        <v>3536235</v>
      </c>
      <c r="Q23" s="60">
        <v>3500268</v>
      </c>
      <c r="R23" s="60">
        <v>9829895</v>
      </c>
      <c r="S23" s="60">
        <v>3556741</v>
      </c>
      <c r="T23" s="60">
        <v>-21296</v>
      </c>
      <c r="U23" s="60">
        <v>3540492</v>
      </c>
      <c r="V23" s="60">
        <v>7075937</v>
      </c>
      <c r="W23" s="60">
        <v>49772205</v>
      </c>
      <c r="X23" s="60">
        <v>52904992</v>
      </c>
      <c r="Y23" s="60">
        <v>-3132787</v>
      </c>
      <c r="Z23" s="140">
        <v>-5.92</v>
      </c>
      <c r="AA23" s="155">
        <v>55458500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3000000</v>
      </c>
      <c r="F24" s="100">
        <v>3000000</v>
      </c>
      <c r="G24" s="100">
        <v>727406</v>
      </c>
      <c r="H24" s="100">
        <v>417020</v>
      </c>
      <c r="I24" s="100">
        <v>417020</v>
      </c>
      <c r="J24" s="100">
        <v>1561446</v>
      </c>
      <c r="K24" s="100">
        <v>417020</v>
      </c>
      <c r="L24" s="100">
        <v>417020</v>
      </c>
      <c r="M24" s="100">
        <v>424080</v>
      </c>
      <c r="N24" s="100">
        <v>1258120</v>
      </c>
      <c r="O24" s="100">
        <v>288301</v>
      </c>
      <c r="P24" s="100">
        <v>615931</v>
      </c>
      <c r="Q24" s="100">
        <v>276952</v>
      </c>
      <c r="R24" s="100">
        <v>1181184</v>
      </c>
      <c r="S24" s="100">
        <v>302445</v>
      </c>
      <c r="T24" s="100">
        <v>453378</v>
      </c>
      <c r="U24" s="100">
        <v>727406</v>
      </c>
      <c r="V24" s="100">
        <v>1483229</v>
      </c>
      <c r="W24" s="100">
        <v>5483979</v>
      </c>
      <c r="X24" s="100">
        <v>4445554</v>
      </c>
      <c r="Y24" s="100">
        <v>1038425</v>
      </c>
      <c r="Z24" s="137">
        <v>23.36</v>
      </c>
      <c r="AA24" s="153">
        <v>3000000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624087671</v>
      </c>
      <c r="D25" s="168">
        <f>+D5+D9+D15+D19+D24</f>
        <v>0</v>
      </c>
      <c r="E25" s="169">
        <f t="shared" si="4"/>
        <v>753352961</v>
      </c>
      <c r="F25" s="73">
        <f t="shared" si="4"/>
        <v>753352961</v>
      </c>
      <c r="G25" s="73">
        <f t="shared" si="4"/>
        <v>91551258</v>
      </c>
      <c r="H25" s="73">
        <f t="shared" si="4"/>
        <v>73503970</v>
      </c>
      <c r="I25" s="73">
        <f t="shared" si="4"/>
        <v>73503970</v>
      </c>
      <c r="J25" s="73">
        <f t="shared" si="4"/>
        <v>238559198</v>
      </c>
      <c r="K25" s="73">
        <f t="shared" si="4"/>
        <v>73503970</v>
      </c>
      <c r="L25" s="73">
        <f t="shared" si="4"/>
        <v>73503970</v>
      </c>
      <c r="M25" s="73">
        <f t="shared" si="4"/>
        <v>39108863</v>
      </c>
      <c r="N25" s="73">
        <f t="shared" si="4"/>
        <v>186116803</v>
      </c>
      <c r="O25" s="73">
        <f t="shared" si="4"/>
        <v>47680678</v>
      </c>
      <c r="P25" s="73">
        <f t="shared" si="4"/>
        <v>42346761</v>
      </c>
      <c r="Q25" s="73">
        <f t="shared" si="4"/>
        <v>71532853</v>
      </c>
      <c r="R25" s="73">
        <f t="shared" si="4"/>
        <v>161560292</v>
      </c>
      <c r="S25" s="73">
        <f t="shared" si="4"/>
        <v>43507508</v>
      </c>
      <c r="T25" s="73">
        <f t="shared" si="4"/>
        <v>10149407</v>
      </c>
      <c r="U25" s="73">
        <f t="shared" si="4"/>
        <v>84949337</v>
      </c>
      <c r="V25" s="73">
        <f t="shared" si="4"/>
        <v>138606252</v>
      </c>
      <c r="W25" s="73">
        <f t="shared" si="4"/>
        <v>724842545</v>
      </c>
      <c r="X25" s="73">
        <f t="shared" si="4"/>
        <v>705028744</v>
      </c>
      <c r="Y25" s="73">
        <f t="shared" si="4"/>
        <v>19813801</v>
      </c>
      <c r="Z25" s="170">
        <f>+IF(X25&lt;&gt;0,+(Y25/X25)*100,0)</f>
        <v>2.8103536442480137</v>
      </c>
      <c r="AA25" s="168">
        <f>+AA5+AA9+AA15+AA19+AA24</f>
        <v>753352961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146923860</v>
      </c>
      <c r="D28" s="153">
        <f>SUM(D29:D31)</f>
        <v>0</v>
      </c>
      <c r="E28" s="154">
        <f t="shared" si="5"/>
        <v>259969506</v>
      </c>
      <c r="F28" s="100">
        <f t="shared" si="5"/>
        <v>259969506</v>
      </c>
      <c r="G28" s="100">
        <f t="shared" si="5"/>
        <v>8854502</v>
      </c>
      <c r="H28" s="100">
        <f t="shared" si="5"/>
        <v>13824350</v>
      </c>
      <c r="I28" s="100">
        <f t="shared" si="5"/>
        <v>13824350</v>
      </c>
      <c r="J28" s="100">
        <f t="shared" si="5"/>
        <v>36503202</v>
      </c>
      <c r="K28" s="100">
        <f t="shared" si="5"/>
        <v>13824350</v>
      </c>
      <c r="L28" s="100">
        <f t="shared" si="5"/>
        <v>13824350</v>
      </c>
      <c r="M28" s="100">
        <f t="shared" si="5"/>
        <v>11482703</v>
      </c>
      <c r="N28" s="100">
        <f t="shared" si="5"/>
        <v>39131403</v>
      </c>
      <c r="O28" s="100">
        <f t="shared" si="5"/>
        <v>10335662</v>
      </c>
      <c r="P28" s="100">
        <f t="shared" si="5"/>
        <v>13137644</v>
      </c>
      <c r="Q28" s="100">
        <f t="shared" si="5"/>
        <v>12851261</v>
      </c>
      <c r="R28" s="100">
        <f t="shared" si="5"/>
        <v>36324567</v>
      </c>
      <c r="S28" s="100">
        <f t="shared" si="5"/>
        <v>17932416</v>
      </c>
      <c r="T28" s="100">
        <f t="shared" si="5"/>
        <v>11370581</v>
      </c>
      <c r="U28" s="100">
        <f t="shared" si="5"/>
        <v>8586823</v>
      </c>
      <c r="V28" s="100">
        <f t="shared" si="5"/>
        <v>37889820</v>
      </c>
      <c r="W28" s="100">
        <f t="shared" si="5"/>
        <v>149848992</v>
      </c>
      <c r="X28" s="100">
        <f t="shared" si="5"/>
        <v>197594847</v>
      </c>
      <c r="Y28" s="100">
        <f t="shared" si="5"/>
        <v>-47745855</v>
      </c>
      <c r="Z28" s="137">
        <f>+IF(X28&lt;&gt;0,+(Y28/X28)*100,0)</f>
        <v>-24.163512219526655</v>
      </c>
      <c r="AA28" s="153">
        <f>SUM(AA29:AA31)</f>
        <v>259969506</v>
      </c>
    </row>
    <row r="29" spans="1:27" ht="13.5">
      <c r="A29" s="138" t="s">
        <v>75</v>
      </c>
      <c r="B29" s="136"/>
      <c r="C29" s="155">
        <v>67550416</v>
      </c>
      <c r="D29" s="155"/>
      <c r="E29" s="156">
        <v>117394244</v>
      </c>
      <c r="F29" s="60">
        <v>117394244</v>
      </c>
      <c r="G29" s="60">
        <v>3563007</v>
      </c>
      <c r="H29" s="60">
        <v>7907778</v>
      </c>
      <c r="I29" s="60">
        <v>7907778</v>
      </c>
      <c r="J29" s="60">
        <v>19378563</v>
      </c>
      <c r="K29" s="60">
        <v>7907778</v>
      </c>
      <c r="L29" s="60">
        <v>7907778</v>
      </c>
      <c r="M29" s="60">
        <v>3974155</v>
      </c>
      <c r="N29" s="60">
        <v>19789711</v>
      </c>
      <c r="O29" s="60">
        <v>3890308</v>
      </c>
      <c r="P29" s="60">
        <v>5999069</v>
      </c>
      <c r="Q29" s="60">
        <v>5098342</v>
      </c>
      <c r="R29" s="60">
        <v>14987719</v>
      </c>
      <c r="S29" s="60">
        <v>12122099</v>
      </c>
      <c r="T29" s="60">
        <v>6099279</v>
      </c>
      <c r="U29" s="60">
        <v>3563005</v>
      </c>
      <c r="V29" s="60">
        <v>21784383</v>
      </c>
      <c r="W29" s="60">
        <v>75940376</v>
      </c>
      <c r="X29" s="60">
        <v>116163266</v>
      </c>
      <c r="Y29" s="60">
        <v>-40222890</v>
      </c>
      <c r="Z29" s="140">
        <v>-34.63</v>
      </c>
      <c r="AA29" s="155">
        <v>117394244</v>
      </c>
    </row>
    <row r="30" spans="1:27" ht="13.5">
      <c r="A30" s="138" t="s">
        <v>76</v>
      </c>
      <c r="B30" s="136"/>
      <c r="C30" s="157">
        <v>53269614</v>
      </c>
      <c r="D30" s="157"/>
      <c r="E30" s="158">
        <v>105180311</v>
      </c>
      <c r="F30" s="159">
        <v>105180311</v>
      </c>
      <c r="G30" s="159">
        <v>3142666</v>
      </c>
      <c r="H30" s="159">
        <v>3501282</v>
      </c>
      <c r="I30" s="159">
        <v>3501282</v>
      </c>
      <c r="J30" s="159">
        <v>10145230</v>
      </c>
      <c r="K30" s="159">
        <v>3501282</v>
      </c>
      <c r="L30" s="159">
        <v>3501282</v>
      </c>
      <c r="M30" s="159">
        <v>4194003</v>
      </c>
      <c r="N30" s="159">
        <v>11196567</v>
      </c>
      <c r="O30" s="159">
        <v>3117478</v>
      </c>
      <c r="P30" s="159">
        <v>3336389</v>
      </c>
      <c r="Q30" s="159">
        <v>3896414</v>
      </c>
      <c r="R30" s="159">
        <v>10350281</v>
      </c>
      <c r="S30" s="159">
        <v>2757485</v>
      </c>
      <c r="T30" s="159">
        <v>2864516</v>
      </c>
      <c r="U30" s="159">
        <v>3138883</v>
      </c>
      <c r="V30" s="159">
        <v>8760884</v>
      </c>
      <c r="W30" s="159">
        <v>40452962</v>
      </c>
      <c r="X30" s="159">
        <v>46305997</v>
      </c>
      <c r="Y30" s="159">
        <v>-5853035</v>
      </c>
      <c r="Z30" s="141">
        <v>-12.64</v>
      </c>
      <c r="AA30" s="157">
        <v>105180311</v>
      </c>
    </row>
    <row r="31" spans="1:27" ht="13.5">
      <c r="A31" s="138" t="s">
        <v>77</v>
      </c>
      <c r="B31" s="136"/>
      <c r="C31" s="155">
        <v>26103830</v>
      </c>
      <c r="D31" s="155"/>
      <c r="E31" s="156">
        <v>37394951</v>
      </c>
      <c r="F31" s="60">
        <v>37394951</v>
      </c>
      <c r="G31" s="60">
        <v>2148829</v>
      </c>
      <c r="H31" s="60">
        <v>2415290</v>
      </c>
      <c r="I31" s="60">
        <v>2415290</v>
      </c>
      <c r="J31" s="60">
        <v>6979409</v>
      </c>
      <c r="K31" s="60">
        <v>2415290</v>
      </c>
      <c r="L31" s="60">
        <v>2415290</v>
      </c>
      <c r="M31" s="60">
        <v>3314545</v>
      </c>
      <c r="N31" s="60">
        <v>8145125</v>
      </c>
      <c r="O31" s="60">
        <v>3327876</v>
      </c>
      <c r="P31" s="60">
        <v>3802186</v>
      </c>
      <c r="Q31" s="60">
        <v>3856505</v>
      </c>
      <c r="R31" s="60">
        <v>10986567</v>
      </c>
      <c r="S31" s="60">
        <v>3052832</v>
      </c>
      <c r="T31" s="60">
        <v>2406786</v>
      </c>
      <c r="U31" s="60">
        <v>1884935</v>
      </c>
      <c r="V31" s="60">
        <v>7344553</v>
      </c>
      <c r="W31" s="60">
        <v>33455654</v>
      </c>
      <c r="X31" s="60">
        <v>35125584</v>
      </c>
      <c r="Y31" s="60">
        <v>-1669930</v>
      </c>
      <c r="Z31" s="140">
        <v>-4.75</v>
      </c>
      <c r="AA31" s="155">
        <v>37394951</v>
      </c>
    </row>
    <row r="32" spans="1:27" ht="13.5">
      <c r="A32" s="135" t="s">
        <v>78</v>
      </c>
      <c r="B32" s="136"/>
      <c r="C32" s="153">
        <f aca="true" t="shared" si="6" ref="C32:Y32">SUM(C33:C37)</f>
        <v>177652264</v>
      </c>
      <c r="D32" s="153">
        <f>SUM(D33:D37)</f>
        <v>0</v>
      </c>
      <c r="E32" s="154">
        <f t="shared" si="6"/>
        <v>94740166</v>
      </c>
      <c r="F32" s="100">
        <f t="shared" si="6"/>
        <v>94740166</v>
      </c>
      <c r="G32" s="100">
        <f t="shared" si="6"/>
        <v>6582376</v>
      </c>
      <c r="H32" s="100">
        <f t="shared" si="6"/>
        <v>6107481</v>
      </c>
      <c r="I32" s="100">
        <f t="shared" si="6"/>
        <v>6107481</v>
      </c>
      <c r="J32" s="100">
        <f t="shared" si="6"/>
        <v>18797338</v>
      </c>
      <c r="K32" s="100">
        <f t="shared" si="6"/>
        <v>6107481</v>
      </c>
      <c r="L32" s="100">
        <f t="shared" si="6"/>
        <v>6107481</v>
      </c>
      <c r="M32" s="100">
        <f t="shared" si="6"/>
        <v>11842357</v>
      </c>
      <c r="N32" s="100">
        <f t="shared" si="6"/>
        <v>24057319</v>
      </c>
      <c r="O32" s="100">
        <f t="shared" si="6"/>
        <v>12447167</v>
      </c>
      <c r="P32" s="100">
        <f t="shared" si="6"/>
        <v>11079354</v>
      </c>
      <c r="Q32" s="100">
        <f t="shared" si="6"/>
        <v>12633226</v>
      </c>
      <c r="R32" s="100">
        <f t="shared" si="6"/>
        <v>36159747</v>
      </c>
      <c r="S32" s="100">
        <f t="shared" si="6"/>
        <v>10477690</v>
      </c>
      <c r="T32" s="100">
        <f t="shared" si="6"/>
        <v>5845757</v>
      </c>
      <c r="U32" s="100">
        <f t="shared" si="6"/>
        <v>8824152</v>
      </c>
      <c r="V32" s="100">
        <f t="shared" si="6"/>
        <v>25147599</v>
      </c>
      <c r="W32" s="100">
        <f t="shared" si="6"/>
        <v>104162003</v>
      </c>
      <c r="X32" s="100">
        <f t="shared" si="6"/>
        <v>265389080</v>
      </c>
      <c r="Y32" s="100">
        <f t="shared" si="6"/>
        <v>-161227077</v>
      </c>
      <c r="Z32" s="137">
        <f>+IF(X32&lt;&gt;0,+(Y32/X32)*100,0)</f>
        <v>-60.75120988399372</v>
      </c>
      <c r="AA32" s="153">
        <f>SUM(AA33:AA37)</f>
        <v>94740166</v>
      </c>
    </row>
    <row r="33" spans="1:27" ht="13.5">
      <c r="A33" s="138" t="s">
        <v>79</v>
      </c>
      <c r="B33" s="136"/>
      <c r="C33" s="155">
        <v>20716586</v>
      </c>
      <c r="D33" s="155"/>
      <c r="E33" s="156">
        <v>11415667</v>
      </c>
      <c r="F33" s="60">
        <v>11415667</v>
      </c>
      <c r="G33" s="60">
        <v>2768967</v>
      </c>
      <c r="H33" s="60">
        <v>2585777</v>
      </c>
      <c r="I33" s="60">
        <v>2585777</v>
      </c>
      <c r="J33" s="60">
        <v>7940521</v>
      </c>
      <c r="K33" s="60">
        <v>2585777</v>
      </c>
      <c r="L33" s="60">
        <v>2585777</v>
      </c>
      <c r="M33" s="60">
        <v>1102781</v>
      </c>
      <c r="N33" s="60">
        <v>6274335</v>
      </c>
      <c r="O33" s="60">
        <v>1244281</v>
      </c>
      <c r="P33" s="60">
        <v>1201729</v>
      </c>
      <c r="Q33" s="60">
        <v>1183449</v>
      </c>
      <c r="R33" s="60">
        <v>3629459</v>
      </c>
      <c r="S33" s="60">
        <v>1181265</v>
      </c>
      <c r="T33" s="60">
        <v>1253133</v>
      </c>
      <c r="U33" s="60">
        <v>1103230</v>
      </c>
      <c r="V33" s="60">
        <v>3537628</v>
      </c>
      <c r="W33" s="60">
        <v>21381943</v>
      </c>
      <c r="X33" s="60">
        <v>138352582</v>
      </c>
      <c r="Y33" s="60">
        <v>-116970639</v>
      </c>
      <c r="Z33" s="140">
        <v>-84.55</v>
      </c>
      <c r="AA33" s="155">
        <v>11415667</v>
      </c>
    </row>
    <row r="34" spans="1:27" ht="13.5">
      <c r="A34" s="138" t="s">
        <v>80</v>
      </c>
      <c r="B34" s="136"/>
      <c r="C34" s="155">
        <v>13310053</v>
      </c>
      <c r="D34" s="155"/>
      <c r="E34" s="156">
        <v>18549700</v>
      </c>
      <c r="F34" s="60">
        <v>18549700</v>
      </c>
      <c r="G34" s="60"/>
      <c r="H34" s="60"/>
      <c r="I34" s="60"/>
      <c r="J34" s="60"/>
      <c r="K34" s="60"/>
      <c r="L34" s="60"/>
      <c r="M34" s="60">
        <v>2942101</v>
      </c>
      <c r="N34" s="60">
        <v>2942101</v>
      </c>
      <c r="O34" s="60">
        <v>2376843</v>
      </c>
      <c r="P34" s="60">
        <v>2322224</v>
      </c>
      <c r="Q34" s="60">
        <v>2111396</v>
      </c>
      <c r="R34" s="60">
        <v>6810463</v>
      </c>
      <c r="S34" s="60">
        <v>2165767</v>
      </c>
      <c r="T34" s="60">
        <v>984226</v>
      </c>
      <c r="U34" s="60">
        <v>1665734</v>
      </c>
      <c r="V34" s="60">
        <v>4815727</v>
      </c>
      <c r="W34" s="60">
        <v>14568291</v>
      </c>
      <c r="X34" s="60">
        <v>471146</v>
      </c>
      <c r="Y34" s="60">
        <v>14097145</v>
      </c>
      <c r="Z34" s="140">
        <v>2992.1</v>
      </c>
      <c r="AA34" s="155">
        <v>18549700</v>
      </c>
    </row>
    <row r="35" spans="1:27" ht="13.5">
      <c r="A35" s="138" t="s">
        <v>81</v>
      </c>
      <c r="B35" s="136"/>
      <c r="C35" s="155">
        <v>116811543</v>
      </c>
      <c r="D35" s="155"/>
      <c r="E35" s="156">
        <v>56473083</v>
      </c>
      <c r="F35" s="60">
        <v>56473083</v>
      </c>
      <c r="G35" s="60">
        <v>2911043</v>
      </c>
      <c r="H35" s="60">
        <v>2494870</v>
      </c>
      <c r="I35" s="60">
        <v>2494870</v>
      </c>
      <c r="J35" s="60">
        <v>7900783</v>
      </c>
      <c r="K35" s="60">
        <v>2494870</v>
      </c>
      <c r="L35" s="60">
        <v>2494870</v>
      </c>
      <c r="M35" s="60">
        <v>6544537</v>
      </c>
      <c r="N35" s="60">
        <v>11534277</v>
      </c>
      <c r="O35" s="60">
        <v>7506028</v>
      </c>
      <c r="P35" s="60">
        <v>6490698</v>
      </c>
      <c r="Q35" s="60">
        <v>7770031</v>
      </c>
      <c r="R35" s="60">
        <v>21766757</v>
      </c>
      <c r="S35" s="60">
        <v>5931221</v>
      </c>
      <c r="T35" s="60">
        <v>2527019</v>
      </c>
      <c r="U35" s="60">
        <v>5152824</v>
      </c>
      <c r="V35" s="60">
        <v>13611064</v>
      </c>
      <c r="W35" s="60">
        <v>54812881</v>
      </c>
      <c r="X35" s="60">
        <v>76984892</v>
      </c>
      <c r="Y35" s="60">
        <v>-22172011</v>
      </c>
      <c r="Z35" s="140">
        <v>-28.8</v>
      </c>
      <c r="AA35" s="155">
        <v>56473083</v>
      </c>
    </row>
    <row r="36" spans="1:27" ht="13.5">
      <c r="A36" s="138" t="s">
        <v>82</v>
      </c>
      <c r="B36" s="136"/>
      <c r="C36" s="155">
        <v>22244082</v>
      </c>
      <c r="D36" s="155"/>
      <c r="E36" s="156">
        <v>8301716</v>
      </c>
      <c r="F36" s="60">
        <v>8301716</v>
      </c>
      <c r="G36" s="60">
        <v>582764</v>
      </c>
      <c r="H36" s="60">
        <v>660038</v>
      </c>
      <c r="I36" s="60">
        <v>660038</v>
      </c>
      <c r="J36" s="60">
        <v>1902840</v>
      </c>
      <c r="K36" s="60">
        <v>660038</v>
      </c>
      <c r="L36" s="60">
        <v>660038</v>
      </c>
      <c r="M36" s="60">
        <v>801704</v>
      </c>
      <c r="N36" s="60">
        <v>2121780</v>
      </c>
      <c r="O36" s="60">
        <v>972600</v>
      </c>
      <c r="P36" s="60">
        <v>652006</v>
      </c>
      <c r="Q36" s="60">
        <v>1206297</v>
      </c>
      <c r="R36" s="60">
        <v>2830903</v>
      </c>
      <c r="S36" s="60">
        <v>818134</v>
      </c>
      <c r="T36" s="60">
        <v>773290</v>
      </c>
      <c r="U36" s="60">
        <v>582763</v>
      </c>
      <c r="V36" s="60">
        <v>2174187</v>
      </c>
      <c r="W36" s="60">
        <v>9029710</v>
      </c>
      <c r="X36" s="60">
        <v>46095388</v>
      </c>
      <c r="Y36" s="60">
        <v>-37065678</v>
      </c>
      <c r="Z36" s="140">
        <v>-80.41</v>
      </c>
      <c r="AA36" s="155">
        <v>8301716</v>
      </c>
    </row>
    <row r="37" spans="1:27" ht="13.5">
      <c r="A37" s="138" t="s">
        <v>83</v>
      </c>
      <c r="B37" s="136"/>
      <c r="C37" s="157">
        <v>4570000</v>
      </c>
      <c r="D37" s="157"/>
      <c r="E37" s="158"/>
      <c r="F37" s="159"/>
      <c r="G37" s="159">
        <v>319602</v>
      </c>
      <c r="H37" s="159">
        <v>366796</v>
      </c>
      <c r="I37" s="159">
        <v>366796</v>
      </c>
      <c r="J37" s="159">
        <v>1053194</v>
      </c>
      <c r="K37" s="159">
        <v>366796</v>
      </c>
      <c r="L37" s="159">
        <v>366796</v>
      </c>
      <c r="M37" s="159">
        <v>451234</v>
      </c>
      <c r="N37" s="159">
        <v>1184826</v>
      </c>
      <c r="O37" s="159">
        <v>347415</v>
      </c>
      <c r="P37" s="159">
        <v>412697</v>
      </c>
      <c r="Q37" s="159">
        <v>362053</v>
      </c>
      <c r="R37" s="159">
        <v>1122165</v>
      </c>
      <c r="S37" s="159">
        <v>381303</v>
      </c>
      <c r="T37" s="159">
        <v>308089</v>
      </c>
      <c r="U37" s="159">
        <v>319601</v>
      </c>
      <c r="V37" s="159">
        <v>1008993</v>
      </c>
      <c r="W37" s="159">
        <v>4369178</v>
      </c>
      <c r="X37" s="159">
        <v>3485072</v>
      </c>
      <c r="Y37" s="159">
        <v>884106</v>
      </c>
      <c r="Z37" s="141">
        <v>25.37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71528783</v>
      </c>
      <c r="D38" s="153">
        <f>SUM(D39:D41)</f>
        <v>0</v>
      </c>
      <c r="E38" s="154">
        <f t="shared" si="7"/>
        <v>84909687</v>
      </c>
      <c r="F38" s="100">
        <f t="shared" si="7"/>
        <v>84909687</v>
      </c>
      <c r="G38" s="100">
        <f t="shared" si="7"/>
        <v>6722541</v>
      </c>
      <c r="H38" s="100">
        <f t="shared" si="7"/>
        <v>8172306</v>
      </c>
      <c r="I38" s="100">
        <f t="shared" si="7"/>
        <v>8172306</v>
      </c>
      <c r="J38" s="100">
        <f t="shared" si="7"/>
        <v>23067153</v>
      </c>
      <c r="K38" s="100">
        <f t="shared" si="7"/>
        <v>8172306</v>
      </c>
      <c r="L38" s="100">
        <f t="shared" si="7"/>
        <v>8172306</v>
      </c>
      <c r="M38" s="100">
        <f t="shared" si="7"/>
        <v>9614309</v>
      </c>
      <c r="N38" s="100">
        <f t="shared" si="7"/>
        <v>25958921</v>
      </c>
      <c r="O38" s="100">
        <f t="shared" si="7"/>
        <v>5544710</v>
      </c>
      <c r="P38" s="100">
        <f t="shared" si="7"/>
        <v>8609146</v>
      </c>
      <c r="Q38" s="100">
        <f t="shared" si="7"/>
        <v>8075720</v>
      </c>
      <c r="R38" s="100">
        <f t="shared" si="7"/>
        <v>22229576</v>
      </c>
      <c r="S38" s="100">
        <f t="shared" si="7"/>
        <v>11474556</v>
      </c>
      <c r="T38" s="100">
        <f t="shared" si="7"/>
        <v>6655611</v>
      </c>
      <c r="U38" s="100">
        <f t="shared" si="7"/>
        <v>5980339</v>
      </c>
      <c r="V38" s="100">
        <f t="shared" si="7"/>
        <v>24110506</v>
      </c>
      <c r="W38" s="100">
        <f t="shared" si="7"/>
        <v>95366156</v>
      </c>
      <c r="X38" s="100">
        <f t="shared" si="7"/>
        <v>115421931</v>
      </c>
      <c r="Y38" s="100">
        <f t="shared" si="7"/>
        <v>-20055775</v>
      </c>
      <c r="Z38" s="137">
        <f>+IF(X38&lt;&gt;0,+(Y38/X38)*100,0)</f>
        <v>-17.376052216627706</v>
      </c>
      <c r="AA38" s="153">
        <f>SUM(AA39:AA41)</f>
        <v>84909687</v>
      </c>
    </row>
    <row r="39" spans="1:27" ht="13.5">
      <c r="A39" s="138" t="s">
        <v>85</v>
      </c>
      <c r="B39" s="136"/>
      <c r="C39" s="155">
        <v>22161368</v>
      </c>
      <c r="D39" s="155"/>
      <c r="E39" s="156">
        <v>19215797</v>
      </c>
      <c r="F39" s="60">
        <v>19215797</v>
      </c>
      <c r="G39" s="60">
        <v>1454425</v>
      </c>
      <c r="H39" s="60">
        <v>2644359</v>
      </c>
      <c r="I39" s="60">
        <v>2644359</v>
      </c>
      <c r="J39" s="60">
        <v>6743143</v>
      </c>
      <c r="K39" s="60">
        <v>2644359</v>
      </c>
      <c r="L39" s="60">
        <v>2644359</v>
      </c>
      <c r="M39" s="60">
        <v>2309164</v>
      </c>
      <c r="N39" s="60">
        <v>7597882</v>
      </c>
      <c r="O39" s="60">
        <v>2029345</v>
      </c>
      <c r="P39" s="60">
        <v>3064020</v>
      </c>
      <c r="Q39" s="60">
        <v>3284860</v>
      </c>
      <c r="R39" s="60">
        <v>8378225</v>
      </c>
      <c r="S39" s="60">
        <v>5275523</v>
      </c>
      <c r="T39" s="60">
        <v>1616235</v>
      </c>
      <c r="U39" s="60">
        <v>1454424</v>
      </c>
      <c r="V39" s="60">
        <v>8346182</v>
      </c>
      <c r="W39" s="60">
        <v>31065432</v>
      </c>
      <c r="X39" s="60">
        <v>49721331</v>
      </c>
      <c r="Y39" s="60">
        <v>-18655899</v>
      </c>
      <c r="Z39" s="140">
        <v>-37.52</v>
      </c>
      <c r="AA39" s="155">
        <v>19215797</v>
      </c>
    </row>
    <row r="40" spans="1:27" ht="13.5">
      <c r="A40" s="138" t="s">
        <v>86</v>
      </c>
      <c r="B40" s="136"/>
      <c r="C40" s="155">
        <v>49367415</v>
      </c>
      <c r="D40" s="155"/>
      <c r="E40" s="156">
        <v>65693890</v>
      </c>
      <c r="F40" s="60">
        <v>65693890</v>
      </c>
      <c r="G40" s="60">
        <v>5268116</v>
      </c>
      <c r="H40" s="60">
        <v>5527947</v>
      </c>
      <c r="I40" s="60">
        <v>5527947</v>
      </c>
      <c r="J40" s="60">
        <v>16324010</v>
      </c>
      <c r="K40" s="60">
        <v>5527947</v>
      </c>
      <c r="L40" s="60">
        <v>5527947</v>
      </c>
      <c r="M40" s="60">
        <v>7305145</v>
      </c>
      <c r="N40" s="60">
        <v>18361039</v>
      </c>
      <c r="O40" s="60">
        <v>3515365</v>
      </c>
      <c r="P40" s="60">
        <v>5545126</v>
      </c>
      <c r="Q40" s="60">
        <v>4790860</v>
      </c>
      <c r="R40" s="60">
        <v>13851351</v>
      </c>
      <c r="S40" s="60">
        <v>6199033</v>
      </c>
      <c r="T40" s="60">
        <v>5039376</v>
      </c>
      <c r="U40" s="60">
        <v>4525915</v>
      </c>
      <c r="V40" s="60">
        <v>15764324</v>
      </c>
      <c r="W40" s="60">
        <v>64300724</v>
      </c>
      <c r="X40" s="60">
        <v>65700600</v>
      </c>
      <c r="Y40" s="60">
        <v>-1399876</v>
      </c>
      <c r="Z40" s="140">
        <v>-2.13</v>
      </c>
      <c r="AA40" s="155">
        <v>65693890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187219001</v>
      </c>
      <c r="D42" s="153">
        <f>SUM(D43:D46)</f>
        <v>0</v>
      </c>
      <c r="E42" s="154">
        <f t="shared" si="8"/>
        <v>259508455</v>
      </c>
      <c r="F42" s="100">
        <f t="shared" si="8"/>
        <v>259508455</v>
      </c>
      <c r="G42" s="100">
        <f t="shared" si="8"/>
        <v>7536320</v>
      </c>
      <c r="H42" s="100">
        <f t="shared" si="8"/>
        <v>18408446</v>
      </c>
      <c r="I42" s="100">
        <f t="shared" si="8"/>
        <v>18408446</v>
      </c>
      <c r="J42" s="100">
        <f t="shared" si="8"/>
        <v>44353212</v>
      </c>
      <c r="K42" s="100">
        <f t="shared" si="8"/>
        <v>18408446</v>
      </c>
      <c r="L42" s="100">
        <f t="shared" si="8"/>
        <v>18408446</v>
      </c>
      <c r="M42" s="100">
        <f t="shared" si="8"/>
        <v>12869409</v>
      </c>
      <c r="N42" s="100">
        <f t="shared" si="8"/>
        <v>49686301</v>
      </c>
      <c r="O42" s="100">
        <f t="shared" si="8"/>
        <v>17197510</v>
      </c>
      <c r="P42" s="100">
        <f t="shared" si="8"/>
        <v>14779234</v>
      </c>
      <c r="Q42" s="100">
        <f t="shared" si="8"/>
        <v>17292130</v>
      </c>
      <c r="R42" s="100">
        <f t="shared" si="8"/>
        <v>49268874</v>
      </c>
      <c r="S42" s="100">
        <f t="shared" si="8"/>
        <v>14924938</v>
      </c>
      <c r="T42" s="100">
        <f t="shared" si="8"/>
        <v>8690198</v>
      </c>
      <c r="U42" s="100">
        <f t="shared" si="8"/>
        <v>7536322</v>
      </c>
      <c r="V42" s="100">
        <f t="shared" si="8"/>
        <v>31151458</v>
      </c>
      <c r="W42" s="100">
        <f t="shared" si="8"/>
        <v>174459845</v>
      </c>
      <c r="X42" s="100">
        <f t="shared" si="8"/>
        <v>122138186</v>
      </c>
      <c r="Y42" s="100">
        <f t="shared" si="8"/>
        <v>52321659</v>
      </c>
      <c r="Z42" s="137">
        <f>+IF(X42&lt;&gt;0,+(Y42/X42)*100,0)</f>
        <v>42.838084233541835</v>
      </c>
      <c r="AA42" s="153">
        <f>SUM(AA43:AA46)</f>
        <v>259508455</v>
      </c>
    </row>
    <row r="43" spans="1:27" ht="13.5">
      <c r="A43" s="138" t="s">
        <v>89</v>
      </c>
      <c r="B43" s="136"/>
      <c r="C43" s="155">
        <v>103296111</v>
      </c>
      <c r="D43" s="155"/>
      <c r="E43" s="156">
        <v>132609142</v>
      </c>
      <c r="F43" s="60">
        <v>132609142</v>
      </c>
      <c r="G43" s="60">
        <v>662322</v>
      </c>
      <c r="H43" s="60">
        <v>9277538</v>
      </c>
      <c r="I43" s="60">
        <v>9277538</v>
      </c>
      <c r="J43" s="60">
        <v>19217398</v>
      </c>
      <c r="K43" s="60">
        <v>9277538</v>
      </c>
      <c r="L43" s="60">
        <v>9277538</v>
      </c>
      <c r="M43" s="60">
        <v>6054948</v>
      </c>
      <c r="N43" s="60">
        <v>24610024</v>
      </c>
      <c r="O43" s="60">
        <v>6262361</v>
      </c>
      <c r="P43" s="60">
        <v>5918914</v>
      </c>
      <c r="Q43" s="60">
        <v>6813984</v>
      </c>
      <c r="R43" s="60">
        <v>18995259</v>
      </c>
      <c r="S43" s="60">
        <v>6474131</v>
      </c>
      <c r="T43" s="60">
        <v>826799</v>
      </c>
      <c r="U43" s="60">
        <v>662323</v>
      </c>
      <c r="V43" s="60">
        <v>7963253</v>
      </c>
      <c r="W43" s="60">
        <v>70785934</v>
      </c>
      <c r="X43" s="60">
        <v>85378999</v>
      </c>
      <c r="Y43" s="60">
        <v>-14593065</v>
      </c>
      <c r="Z43" s="140">
        <v>-17.09</v>
      </c>
      <c r="AA43" s="155">
        <v>132609142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83922890</v>
      </c>
      <c r="D46" s="155"/>
      <c r="E46" s="156">
        <v>126899313</v>
      </c>
      <c r="F46" s="60">
        <v>126899313</v>
      </c>
      <c r="G46" s="60">
        <v>6873998</v>
      </c>
      <c r="H46" s="60">
        <v>9130908</v>
      </c>
      <c r="I46" s="60">
        <v>9130908</v>
      </c>
      <c r="J46" s="60">
        <v>25135814</v>
      </c>
      <c r="K46" s="60">
        <v>9130908</v>
      </c>
      <c r="L46" s="60">
        <v>9130908</v>
      </c>
      <c r="M46" s="60">
        <v>6814461</v>
      </c>
      <c r="N46" s="60">
        <v>25076277</v>
      </c>
      <c r="O46" s="60">
        <v>10935149</v>
      </c>
      <c r="P46" s="60">
        <v>8860320</v>
      </c>
      <c r="Q46" s="60">
        <v>10478146</v>
      </c>
      <c r="R46" s="60">
        <v>30273615</v>
      </c>
      <c r="S46" s="60">
        <v>8450807</v>
      </c>
      <c r="T46" s="60">
        <v>7863399</v>
      </c>
      <c r="U46" s="60">
        <v>6873999</v>
      </c>
      <c r="V46" s="60">
        <v>23188205</v>
      </c>
      <c r="W46" s="60">
        <v>103673911</v>
      </c>
      <c r="X46" s="60">
        <v>36759187</v>
      </c>
      <c r="Y46" s="60">
        <v>66914724</v>
      </c>
      <c r="Z46" s="140">
        <v>182.04</v>
      </c>
      <c r="AA46" s="155">
        <v>126899313</v>
      </c>
    </row>
    <row r="47" spans="1:27" ht="13.5">
      <c r="A47" s="135" t="s">
        <v>93</v>
      </c>
      <c r="B47" s="142" t="s">
        <v>94</v>
      </c>
      <c r="C47" s="153">
        <v>8959959</v>
      </c>
      <c r="D47" s="153"/>
      <c r="E47" s="154">
        <v>5901813</v>
      </c>
      <c r="F47" s="100">
        <v>5901813</v>
      </c>
      <c r="G47" s="100">
        <v>114940</v>
      </c>
      <c r="H47" s="100">
        <v>151546</v>
      </c>
      <c r="I47" s="100">
        <v>151546</v>
      </c>
      <c r="J47" s="100">
        <v>418032</v>
      </c>
      <c r="K47" s="100">
        <v>151546</v>
      </c>
      <c r="L47" s="100">
        <v>151546</v>
      </c>
      <c r="M47" s="100">
        <v>207672</v>
      </c>
      <c r="N47" s="100">
        <v>510764</v>
      </c>
      <c r="O47" s="100">
        <v>2502371</v>
      </c>
      <c r="P47" s="100">
        <v>330694</v>
      </c>
      <c r="Q47" s="100">
        <v>-432931</v>
      </c>
      <c r="R47" s="100">
        <v>2400134</v>
      </c>
      <c r="S47" s="100">
        <v>215310</v>
      </c>
      <c r="T47" s="100">
        <v>311627</v>
      </c>
      <c r="U47" s="100">
        <v>114940</v>
      </c>
      <c r="V47" s="100">
        <v>641877</v>
      </c>
      <c r="W47" s="100">
        <v>3970807</v>
      </c>
      <c r="X47" s="100">
        <v>4484700</v>
      </c>
      <c r="Y47" s="100">
        <v>-513893</v>
      </c>
      <c r="Z47" s="137">
        <v>-11.46</v>
      </c>
      <c r="AA47" s="153">
        <v>5901813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592283867</v>
      </c>
      <c r="D48" s="168">
        <f>+D28+D32+D38+D42+D47</f>
        <v>0</v>
      </c>
      <c r="E48" s="169">
        <f t="shared" si="9"/>
        <v>705029627</v>
      </c>
      <c r="F48" s="73">
        <f t="shared" si="9"/>
        <v>705029627</v>
      </c>
      <c r="G48" s="73">
        <f t="shared" si="9"/>
        <v>29810679</v>
      </c>
      <c r="H48" s="73">
        <f t="shared" si="9"/>
        <v>46664129</v>
      </c>
      <c r="I48" s="73">
        <f t="shared" si="9"/>
        <v>46664129</v>
      </c>
      <c r="J48" s="73">
        <f t="shared" si="9"/>
        <v>123138937</v>
      </c>
      <c r="K48" s="73">
        <f t="shared" si="9"/>
        <v>46664129</v>
      </c>
      <c r="L48" s="73">
        <f t="shared" si="9"/>
        <v>46664129</v>
      </c>
      <c r="M48" s="73">
        <f t="shared" si="9"/>
        <v>46016450</v>
      </c>
      <c r="N48" s="73">
        <f t="shared" si="9"/>
        <v>139344708</v>
      </c>
      <c r="O48" s="73">
        <f t="shared" si="9"/>
        <v>48027420</v>
      </c>
      <c r="P48" s="73">
        <f t="shared" si="9"/>
        <v>47936072</v>
      </c>
      <c r="Q48" s="73">
        <f t="shared" si="9"/>
        <v>50419406</v>
      </c>
      <c r="R48" s="73">
        <f t="shared" si="9"/>
        <v>146382898</v>
      </c>
      <c r="S48" s="73">
        <f t="shared" si="9"/>
        <v>55024910</v>
      </c>
      <c r="T48" s="73">
        <f t="shared" si="9"/>
        <v>32873774</v>
      </c>
      <c r="U48" s="73">
        <f t="shared" si="9"/>
        <v>31042576</v>
      </c>
      <c r="V48" s="73">
        <f t="shared" si="9"/>
        <v>118941260</v>
      </c>
      <c r="W48" s="73">
        <f t="shared" si="9"/>
        <v>527807803</v>
      </c>
      <c r="X48" s="73">
        <f t="shared" si="9"/>
        <v>705028744</v>
      </c>
      <c r="Y48" s="73">
        <f t="shared" si="9"/>
        <v>-177220941</v>
      </c>
      <c r="Z48" s="170">
        <f>+IF(X48&lt;&gt;0,+(Y48/X48)*100,0)</f>
        <v>-25.136697263509017</v>
      </c>
      <c r="AA48" s="168">
        <f>+AA28+AA32+AA38+AA42+AA47</f>
        <v>705029627</v>
      </c>
    </row>
    <row r="49" spans="1:27" ht="13.5">
      <c r="A49" s="148" t="s">
        <v>49</v>
      </c>
      <c r="B49" s="149"/>
      <c r="C49" s="171">
        <f aca="true" t="shared" si="10" ref="C49:Y49">+C25-C48</f>
        <v>31803804</v>
      </c>
      <c r="D49" s="171">
        <f>+D25-D48</f>
        <v>0</v>
      </c>
      <c r="E49" s="172">
        <f t="shared" si="10"/>
        <v>48323334</v>
      </c>
      <c r="F49" s="173">
        <f t="shared" si="10"/>
        <v>48323334</v>
      </c>
      <c r="G49" s="173">
        <f t="shared" si="10"/>
        <v>61740579</v>
      </c>
      <c r="H49" s="173">
        <f t="shared" si="10"/>
        <v>26839841</v>
      </c>
      <c r="I49" s="173">
        <f t="shared" si="10"/>
        <v>26839841</v>
      </c>
      <c r="J49" s="173">
        <f t="shared" si="10"/>
        <v>115420261</v>
      </c>
      <c r="K49" s="173">
        <f t="shared" si="10"/>
        <v>26839841</v>
      </c>
      <c r="L49" s="173">
        <f t="shared" si="10"/>
        <v>26839841</v>
      </c>
      <c r="M49" s="173">
        <f t="shared" si="10"/>
        <v>-6907587</v>
      </c>
      <c r="N49" s="173">
        <f t="shared" si="10"/>
        <v>46772095</v>
      </c>
      <c r="O49" s="173">
        <f t="shared" si="10"/>
        <v>-346742</v>
      </c>
      <c r="P49" s="173">
        <f t="shared" si="10"/>
        <v>-5589311</v>
      </c>
      <c r="Q49" s="173">
        <f t="shared" si="10"/>
        <v>21113447</v>
      </c>
      <c r="R49" s="173">
        <f t="shared" si="10"/>
        <v>15177394</v>
      </c>
      <c r="S49" s="173">
        <f t="shared" si="10"/>
        <v>-11517402</v>
      </c>
      <c r="T49" s="173">
        <f t="shared" si="10"/>
        <v>-22724367</v>
      </c>
      <c r="U49" s="173">
        <f t="shared" si="10"/>
        <v>53906761</v>
      </c>
      <c r="V49" s="173">
        <f t="shared" si="10"/>
        <v>19664992</v>
      </c>
      <c r="W49" s="173">
        <f t="shared" si="10"/>
        <v>197034742</v>
      </c>
      <c r="X49" s="173">
        <f>IF(F25=F48,0,X25-X48)</f>
        <v>0</v>
      </c>
      <c r="Y49" s="173">
        <f t="shared" si="10"/>
        <v>197034742</v>
      </c>
      <c r="Z49" s="174">
        <f>+IF(X49&lt;&gt;0,+(Y49/X49)*100,0)</f>
        <v>0</v>
      </c>
      <c r="AA49" s="171">
        <f>+AA25-AA48</f>
        <v>48323334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278498313</v>
      </c>
      <c r="D5" s="155">
        <v>0</v>
      </c>
      <c r="E5" s="156">
        <v>309630000</v>
      </c>
      <c r="F5" s="60">
        <v>309630000</v>
      </c>
      <c r="G5" s="60">
        <v>27377062</v>
      </c>
      <c r="H5" s="60">
        <v>53092219</v>
      </c>
      <c r="I5" s="60">
        <v>53092219</v>
      </c>
      <c r="J5" s="60">
        <v>133561500</v>
      </c>
      <c r="K5" s="60">
        <v>53092219</v>
      </c>
      <c r="L5" s="60">
        <v>53092219</v>
      </c>
      <c r="M5" s="60">
        <v>27170947</v>
      </c>
      <c r="N5" s="60">
        <v>133355385</v>
      </c>
      <c r="O5" s="60">
        <v>30513787</v>
      </c>
      <c r="P5" s="60">
        <v>27285662</v>
      </c>
      <c r="Q5" s="60">
        <v>27520696</v>
      </c>
      <c r="R5" s="60">
        <v>85320145</v>
      </c>
      <c r="S5" s="60">
        <v>27599361</v>
      </c>
      <c r="T5" s="60">
        <v>-8880</v>
      </c>
      <c r="U5" s="60">
        <v>27377061</v>
      </c>
      <c r="V5" s="60">
        <v>54967542</v>
      </c>
      <c r="W5" s="60">
        <v>407204572</v>
      </c>
      <c r="X5" s="60">
        <v>309629700</v>
      </c>
      <c r="Y5" s="60">
        <v>97574872</v>
      </c>
      <c r="Z5" s="140">
        <v>31.51</v>
      </c>
      <c r="AA5" s="155">
        <v>309630000</v>
      </c>
    </row>
    <row r="6" spans="1:27" ht="13.5">
      <c r="A6" s="181" t="s">
        <v>102</v>
      </c>
      <c r="B6" s="182"/>
      <c r="C6" s="155">
        <v>160499</v>
      </c>
      <c r="D6" s="155">
        <v>0</v>
      </c>
      <c r="E6" s="156">
        <v>0</v>
      </c>
      <c r="F6" s="60">
        <v>0</v>
      </c>
      <c r="G6" s="60">
        <v>6667</v>
      </c>
      <c r="H6" s="60">
        <v>10092</v>
      </c>
      <c r="I6" s="60">
        <v>10092</v>
      </c>
      <c r="J6" s="60">
        <v>26851</v>
      </c>
      <c r="K6" s="60">
        <v>10092</v>
      </c>
      <c r="L6" s="60">
        <v>10092</v>
      </c>
      <c r="M6" s="60">
        <v>5094</v>
      </c>
      <c r="N6" s="60">
        <v>25278</v>
      </c>
      <c r="O6" s="60">
        <v>492021</v>
      </c>
      <c r="P6" s="60">
        <v>0</v>
      </c>
      <c r="Q6" s="60">
        <v>12452</v>
      </c>
      <c r="R6" s="60">
        <v>504473</v>
      </c>
      <c r="S6" s="60">
        <v>10188</v>
      </c>
      <c r="T6" s="60">
        <v>7924</v>
      </c>
      <c r="U6" s="60">
        <v>6667</v>
      </c>
      <c r="V6" s="60">
        <v>24779</v>
      </c>
      <c r="W6" s="60">
        <v>581381</v>
      </c>
      <c r="X6" s="60"/>
      <c r="Y6" s="60">
        <v>581381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27051860</v>
      </c>
      <c r="D7" s="155">
        <v>0</v>
      </c>
      <c r="E7" s="156">
        <v>99049000</v>
      </c>
      <c r="F7" s="60">
        <v>99049000</v>
      </c>
      <c r="G7" s="60">
        <v>8604929</v>
      </c>
      <c r="H7" s="60">
        <v>7414275</v>
      </c>
      <c r="I7" s="60">
        <v>7414275</v>
      </c>
      <c r="J7" s="60">
        <v>23433479</v>
      </c>
      <c r="K7" s="60">
        <v>7414275</v>
      </c>
      <c r="L7" s="60">
        <v>7414275</v>
      </c>
      <c r="M7" s="60">
        <v>7960931</v>
      </c>
      <c r="N7" s="60">
        <v>22789481</v>
      </c>
      <c r="O7" s="60">
        <v>0</v>
      </c>
      <c r="P7" s="60">
        <v>7912043</v>
      </c>
      <c r="Q7" s="60">
        <v>8032258</v>
      </c>
      <c r="R7" s="60">
        <v>15944301</v>
      </c>
      <c r="S7" s="60">
        <v>7939267</v>
      </c>
      <c r="T7" s="60">
        <v>6820244</v>
      </c>
      <c r="U7" s="60">
        <v>8604929</v>
      </c>
      <c r="V7" s="60">
        <v>23364440</v>
      </c>
      <c r="W7" s="60">
        <v>85531701</v>
      </c>
      <c r="X7" s="60">
        <v>99048592</v>
      </c>
      <c r="Y7" s="60">
        <v>-13516891</v>
      </c>
      <c r="Z7" s="140">
        <v>-13.65</v>
      </c>
      <c r="AA7" s="155">
        <v>99049000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38079014</v>
      </c>
      <c r="D10" s="155">
        <v>0</v>
      </c>
      <c r="E10" s="156">
        <v>52905000</v>
      </c>
      <c r="F10" s="54">
        <v>52905000</v>
      </c>
      <c r="G10" s="54">
        <v>3535949</v>
      </c>
      <c r="H10" s="54">
        <v>7151014</v>
      </c>
      <c r="I10" s="54">
        <v>7151014</v>
      </c>
      <c r="J10" s="54">
        <v>17837977</v>
      </c>
      <c r="K10" s="54">
        <v>7151014</v>
      </c>
      <c r="L10" s="54">
        <v>7151014</v>
      </c>
      <c r="M10" s="54">
        <v>719941</v>
      </c>
      <c r="N10" s="54">
        <v>15021969</v>
      </c>
      <c r="O10" s="54">
        <v>-70918</v>
      </c>
      <c r="P10" s="54">
        <v>3536259</v>
      </c>
      <c r="Q10" s="54">
        <v>3500265</v>
      </c>
      <c r="R10" s="54">
        <v>6965606</v>
      </c>
      <c r="S10" s="54">
        <v>3556738</v>
      </c>
      <c r="T10" s="54">
        <v>-21298</v>
      </c>
      <c r="U10" s="54">
        <v>3535949</v>
      </c>
      <c r="V10" s="54">
        <v>7071389</v>
      </c>
      <c r="W10" s="54">
        <v>46896941</v>
      </c>
      <c r="X10" s="54">
        <v>52904992</v>
      </c>
      <c r="Y10" s="54">
        <v>-6008051</v>
      </c>
      <c r="Z10" s="184">
        <v>-11.36</v>
      </c>
      <c r="AA10" s="130">
        <v>52905000</v>
      </c>
    </row>
    <row r="11" spans="1:27" ht="13.5">
      <c r="A11" s="183" t="s">
        <v>107</v>
      </c>
      <c r="B11" s="185"/>
      <c r="C11" s="155">
        <v>61883518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168136</v>
      </c>
      <c r="N11" s="60">
        <v>168136</v>
      </c>
      <c r="O11" s="60">
        <v>0</v>
      </c>
      <c r="P11" s="60">
        <v>54955</v>
      </c>
      <c r="Q11" s="60">
        <v>28612</v>
      </c>
      <c r="R11" s="60">
        <v>83567</v>
      </c>
      <c r="S11" s="60">
        <v>55038</v>
      </c>
      <c r="T11" s="60">
        <v>43536</v>
      </c>
      <c r="U11" s="60">
        <v>80929</v>
      </c>
      <c r="V11" s="60">
        <v>179503</v>
      </c>
      <c r="W11" s="60">
        <v>431206</v>
      </c>
      <c r="X11" s="60"/>
      <c r="Y11" s="60">
        <v>431206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2309352</v>
      </c>
      <c r="D12" s="155">
        <v>0</v>
      </c>
      <c r="E12" s="156">
        <v>2880000</v>
      </c>
      <c r="F12" s="60">
        <v>2880000</v>
      </c>
      <c r="G12" s="60">
        <v>315618</v>
      </c>
      <c r="H12" s="60">
        <v>242378</v>
      </c>
      <c r="I12" s="60">
        <v>242378</v>
      </c>
      <c r="J12" s="60">
        <v>800374</v>
      </c>
      <c r="K12" s="60">
        <v>242378</v>
      </c>
      <c r="L12" s="60">
        <v>242378</v>
      </c>
      <c r="M12" s="60">
        <v>180170</v>
      </c>
      <c r="N12" s="60">
        <v>664926</v>
      </c>
      <c r="O12" s="60">
        <v>4328</v>
      </c>
      <c r="P12" s="60">
        <v>181769</v>
      </c>
      <c r="Q12" s="60">
        <v>202706</v>
      </c>
      <c r="R12" s="60">
        <v>388803</v>
      </c>
      <c r="S12" s="60">
        <v>205850</v>
      </c>
      <c r="T12" s="60">
        <v>195555</v>
      </c>
      <c r="U12" s="60">
        <v>315618</v>
      </c>
      <c r="V12" s="60">
        <v>717023</v>
      </c>
      <c r="W12" s="60">
        <v>2571126</v>
      </c>
      <c r="X12" s="60">
        <v>2880429</v>
      </c>
      <c r="Y12" s="60">
        <v>-309303</v>
      </c>
      <c r="Z12" s="140">
        <v>-10.74</v>
      </c>
      <c r="AA12" s="155">
        <v>2880000</v>
      </c>
    </row>
    <row r="13" spans="1:27" ht="13.5">
      <c r="A13" s="181" t="s">
        <v>109</v>
      </c>
      <c r="B13" s="185"/>
      <c r="C13" s="155">
        <v>5503599</v>
      </c>
      <c r="D13" s="155">
        <v>0</v>
      </c>
      <c r="E13" s="156">
        <v>5856000</v>
      </c>
      <c r="F13" s="60">
        <v>5856000</v>
      </c>
      <c r="G13" s="60">
        <v>445966</v>
      </c>
      <c r="H13" s="60">
        <v>510388</v>
      </c>
      <c r="I13" s="60">
        <v>510388</v>
      </c>
      <c r="J13" s="60">
        <v>1466742</v>
      </c>
      <c r="K13" s="60">
        <v>510388</v>
      </c>
      <c r="L13" s="60">
        <v>510388</v>
      </c>
      <c r="M13" s="60">
        <v>86372</v>
      </c>
      <c r="N13" s="60">
        <v>1107148</v>
      </c>
      <c r="O13" s="60">
        <v>587714</v>
      </c>
      <c r="P13" s="60">
        <v>0</v>
      </c>
      <c r="Q13" s="60">
        <v>296449</v>
      </c>
      <c r="R13" s="60">
        <v>884163</v>
      </c>
      <c r="S13" s="60">
        <v>411912</v>
      </c>
      <c r="T13" s="60">
        <v>354982</v>
      </c>
      <c r="U13" s="60">
        <v>445966</v>
      </c>
      <c r="V13" s="60">
        <v>1212860</v>
      </c>
      <c r="W13" s="60">
        <v>4670913</v>
      </c>
      <c r="X13" s="60">
        <v>5856122</v>
      </c>
      <c r="Y13" s="60">
        <v>-1185209</v>
      </c>
      <c r="Z13" s="140">
        <v>-20.24</v>
      </c>
      <c r="AA13" s="155">
        <v>5856000</v>
      </c>
    </row>
    <row r="14" spans="1:27" ht="13.5">
      <c r="A14" s="181" t="s">
        <v>110</v>
      </c>
      <c r="B14" s="185"/>
      <c r="C14" s="155">
        <v>9381701</v>
      </c>
      <c r="D14" s="155">
        <v>0</v>
      </c>
      <c r="E14" s="156">
        <v>10057000</v>
      </c>
      <c r="F14" s="60">
        <v>10057000</v>
      </c>
      <c r="G14" s="60">
        <v>706293</v>
      </c>
      <c r="H14" s="60">
        <v>660835</v>
      </c>
      <c r="I14" s="60">
        <v>660835</v>
      </c>
      <c r="J14" s="60">
        <v>2027963</v>
      </c>
      <c r="K14" s="60">
        <v>660835</v>
      </c>
      <c r="L14" s="60">
        <v>660835</v>
      </c>
      <c r="M14" s="60">
        <v>817367</v>
      </c>
      <c r="N14" s="60">
        <v>2139037</v>
      </c>
      <c r="O14" s="60">
        <v>853765</v>
      </c>
      <c r="P14" s="60">
        <v>855927</v>
      </c>
      <c r="Q14" s="60">
        <v>818777</v>
      </c>
      <c r="R14" s="60">
        <v>2528469</v>
      </c>
      <c r="S14" s="60">
        <v>852525</v>
      </c>
      <c r="T14" s="60">
        <v>856875</v>
      </c>
      <c r="U14" s="60">
        <v>706293</v>
      </c>
      <c r="V14" s="60">
        <v>2415693</v>
      </c>
      <c r="W14" s="60">
        <v>9111162</v>
      </c>
      <c r="X14" s="60">
        <v>10056781</v>
      </c>
      <c r="Y14" s="60">
        <v>-945619</v>
      </c>
      <c r="Z14" s="140">
        <v>-9.4</v>
      </c>
      <c r="AA14" s="155">
        <v>10057000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8439314</v>
      </c>
      <c r="D16" s="155">
        <v>0</v>
      </c>
      <c r="E16" s="156">
        <v>11862000</v>
      </c>
      <c r="F16" s="60">
        <v>11862000</v>
      </c>
      <c r="G16" s="60">
        <v>823615</v>
      </c>
      <c r="H16" s="60">
        <v>751160</v>
      </c>
      <c r="I16" s="60">
        <v>751160</v>
      </c>
      <c r="J16" s="60">
        <v>2325935</v>
      </c>
      <c r="K16" s="60">
        <v>751160</v>
      </c>
      <c r="L16" s="60">
        <v>751160</v>
      </c>
      <c r="M16" s="60">
        <v>670649</v>
      </c>
      <c r="N16" s="60">
        <v>2172969</v>
      </c>
      <c r="O16" s="60">
        <v>853171</v>
      </c>
      <c r="P16" s="60">
        <v>799196</v>
      </c>
      <c r="Q16" s="60">
        <v>992607</v>
      </c>
      <c r="R16" s="60">
        <v>2644974</v>
      </c>
      <c r="S16" s="60">
        <v>710667</v>
      </c>
      <c r="T16" s="60">
        <v>3745</v>
      </c>
      <c r="U16" s="60">
        <v>823615</v>
      </c>
      <c r="V16" s="60">
        <v>1538027</v>
      </c>
      <c r="W16" s="60">
        <v>8681905</v>
      </c>
      <c r="X16" s="60">
        <v>11861688</v>
      </c>
      <c r="Y16" s="60">
        <v>-3179783</v>
      </c>
      <c r="Z16" s="140">
        <v>-26.81</v>
      </c>
      <c r="AA16" s="155">
        <v>11862000</v>
      </c>
    </row>
    <row r="17" spans="1:27" ht="13.5">
      <c r="A17" s="181" t="s">
        <v>113</v>
      </c>
      <c r="B17" s="185"/>
      <c r="C17" s="155">
        <v>5510732</v>
      </c>
      <c r="D17" s="155">
        <v>0</v>
      </c>
      <c r="E17" s="156">
        <v>6821000</v>
      </c>
      <c r="F17" s="60">
        <v>6821000</v>
      </c>
      <c r="G17" s="60">
        <v>463694</v>
      </c>
      <c r="H17" s="60">
        <v>423126</v>
      </c>
      <c r="I17" s="60">
        <v>423126</v>
      </c>
      <c r="J17" s="60">
        <v>1309946</v>
      </c>
      <c r="K17" s="60">
        <v>423126</v>
      </c>
      <c r="L17" s="60">
        <v>423126</v>
      </c>
      <c r="M17" s="60">
        <v>635121</v>
      </c>
      <c r="N17" s="60">
        <v>1481373</v>
      </c>
      <c r="O17" s="60">
        <v>791478</v>
      </c>
      <c r="P17" s="60">
        <v>392706</v>
      </c>
      <c r="Q17" s="60">
        <v>511616</v>
      </c>
      <c r="R17" s="60">
        <v>1695800</v>
      </c>
      <c r="S17" s="60">
        <v>365199</v>
      </c>
      <c r="T17" s="60">
        <v>487066</v>
      </c>
      <c r="U17" s="60">
        <v>463694</v>
      </c>
      <c r="V17" s="60">
        <v>1315959</v>
      </c>
      <c r="W17" s="60">
        <v>5803078</v>
      </c>
      <c r="X17" s="60">
        <v>6820749</v>
      </c>
      <c r="Y17" s="60">
        <v>-1017671</v>
      </c>
      <c r="Z17" s="140">
        <v>-14.92</v>
      </c>
      <c r="AA17" s="155">
        <v>6821000</v>
      </c>
    </row>
    <row r="18" spans="1:27" ht="13.5">
      <c r="A18" s="183" t="s">
        <v>114</v>
      </c>
      <c r="B18" s="182"/>
      <c r="C18" s="155">
        <v>4321479</v>
      </c>
      <c r="D18" s="155">
        <v>0</v>
      </c>
      <c r="E18" s="156">
        <v>4558000</v>
      </c>
      <c r="F18" s="60">
        <v>4558000</v>
      </c>
      <c r="G18" s="60">
        <v>371310</v>
      </c>
      <c r="H18" s="60">
        <v>360808</v>
      </c>
      <c r="I18" s="60">
        <v>360808</v>
      </c>
      <c r="J18" s="60">
        <v>1092926</v>
      </c>
      <c r="K18" s="60">
        <v>360808</v>
      </c>
      <c r="L18" s="60">
        <v>360808</v>
      </c>
      <c r="M18" s="60">
        <v>0</v>
      </c>
      <c r="N18" s="60">
        <v>721616</v>
      </c>
      <c r="O18" s="60">
        <v>791</v>
      </c>
      <c r="P18" s="60">
        <v>360945</v>
      </c>
      <c r="Q18" s="60">
        <v>373706</v>
      </c>
      <c r="R18" s="60">
        <v>735442</v>
      </c>
      <c r="S18" s="60">
        <v>316747</v>
      </c>
      <c r="T18" s="60">
        <v>373910</v>
      </c>
      <c r="U18" s="60">
        <v>371310</v>
      </c>
      <c r="V18" s="60">
        <v>1061967</v>
      </c>
      <c r="W18" s="60">
        <v>3611951</v>
      </c>
      <c r="X18" s="60">
        <v>4558000</v>
      </c>
      <c r="Y18" s="60">
        <v>-946049</v>
      </c>
      <c r="Z18" s="140">
        <v>-20.76</v>
      </c>
      <c r="AA18" s="155">
        <v>4558000</v>
      </c>
    </row>
    <row r="19" spans="1:27" ht="13.5">
      <c r="A19" s="181" t="s">
        <v>34</v>
      </c>
      <c r="B19" s="185"/>
      <c r="C19" s="155">
        <v>169190674</v>
      </c>
      <c r="D19" s="155">
        <v>0</v>
      </c>
      <c r="E19" s="156">
        <v>141468000</v>
      </c>
      <c r="F19" s="60">
        <v>141468000</v>
      </c>
      <c r="G19" s="60">
        <v>42530000</v>
      </c>
      <c r="H19" s="60">
        <v>908538</v>
      </c>
      <c r="I19" s="60">
        <v>908538</v>
      </c>
      <c r="J19" s="60">
        <v>44347076</v>
      </c>
      <c r="K19" s="60">
        <v>908538</v>
      </c>
      <c r="L19" s="60">
        <v>908538</v>
      </c>
      <c r="M19" s="60">
        <v>0</v>
      </c>
      <c r="N19" s="60">
        <v>1817076</v>
      </c>
      <c r="O19" s="60">
        <v>1384680</v>
      </c>
      <c r="P19" s="60">
        <v>0</v>
      </c>
      <c r="Q19" s="60">
        <v>28007000</v>
      </c>
      <c r="R19" s="60">
        <v>29391680</v>
      </c>
      <c r="S19" s="60">
        <v>750000</v>
      </c>
      <c r="T19" s="60">
        <v>0</v>
      </c>
      <c r="U19" s="60">
        <v>40930000</v>
      </c>
      <c r="V19" s="60">
        <v>41680000</v>
      </c>
      <c r="W19" s="60">
        <v>117235832</v>
      </c>
      <c r="X19" s="60">
        <v>141468000</v>
      </c>
      <c r="Y19" s="60">
        <v>-24232168</v>
      </c>
      <c r="Z19" s="140">
        <v>-17.13</v>
      </c>
      <c r="AA19" s="155">
        <v>141468000</v>
      </c>
    </row>
    <row r="20" spans="1:27" ht="13.5">
      <c r="A20" s="181" t="s">
        <v>35</v>
      </c>
      <c r="B20" s="185"/>
      <c r="C20" s="155">
        <v>13757616</v>
      </c>
      <c r="D20" s="155">
        <v>0</v>
      </c>
      <c r="E20" s="156">
        <v>58641560</v>
      </c>
      <c r="F20" s="54">
        <v>58641560</v>
      </c>
      <c r="G20" s="54">
        <v>1370155</v>
      </c>
      <c r="H20" s="54">
        <v>1075511</v>
      </c>
      <c r="I20" s="54">
        <v>1075511</v>
      </c>
      <c r="J20" s="54">
        <v>3521177</v>
      </c>
      <c r="K20" s="54">
        <v>1075511</v>
      </c>
      <c r="L20" s="54">
        <v>1075511</v>
      </c>
      <c r="M20" s="54">
        <v>618266</v>
      </c>
      <c r="N20" s="54">
        <v>2769288</v>
      </c>
      <c r="O20" s="54">
        <v>9405551</v>
      </c>
      <c r="P20" s="54">
        <v>967299</v>
      </c>
      <c r="Q20" s="54">
        <v>1233359</v>
      </c>
      <c r="R20" s="54">
        <v>11606209</v>
      </c>
      <c r="S20" s="54">
        <v>734016</v>
      </c>
      <c r="T20" s="54">
        <v>881848</v>
      </c>
      <c r="U20" s="54">
        <v>1287306</v>
      </c>
      <c r="V20" s="54">
        <v>2903170</v>
      </c>
      <c r="W20" s="54">
        <v>20799844</v>
      </c>
      <c r="X20" s="54">
        <v>58642107</v>
      </c>
      <c r="Y20" s="54">
        <v>-37842263</v>
      </c>
      <c r="Z20" s="184">
        <v>-64.53</v>
      </c>
      <c r="AA20" s="130">
        <v>58641560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1301401</v>
      </c>
      <c r="F21" s="60">
        <v>1301401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75869</v>
      </c>
      <c r="N21" s="60">
        <v>75869</v>
      </c>
      <c r="O21" s="60">
        <v>2864310</v>
      </c>
      <c r="P21" s="82">
        <v>0</v>
      </c>
      <c r="Q21" s="60">
        <v>2350</v>
      </c>
      <c r="R21" s="60">
        <v>2866660</v>
      </c>
      <c r="S21" s="60">
        <v>0</v>
      </c>
      <c r="T21" s="60">
        <v>153900</v>
      </c>
      <c r="U21" s="60">
        <v>0</v>
      </c>
      <c r="V21" s="60">
        <v>153900</v>
      </c>
      <c r="W21" s="82">
        <v>3096429</v>
      </c>
      <c r="X21" s="60">
        <v>1301401</v>
      </c>
      <c r="Y21" s="60">
        <v>1795028</v>
      </c>
      <c r="Z21" s="140">
        <v>137.93</v>
      </c>
      <c r="AA21" s="155">
        <v>1301401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624087671</v>
      </c>
      <c r="D22" s="188">
        <f>SUM(D5:D21)</f>
        <v>0</v>
      </c>
      <c r="E22" s="189">
        <f t="shared" si="0"/>
        <v>705028961</v>
      </c>
      <c r="F22" s="190">
        <f t="shared" si="0"/>
        <v>705028961</v>
      </c>
      <c r="G22" s="190">
        <f t="shared" si="0"/>
        <v>86551258</v>
      </c>
      <c r="H22" s="190">
        <f t="shared" si="0"/>
        <v>72600344</v>
      </c>
      <c r="I22" s="190">
        <f t="shared" si="0"/>
        <v>72600344</v>
      </c>
      <c r="J22" s="190">
        <f t="shared" si="0"/>
        <v>231751946</v>
      </c>
      <c r="K22" s="190">
        <f t="shared" si="0"/>
        <v>72600344</v>
      </c>
      <c r="L22" s="190">
        <f t="shared" si="0"/>
        <v>72600344</v>
      </c>
      <c r="M22" s="190">
        <f t="shared" si="0"/>
        <v>39108863</v>
      </c>
      <c r="N22" s="190">
        <f t="shared" si="0"/>
        <v>184309551</v>
      </c>
      <c r="O22" s="190">
        <f t="shared" si="0"/>
        <v>47680678</v>
      </c>
      <c r="P22" s="190">
        <f t="shared" si="0"/>
        <v>42346761</v>
      </c>
      <c r="Q22" s="190">
        <f t="shared" si="0"/>
        <v>71532853</v>
      </c>
      <c r="R22" s="190">
        <f t="shared" si="0"/>
        <v>161560292</v>
      </c>
      <c r="S22" s="190">
        <f t="shared" si="0"/>
        <v>43507508</v>
      </c>
      <c r="T22" s="190">
        <f t="shared" si="0"/>
        <v>10149407</v>
      </c>
      <c r="U22" s="190">
        <f t="shared" si="0"/>
        <v>84949337</v>
      </c>
      <c r="V22" s="190">
        <f t="shared" si="0"/>
        <v>138606252</v>
      </c>
      <c r="W22" s="190">
        <f t="shared" si="0"/>
        <v>716228041</v>
      </c>
      <c r="X22" s="190">
        <f t="shared" si="0"/>
        <v>705028561</v>
      </c>
      <c r="Y22" s="190">
        <f t="shared" si="0"/>
        <v>11199480</v>
      </c>
      <c r="Z22" s="191">
        <f>+IF(X22&lt;&gt;0,+(Y22/X22)*100,0)</f>
        <v>1.5885143694199928</v>
      </c>
      <c r="AA22" s="188">
        <f>SUM(AA5:AA21)</f>
        <v>705028961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279835676</v>
      </c>
      <c r="D25" s="155">
        <v>0</v>
      </c>
      <c r="E25" s="156">
        <v>274899852</v>
      </c>
      <c r="F25" s="60">
        <v>274899852</v>
      </c>
      <c r="G25" s="60">
        <v>22020036</v>
      </c>
      <c r="H25" s="60">
        <v>23263153</v>
      </c>
      <c r="I25" s="60">
        <v>23263153</v>
      </c>
      <c r="J25" s="60">
        <v>68546342</v>
      </c>
      <c r="K25" s="60">
        <v>23263153</v>
      </c>
      <c r="L25" s="60">
        <v>23263153</v>
      </c>
      <c r="M25" s="60">
        <v>21105023</v>
      </c>
      <c r="N25" s="60">
        <v>67631329</v>
      </c>
      <c r="O25" s="60">
        <v>23164726</v>
      </c>
      <c r="P25" s="60">
        <v>23687152</v>
      </c>
      <c r="Q25" s="60">
        <v>22386013</v>
      </c>
      <c r="R25" s="60">
        <v>69237891</v>
      </c>
      <c r="S25" s="60">
        <v>22738228</v>
      </c>
      <c r="T25" s="60">
        <v>19370594</v>
      </c>
      <c r="U25" s="60">
        <v>21759972</v>
      </c>
      <c r="V25" s="60">
        <v>63868794</v>
      </c>
      <c r="W25" s="60">
        <v>269284356</v>
      </c>
      <c r="X25" s="60">
        <v>274899636</v>
      </c>
      <c r="Y25" s="60">
        <v>-5615280</v>
      </c>
      <c r="Z25" s="140">
        <v>-2.04</v>
      </c>
      <c r="AA25" s="155">
        <v>274899852</v>
      </c>
    </row>
    <row r="26" spans="1:27" ht="13.5">
      <c r="A26" s="183" t="s">
        <v>38</v>
      </c>
      <c r="B26" s="182"/>
      <c r="C26" s="155">
        <v>17836788</v>
      </c>
      <c r="D26" s="155">
        <v>0</v>
      </c>
      <c r="E26" s="156">
        <v>17581696</v>
      </c>
      <c r="F26" s="60">
        <v>17581696</v>
      </c>
      <c r="G26" s="60">
        <v>1508167</v>
      </c>
      <c r="H26" s="60">
        <v>1503882</v>
      </c>
      <c r="I26" s="60">
        <v>1503882</v>
      </c>
      <c r="J26" s="60">
        <v>4515931</v>
      </c>
      <c r="K26" s="60">
        <v>1503882</v>
      </c>
      <c r="L26" s="60">
        <v>1503882</v>
      </c>
      <c r="M26" s="60">
        <v>1396164</v>
      </c>
      <c r="N26" s="60">
        <v>4403928</v>
      </c>
      <c r="O26" s="60">
        <v>1399592</v>
      </c>
      <c r="P26" s="60">
        <v>1497026</v>
      </c>
      <c r="Q26" s="60">
        <v>1497026</v>
      </c>
      <c r="R26" s="60">
        <v>4393644</v>
      </c>
      <c r="S26" s="60">
        <v>1509024</v>
      </c>
      <c r="T26" s="60">
        <v>2422142</v>
      </c>
      <c r="U26" s="60">
        <v>1508167</v>
      </c>
      <c r="V26" s="60">
        <v>5439333</v>
      </c>
      <c r="W26" s="60">
        <v>18752836</v>
      </c>
      <c r="X26" s="60">
        <v>17581696</v>
      </c>
      <c r="Y26" s="60">
        <v>1171140</v>
      </c>
      <c r="Z26" s="140">
        <v>6.66</v>
      </c>
      <c r="AA26" s="155">
        <v>17581696</v>
      </c>
    </row>
    <row r="27" spans="1:27" ht="13.5">
      <c r="A27" s="183" t="s">
        <v>118</v>
      </c>
      <c r="B27" s="182"/>
      <c r="C27" s="155">
        <v>1926289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51897000</v>
      </c>
      <c r="F28" s="60">
        <v>51897000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51897000</v>
      </c>
      <c r="Y28" s="60">
        <v>-51897000</v>
      </c>
      <c r="Z28" s="140">
        <v>-100</v>
      </c>
      <c r="AA28" s="155">
        <v>51897000</v>
      </c>
    </row>
    <row r="29" spans="1:27" ht="13.5">
      <c r="A29" s="183" t="s">
        <v>40</v>
      </c>
      <c r="B29" s="182"/>
      <c r="C29" s="155">
        <v>5909705</v>
      </c>
      <c r="D29" s="155">
        <v>0</v>
      </c>
      <c r="E29" s="156">
        <v>5000000</v>
      </c>
      <c r="F29" s="60">
        <v>5000000</v>
      </c>
      <c r="G29" s="60">
        <v>12244</v>
      </c>
      <c r="H29" s="60">
        <v>-542333</v>
      </c>
      <c r="I29" s="60">
        <v>-542333</v>
      </c>
      <c r="J29" s="60">
        <v>-1072422</v>
      </c>
      <c r="K29" s="60">
        <v>-542333</v>
      </c>
      <c r="L29" s="60">
        <v>-542333</v>
      </c>
      <c r="M29" s="60">
        <v>257060</v>
      </c>
      <c r="N29" s="60">
        <v>-827606</v>
      </c>
      <c r="O29" s="60">
        <v>0</v>
      </c>
      <c r="P29" s="60">
        <v>0</v>
      </c>
      <c r="Q29" s="60">
        <v>0</v>
      </c>
      <c r="R29" s="60">
        <v>0</v>
      </c>
      <c r="S29" s="60">
        <v>2314177</v>
      </c>
      <c r="T29" s="60">
        <v>0</v>
      </c>
      <c r="U29" s="60">
        <v>12244</v>
      </c>
      <c r="V29" s="60">
        <v>2326421</v>
      </c>
      <c r="W29" s="60">
        <v>426393</v>
      </c>
      <c r="X29" s="60">
        <v>5000000</v>
      </c>
      <c r="Y29" s="60">
        <v>-4573607</v>
      </c>
      <c r="Z29" s="140">
        <v>-91.47</v>
      </c>
      <c r="AA29" s="155">
        <v>5000000</v>
      </c>
    </row>
    <row r="30" spans="1:27" ht="13.5">
      <c r="A30" s="183" t="s">
        <v>119</v>
      </c>
      <c r="B30" s="182"/>
      <c r="C30" s="155">
        <v>67662468</v>
      </c>
      <c r="D30" s="155">
        <v>0</v>
      </c>
      <c r="E30" s="156">
        <v>69589000</v>
      </c>
      <c r="F30" s="60">
        <v>69589000</v>
      </c>
      <c r="G30" s="60">
        <v>0</v>
      </c>
      <c r="H30" s="60">
        <v>8451021</v>
      </c>
      <c r="I30" s="60">
        <v>8451021</v>
      </c>
      <c r="J30" s="60">
        <v>16902042</v>
      </c>
      <c r="K30" s="60">
        <v>8451021</v>
      </c>
      <c r="L30" s="60">
        <v>8451021</v>
      </c>
      <c r="M30" s="60">
        <v>5258430</v>
      </c>
      <c r="N30" s="60">
        <v>22160472</v>
      </c>
      <c r="O30" s="60">
        <v>5294807</v>
      </c>
      <c r="P30" s="60">
        <v>5661435</v>
      </c>
      <c r="Q30" s="60">
        <v>5628826</v>
      </c>
      <c r="R30" s="60">
        <v>16585068</v>
      </c>
      <c r="S30" s="60">
        <v>5315999</v>
      </c>
      <c r="T30" s="60">
        <v>0</v>
      </c>
      <c r="U30" s="60">
        <v>0</v>
      </c>
      <c r="V30" s="60">
        <v>5315999</v>
      </c>
      <c r="W30" s="60">
        <v>60963581</v>
      </c>
      <c r="X30" s="60">
        <v>69589000</v>
      </c>
      <c r="Y30" s="60">
        <v>-8625419</v>
      </c>
      <c r="Z30" s="140">
        <v>-12.39</v>
      </c>
      <c r="AA30" s="155">
        <v>69589000</v>
      </c>
    </row>
    <row r="31" spans="1:27" ht="13.5">
      <c r="A31" s="183" t="s">
        <v>120</v>
      </c>
      <c r="B31" s="182"/>
      <c r="C31" s="155">
        <v>35638079</v>
      </c>
      <c r="D31" s="155">
        <v>0</v>
      </c>
      <c r="E31" s="156">
        <v>54733000</v>
      </c>
      <c r="F31" s="60">
        <v>54733000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2829473</v>
      </c>
      <c r="U31" s="60">
        <v>0</v>
      </c>
      <c r="V31" s="60">
        <v>2829473</v>
      </c>
      <c r="W31" s="60">
        <v>2829473</v>
      </c>
      <c r="X31" s="60">
        <v>54733000</v>
      </c>
      <c r="Y31" s="60">
        <v>-51903527</v>
      </c>
      <c r="Z31" s="140">
        <v>-94.83</v>
      </c>
      <c r="AA31" s="155">
        <v>54733000</v>
      </c>
    </row>
    <row r="32" spans="1:27" ht="13.5">
      <c r="A32" s="183" t="s">
        <v>121</v>
      </c>
      <c r="B32" s="182"/>
      <c r="C32" s="155">
        <v>27420689</v>
      </c>
      <c r="D32" s="155">
        <v>0</v>
      </c>
      <c r="E32" s="156">
        <v>30738079</v>
      </c>
      <c r="F32" s="60">
        <v>30738079</v>
      </c>
      <c r="G32" s="60">
        <v>1510104</v>
      </c>
      <c r="H32" s="60">
        <v>1371629</v>
      </c>
      <c r="I32" s="60">
        <v>1371629</v>
      </c>
      <c r="J32" s="60">
        <v>4253362</v>
      </c>
      <c r="K32" s="60">
        <v>1371629</v>
      </c>
      <c r="L32" s="60">
        <v>1371629</v>
      </c>
      <c r="M32" s="60">
        <v>1491242</v>
      </c>
      <c r="N32" s="60">
        <v>4234500</v>
      </c>
      <c r="O32" s="60">
        <v>1450970</v>
      </c>
      <c r="P32" s="60">
        <v>2214337</v>
      </c>
      <c r="Q32" s="60">
        <v>2761346</v>
      </c>
      <c r="R32" s="60">
        <v>6426653</v>
      </c>
      <c r="S32" s="60">
        <v>2382629</v>
      </c>
      <c r="T32" s="60">
        <v>0</v>
      </c>
      <c r="U32" s="60">
        <v>1510104</v>
      </c>
      <c r="V32" s="60">
        <v>3892733</v>
      </c>
      <c r="W32" s="60">
        <v>18807248</v>
      </c>
      <c r="X32" s="60">
        <v>30738079</v>
      </c>
      <c r="Y32" s="60">
        <v>-11930831</v>
      </c>
      <c r="Z32" s="140">
        <v>-38.81</v>
      </c>
      <c r="AA32" s="155">
        <v>30738079</v>
      </c>
    </row>
    <row r="33" spans="1:27" ht="13.5">
      <c r="A33" s="183" t="s">
        <v>42</v>
      </c>
      <c r="B33" s="182"/>
      <c r="C33" s="155">
        <v>5777196</v>
      </c>
      <c r="D33" s="155">
        <v>0</v>
      </c>
      <c r="E33" s="156">
        <v>4660000</v>
      </c>
      <c r="F33" s="60">
        <v>4660000</v>
      </c>
      <c r="G33" s="60">
        <v>0</v>
      </c>
      <c r="H33" s="60">
        <v>1645076</v>
      </c>
      <c r="I33" s="60">
        <v>1645076</v>
      </c>
      <c r="J33" s="60">
        <v>3290152</v>
      </c>
      <c r="K33" s="60">
        <v>1645076</v>
      </c>
      <c r="L33" s="60">
        <v>1645076</v>
      </c>
      <c r="M33" s="60">
        <v>0</v>
      </c>
      <c r="N33" s="60">
        <v>3290152</v>
      </c>
      <c r="O33" s="60">
        <v>27513</v>
      </c>
      <c r="P33" s="60">
        <v>150073</v>
      </c>
      <c r="Q33" s="60">
        <v>791066</v>
      </c>
      <c r="R33" s="60">
        <v>968652</v>
      </c>
      <c r="S33" s="60">
        <v>520473</v>
      </c>
      <c r="T33" s="60">
        <v>958021</v>
      </c>
      <c r="U33" s="60">
        <v>0</v>
      </c>
      <c r="V33" s="60">
        <v>1478494</v>
      </c>
      <c r="W33" s="60">
        <v>9027450</v>
      </c>
      <c r="X33" s="60">
        <v>4659500</v>
      </c>
      <c r="Y33" s="60">
        <v>4367950</v>
      </c>
      <c r="Z33" s="140">
        <v>93.74</v>
      </c>
      <c r="AA33" s="155">
        <v>4660000</v>
      </c>
    </row>
    <row r="34" spans="1:27" ht="13.5">
      <c r="A34" s="183" t="s">
        <v>43</v>
      </c>
      <c r="B34" s="182"/>
      <c r="C34" s="155">
        <v>150276977</v>
      </c>
      <c r="D34" s="155">
        <v>0</v>
      </c>
      <c r="E34" s="156">
        <v>195931000</v>
      </c>
      <c r="F34" s="60">
        <v>195931000</v>
      </c>
      <c r="G34" s="60">
        <v>4760128</v>
      </c>
      <c r="H34" s="60">
        <v>10971701</v>
      </c>
      <c r="I34" s="60">
        <v>10971701</v>
      </c>
      <c r="J34" s="60">
        <v>26703530</v>
      </c>
      <c r="K34" s="60">
        <v>10971701</v>
      </c>
      <c r="L34" s="60">
        <v>10971701</v>
      </c>
      <c r="M34" s="60">
        <v>16508531</v>
      </c>
      <c r="N34" s="60">
        <v>38451933</v>
      </c>
      <c r="O34" s="60">
        <v>16689812</v>
      </c>
      <c r="P34" s="60">
        <v>14726049</v>
      </c>
      <c r="Q34" s="60">
        <v>17355129</v>
      </c>
      <c r="R34" s="60">
        <v>48770990</v>
      </c>
      <c r="S34" s="60">
        <v>20244380</v>
      </c>
      <c r="T34" s="60">
        <v>7293544</v>
      </c>
      <c r="U34" s="60">
        <v>6252089</v>
      </c>
      <c r="V34" s="60">
        <v>33790013</v>
      </c>
      <c r="W34" s="60">
        <v>147716466</v>
      </c>
      <c r="X34" s="60">
        <v>195931000</v>
      </c>
      <c r="Y34" s="60">
        <v>-48214534</v>
      </c>
      <c r="Z34" s="140">
        <v>-24.61</v>
      </c>
      <c r="AA34" s="155">
        <v>195931000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592283867</v>
      </c>
      <c r="D36" s="188">
        <f>SUM(D25:D35)</f>
        <v>0</v>
      </c>
      <c r="E36" s="189">
        <f t="shared" si="1"/>
        <v>705029627</v>
      </c>
      <c r="F36" s="190">
        <f t="shared" si="1"/>
        <v>705029627</v>
      </c>
      <c r="G36" s="190">
        <f t="shared" si="1"/>
        <v>29810679</v>
      </c>
      <c r="H36" s="190">
        <f t="shared" si="1"/>
        <v>46664129</v>
      </c>
      <c r="I36" s="190">
        <f t="shared" si="1"/>
        <v>46664129</v>
      </c>
      <c r="J36" s="190">
        <f t="shared" si="1"/>
        <v>123138937</v>
      </c>
      <c r="K36" s="190">
        <f t="shared" si="1"/>
        <v>46664129</v>
      </c>
      <c r="L36" s="190">
        <f t="shared" si="1"/>
        <v>46664129</v>
      </c>
      <c r="M36" s="190">
        <f t="shared" si="1"/>
        <v>46016450</v>
      </c>
      <c r="N36" s="190">
        <f t="shared" si="1"/>
        <v>139344708</v>
      </c>
      <c r="O36" s="190">
        <f t="shared" si="1"/>
        <v>48027420</v>
      </c>
      <c r="P36" s="190">
        <f t="shared" si="1"/>
        <v>47936072</v>
      </c>
      <c r="Q36" s="190">
        <f t="shared" si="1"/>
        <v>50419406</v>
      </c>
      <c r="R36" s="190">
        <f t="shared" si="1"/>
        <v>146382898</v>
      </c>
      <c r="S36" s="190">
        <f t="shared" si="1"/>
        <v>55024910</v>
      </c>
      <c r="T36" s="190">
        <f t="shared" si="1"/>
        <v>32873774</v>
      </c>
      <c r="U36" s="190">
        <f t="shared" si="1"/>
        <v>31042576</v>
      </c>
      <c r="V36" s="190">
        <f t="shared" si="1"/>
        <v>118941260</v>
      </c>
      <c r="W36" s="190">
        <f t="shared" si="1"/>
        <v>527807803</v>
      </c>
      <c r="X36" s="190">
        <f t="shared" si="1"/>
        <v>705028911</v>
      </c>
      <c r="Y36" s="190">
        <f t="shared" si="1"/>
        <v>-177221108</v>
      </c>
      <c r="Z36" s="191">
        <f>+IF(X36&lt;&gt;0,+(Y36/X36)*100,0)</f>
        <v>-25.136714996358496</v>
      </c>
      <c r="AA36" s="188">
        <f>SUM(AA25:AA35)</f>
        <v>705029627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31803804</v>
      </c>
      <c r="D38" s="199">
        <f>+D22-D36</f>
        <v>0</v>
      </c>
      <c r="E38" s="200">
        <f t="shared" si="2"/>
        <v>-666</v>
      </c>
      <c r="F38" s="106">
        <f t="shared" si="2"/>
        <v>-666</v>
      </c>
      <c r="G38" s="106">
        <f t="shared" si="2"/>
        <v>56740579</v>
      </c>
      <c r="H38" s="106">
        <f t="shared" si="2"/>
        <v>25936215</v>
      </c>
      <c r="I38" s="106">
        <f t="shared" si="2"/>
        <v>25936215</v>
      </c>
      <c r="J38" s="106">
        <f t="shared" si="2"/>
        <v>108613009</v>
      </c>
      <c r="K38" s="106">
        <f t="shared" si="2"/>
        <v>25936215</v>
      </c>
      <c r="L38" s="106">
        <f t="shared" si="2"/>
        <v>25936215</v>
      </c>
      <c r="M38" s="106">
        <f t="shared" si="2"/>
        <v>-6907587</v>
      </c>
      <c r="N38" s="106">
        <f t="shared" si="2"/>
        <v>44964843</v>
      </c>
      <c r="O38" s="106">
        <f t="shared" si="2"/>
        <v>-346742</v>
      </c>
      <c r="P38" s="106">
        <f t="shared" si="2"/>
        <v>-5589311</v>
      </c>
      <c r="Q38" s="106">
        <f t="shared" si="2"/>
        <v>21113447</v>
      </c>
      <c r="R38" s="106">
        <f t="shared" si="2"/>
        <v>15177394</v>
      </c>
      <c r="S38" s="106">
        <f t="shared" si="2"/>
        <v>-11517402</v>
      </c>
      <c r="T38" s="106">
        <f t="shared" si="2"/>
        <v>-22724367</v>
      </c>
      <c r="U38" s="106">
        <f t="shared" si="2"/>
        <v>53906761</v>
      </c>
      <c r="V38" s="106">
        <f t="shared" si="2"/>
        <v>19664992</v>
      </c>
      <c r="W38" s="106">
        <f t="shared" si="2"/>
        <v>188420238</v>
      </c>
      <c r="X38" s="106">
        <f>IF(F22=F36,0,X22-X36)</f>
        <v>-350</v>
      </c>
      <c r="Y38" s="106">
        <f t="shared" si="2"/>
        <v>188420588</v>
      </c>
      <c r="Z38" s="201">
        <f>+IF(X38&lt;&gt;0,+(Y38/X38)*100,0)</f>
        <v>-53834453.71428571</v>
      </c>
      <c r="AA38" s="199">
        <f>+AA22-AA36</f>
        <v>-666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48324000</v>
      </c>
      <c r="F39" s="60">
        <v>48324000</v>
      </c>
      <c r="G39" s="60">
        <v>5000000</v>
      </c>
      <c r="H39" s="60">
        <v>903626</v>
      </c>
      <c r="I39" s="60">
        <v>903626</v>
      </c>
      <c r="J39" s="60">
        <v>6807252</v>
      </c>
      <c r="K39" s="60">
        <v>903626</v>
      </c>
      <c r="L39" s="60">
        <v>903626</v>
      </c>
      <c r="M39" s="60">
        <v>0</v>
      </c>
      <c r="N39" s="60">
        <v>1807252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8614504</v>
      </c>
      <c r="X39" s="60">
        <v>48324000</v>
      </c>
      <c r="Y39" s="60">
        <v>-39709496</v>
      </c>
      <c r="Z39" s="140">
        <v>-82.17</v>
      </c>
      <c r="AA39" s="155">
        <v>48324000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31803804</v>
      </c>
      <c r="D42" s="206">
        <f>SUM(D38:D41)</f>
        <v>0</v>
      </c>
      <c r="E42" s="207">
        <f t="shared" si="3"/>
        <v>48323334</v>
      </c>
      <c r="F42" s="88">
        <f t="shared" si="3"/>
        <v>48323334</v>
      </c>
      <c r="G42" s="88">
        <f t="shared" si="3"/>
        <v>61740579</v>
      </c>
      <c r="H42" s="88">
        <f t="shared" si="3"/>
        <v>26839841</v>
      </c>
      <c r="I42" s="88">
        <f t="shared" si="3"/>
        <v>26839841</v>
      </c>
      <c r="J42" s="88">
        <f t="shared" si="3"/>
        <v>115420261</v>
      </c>
      <c r="K42" s="88">
        <f t="shared" si="3"/>
        <v>26839841</v>
      </c>
      <c r="L42" s="88">
        <f t="shared" si="3"/>
        <v>26839841</v>
      </c>
      <c r="M42" s="88">
        <f t="shared" si="3"/>
        <v>-6907587</v>
      </c>
      <c r="N42" s="88">
        <f t="shared" si="3"/>
        <v>46772095</v>
      </c>
      <c r="O42" s="88">
        <f t="shared" si="3"/>
        <v>-346742</v>
      </c>
      <c r="P42" s="88">
        <f t="shared" si="3"/>
        <v>-5589311</v>
      </c>
      <c r="Q42" s="88">
        <f t="shared" si="3"/>
        <v>21113447</v>
      </c>
      <c r="R42" s="88">
        <f t="shared" si="3"/>
        <v>15177394</v>
      </c>
      <c r="S42" s="88">
        <f t="shared" si="3"/>
        <v>-11517402</v>
      </c>
      <c r="T42" s="88">
        <f t="shared" si="3"/>
        <v>-22724367</v>
      </c>
      <c r="U42" s="88">
        <f t="shared" si="3"/>
        <v>53906761</v>
      </c>
      <c r="V42" s="88">
        <f t="shared" si="3"/>
        <v>19664992</v>
      </c>
      <c r="W42" s="88">
        <f t="shared" si="3"/>
        <v>197034742</v>
      </c>
      <c r="X42" s="88">
        <f t="shared" si="3"/>
        <v>48323650</v>
      </c>
      <c r="Y42" s="88">
        <f t="shared" si="3"/>
        <v>148711092</v>
      </c>
      <c r="Z42" s="208">
        <f>+IF(X42&lt;&gt;0,+(Y42/X42)*100,0)</f>
        <v>307.7397754515646</v>
      </c>
      <c r="AA42" s="206">
        <f>SUM(AA38:AA41)</f>
        <v>48323334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31803804</v>
      </c>
      <c r="D44" s="210">
        <f>+D42-D43</f>
        <v>0</v>
      </c>
      <c r="E44" s="211">
        <f t="shared" si="4"/>
        <v>48323334</v>
      </c>
      <c r="F44" s="77">
        <f t="shared" si="4"/>
        <v>48323334</v>
      </c>
      <c r="G44" s="77">
        <f t="shared" si="4"/>
        <v>61740579</v>
      </c>
      <c r="H44" s="77">
        <f t="shared" si="4"/>
        <v>26839841</v>
      </c>
      <c r="I44" s="77">
        <f t="shared" si="4"/>
        <v>26839841</v>
      </c>
      <c r="J44" s="77">
        <f t="shared" si="4"/>
        <v>115420261</v>
      </c>
      <c r="K44" s="77">
        <f t="shared" si="4"/>
        <v>26839841</v>
      </c>
      <c r="L44" s="77">
        <f t="shared" si="4"/>
        <v>26839841</v>
      </c>
      <c r="M44" s="77">
        <f t="shared" si="4"/>
        <v>-6907587</v>
      </c>
      <c r="N44" s="77">
        <f t="shared" si="4"/>
        <v>46772095</v>
      </c>
      <c r="O44" s="77">
        <f t="shared" si="4"/>
        <v>-346742</v>
      </c>
      <c r="P44" s="77">
        <f t="shared" si="4"/>
        <v>-5589311</v>
      </c>
      <c r="Q44" s="77">
        <f t="shared" si="4"/>
        <v>21113447</v>
      </c>
      <c r="R44" s="77">
        <f t="shared" si="4"/>
        <v>15177394</v>
      </c>
      <c r="S44" s="77">
        <f t="shared" si="4"/>
        <v>-11517402</v>
      </c>
      <c r="T44" s="77">
        <f t="shared" si="4"/>
        <v>-22724367</v>
      </c>
      <c r="U44" s="77">
        <f t="shared" si="4"/>
        <v>53906761</v>
      </c>
      <c r="V44" s="77">
        <f t="shared" si="4"/>
        <v>19664992</v>
      </c>
      <c r="W44" s="77">
        <f t="shared" si="4"/>
        <v>197034742</v>
      </c>
      <c r="X44" s="77">
        <f t="shared" si="4"/>
        <v>48323650</v>
      </c>
      <c r="Y44" s="77">
        <f t="shared" si="4"/>
        <v>148711092</v>
      </c>
      <c r="Z44" s="212">
        <f>+IF(X44&lt;&gt;0,+(Y44/X44)*100,0)</f>
        <v>307.7397754515646</v>
      </c>
      <c r="AA44" s="210">
        <f>+AA42-AA43</f>
        <v>48323334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31803804</v>
      </c>
      <c r="D46" s="206">
        <f>SUM(D44:D45)</f>
        <v>0</v>
      </c>
      <c r="E46" s="207">
        <f t="shared" si="5"/>
        <v>48323334</v>
      </c>
      <c r="F46" s="88">
        <f t="shared" si="5"/>
        <v>48323334</v>
      </c>
      <c r="G46" s="88">
        <f t="shared" si="5"/>
        <v>61740579</v>
      </c>
      <c r="H46" s="88">
        <f t="shared" si="5"/>
        <v>26839841</v>
      </c>
      <c r="I46" s="88">
        <f t="shared" si="5"/>
        <v>26839841</v>
      </c>
      <c r="J46" s="88">
        <f t="shared" si="5"/>
        <v>115420261</v>
      </c>
      <c r="K46" s="88">
        <f t="shared" si="5"/>
        <v>26839841</v>
      </c>
      <c r="L46" s="88">
        <f t="shared" si="5"/>
        <v>26839841</v>
      </c>
      <c r="M46" s="88">
        <f t="shared" si="5"/>
        <v>-6907587</v>
      </c>
      <c r="N46" s="88">
        <f t="shared" si="5"/>
        <v>46772095</v>
      </c>
      <c r="O46" s="88">
        <f t="shared" si="5"/>
        <v>-346742</v>
      </c>
      <c r="P46" s="88">
        <f t="shared" si="5"/>
        <v>-5589311</v>
      </c>
      <c r="Q46" s="88">
        <f t="shared" si="5"/>
        <v>21113447</v>
      </c>
      <c r="R46" s="88">
        <f t="shared" si="5"/>
        <v>15177394</v>
      </c>
      <c r="S46" s="88">
        <f t="shared" si="5"/>
        <v>-11517402</v>
      </c>
      <c r="T46" s="88">
        <f t="shared" si="5"/>
        <v>-22724367</v>
      </c>
      <c r="U46" s="88">
        <f t="shared" si="5"/>
        <v>53906761</v>
      </c>
      <c r="V46" s="88">
        <f t="shared" si="5"/>
        <v>19664992</v>
      </c>
      <c r="W46" s="88">
        <f t="shared" si="5"/>
        <v>197034742</v>
      </c>
      <c r="X46" s="88">
        <f t="shared" si="5"/>
        <v>48323650</v>
      </c>
      <c r="Y46" s="88">
        <f t="shared" si="5"/>
        <v>148711092</v>
      </c>
      <c r="Z46" s="208">
        <f>+IF(X46&lt;&gt;0,+(Y46/X46)*100,0)</f>
        <v>307.7397754515646</v>
      </c>
      <c r="AA46" s="206">
        <f>SUM(AA44:AA45)</f>
        <v>48323334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31803804</v>
      </c>
      <c r="D48" s="217">
        <f>SUM(D46:D47)</f>
        <v>0</v>
      </c>
      <c r="E48" s="218">
        <f t="shared" si="6"/>
        <v>48323334</v>
      </c>
      <c r="F48" s="219">
        <f t="shared" si="6"/>
        <v>48323334</v>
      </c>
      <c r="G48" s="219">
        <f t="shared" si="6"/>
        <v>61740579</v>
      </c>
      <c r="H48" s="220">
        <f t="shared" si="6"/>
        <v>26839841</v>
      </c>
      <c r="I48" s="220">
        <f t="shared" si="6"/>
        <v>26839841</v>
      </c>
      <c r="J48" s="220">
        <f t="shared" si="6"/>
        <v>115420261</v>
      </c>
      <c r="K48" s="220">
        <f t="shared" si="6"/>
        <v>26839841</v>
      </c>
      <c r="L48" s="220">
        <f t="shared" si="6"/>
        <v>26839841</v>
      </c>
      <c r="M48" s="219">
        <f t="shared" si="6"/>
        <v>-6907587</v>
      </c>
      <c r="N48" s="219">
        <f t="shared" si="6"/>
        <v>46772095</v>
      </c>
      <c r="O48" s="220">
        <f t="shared" si="6"/>
        <v>-346742</v>
      </c>
      <c r="P48" s="220">
        <f t="shared" si="6"/>
        <v>-5589311</v>
      </c>
      <c r="Q48" s="220">
        <f t="shared" si="6"/>
        <v>21113447</v>
      </c>
      <c r="R48" s="220">
        <f t="shared" si="6"/>
        <v>15177394</v>
      </c>
      <c r="S48" s="220">
        <f t="shared" si="6"/>
        <v>-11517402</v>
      </c>
      <c r="T48" s="219">
        <f t="shared" si="6"/>
        <v>-22724367</v>
      </c>
      <c r="U48" s="219">
        <f t="shared" si="6"/>
        <v>53906761</v>
      </c>
      <c r="V48" s="220">
        <f t="shared" si="6"/>
        <v>19664992</v>
      </c>
      <c r="W48" s="220">
        <f t="shared" si="6"/>
        <v>197034742</v>
      </c>
      <c r="X48" s="220">
        <f t="shared" si="6"/>
        <v>48323650</v>
      </c>
      <c r="Y48" s="220">
        <f t="shared" si="6"/>
        <v>148711092</v>
      </c>
      <c r="Z48" s="221">
        <f>+IF(X48&lt;&gt;0,+(Y48/X48)*100,0)</f>
        <v>307.7397754515646</v>
      </c>
      <c r="AA48" s="222">
        <f>SUM(AA46:AA47)</f>
        <v>48323334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85632834</v>
      </c>
      <c r="D5" s="153">
        <f>SUM(D6:D8)</f>
        <v>0</v>
      </c>
      <c r="E5" s="154">
        <f t="shared" si="0"/>
        <v>50621613</v>
      </c>
      <c r="F5" s="100">
        <f t="shared" si="0"/>
        <v>137371837</v>
      </c>
      <c r="G5" s="100">
        <f t="shared" si="0"/>
        <v>802342</v>
      </c>
      <c r="H5" s="100">
        <f t="shared" si="0"/>
        <v>9872097</v>
      </c>
      <c r="I5" s="100">
        <f t="shared" si="0"/>
        <v>6933773</v>
      </c>
      <c r="J5" s="100">
        <f t="shared" si="0"/>
        <v>17608212</v>
      </c>
      <c r="K5" s="100">
        <f t="shared" si="0"/>
        <v>13206249</v>
      </c>
      <c r="L5" s="100">
        <f t="shared" si="0"/>
        <v>10134710</v>
      </c>
      <c r="M5" s="100">
        <f t="shared" si="0"/>
        <v>8696966</v>
      </c>
      <c r="N5" s="100">
        <f t="shared" si="0"/>
        <v>32037925</v>
      </c>
      <c r="O5" s="100">
        <f t="shared" si="0"/>
        <v>4854545</v>
      </c>
      <c r="P5" s="100">
        <f t="shared" si="0"/>
        <v>4780930</v>
      </c>
      <c r="Q5" s="100">
        <f t="shared" si="0"/>
        <v>9765840</v>
      </c>
      <c r="R5" s="100">
        <f t="shared" si="0"/>
        <v>19401315</v>
      </c>
      <c r="S5" s="100">
        <f t="shared" si="0"/>
        <v>6279486</v>
      </c>
      <c r="T5" s="100">
        <f t="shared" si="0"/>
        <v>2617121</v>
      </c>
      <c r="U5" s="100">
        <f t="shared" si="0"/>
        <v>14905276</v>
      </c>
      <c r="V5" s="100">
        <f t="shared" si="0"/>
        <v>23801883</v>
      </c>
      <c r="W5" s="100">
        <f t="shared" si="0"/>
        <v>92849335</v>
      </c>
      <c r="X5" s="100">
        <f t="shared" si="0"/>
        <v>22430000</v>
      </c>
      <c r="Y5" s="100">
        <f t="shared" si="0"/>
        <v>70419335</v>
      </c>
      <c r="Z5" s="137">
        <f>+IF(X5&lt;&gt;0,+(Y5/X5)*100,0)</f>
        <v>313.9515604101649</v>
      </c>
      <c r="AA5" s="153">
        <f>SUM(AA6:AA8)</f>
        <v>137371837</v>
      </c>
    </row>
    <row r="6" spans="1:27" ht="13.5">
      <c r="A6" s="138" t="s">
        <v>75</v>
      </c>
      <c r="B6" s="136"/>
      <c r="C6" s="155">
        <v>85294823</v>
      </c>
      <c r="D6" s="155"/>
      <c r="E6" s="156">
        <v>49056743</v>
      </c>
      <c r="F6" s="60">
        <v>135754800</v>
      </c>
      <c r="G6" s="60">
        <v>802342</v>
      </c>
      <c r="H6" s="60">
        <v>9867699</v>
      </c>
      <c r="I6" s="60">
        <v>6874179</v>
      </c>
      <c r="J6" s="60">
        <v>17544220</v>
      </c>
      <c r="K6" s="60">
        <v>13155671</v>
      </c>
      <c r="L6" s="60">
        <v>10000381</v>
      </c>
      <c r="M6" s="60">
        <v>8515213</v>
      </c>
      <c r="N6" s="60">
        <v>31671265</v>
      </c>
      <c r="O6" s="60">
        <v>4783972</v>
      </c>
      <c r="P6" s="60">
        <v>4495061</v>
      </c>
      <c r="Q6" s="60">
        <v>9706556</v>
      </c>
      <c r="R6" s="60">
        <v>18985589</v>
      </c>
      <c r="S6" s="60">
        <v>6169389</v>
      </c>
      <c r="T6" s="60">
        <v>2504390</v>
      </c>
      <c r="U6" s="60">
        <v>14710096</v>
      </c>
      <c r="V6" s="60">
        <v>23383875</v>
      </c>
      <c r="W6" s="60">
        <v>91584949</v>
      </c>
      <c r="X6" s="60">
        <v>20950000</v>
      </c>
      <c r="Y6" s="60">
        <v>70634949</v>
      </c>
      <c r="Z6" s="140">
        <v>337.16</v>
      </c>
      <c r="AA6" s="62">
        <v>135754800</v>
      </c>
    </row>
    <row r="7" spans="1:27" ht="13.5">
      <c r="A7" s="138" t="s">
        <v>76</v>
      </c>
      <c r="B7" s="136"/>
      <c r="C7" s="157">
        <v>189402</v>
      </c>
      <c r="D7" s="157"/>
      <c r="E7" s="158">
        <v>424400</v>
      </c>
      <c r="F7" s="159">
        <v>424431</v>
      </c>
      <c r="G7" s="159"/>
      <c r="H7" s="159">
        <v>4398</v>
      </c>
      <c r="I7" s="159">
        <v>14066</v>
      </c>
      <c r="J7" s="159">
        <v>18464</v>
      </c>
      <c r="K7" s="159">
        <v>31249</v>
      </c>
      <c r="L7" s="159">
        <v>46064</v>
      </c>
      <c r="M7" s="159">
        <v>73158</v>
      </c>
      <c r="N7" s="159">
        <v>150471</v>
      </c>
      <c r="O7" s="159">
        <v>23082</v>
      </c>
      <c r="P7" s="159">
        <v>108323</v>
      </c>
      <c r="Q7" s="159">
        <v>33363</v>
      </c>
      <c r="R7" s="159">
        <v>164768</v>
      </c>
      <c r="S7" s="159">
        <v>4926</v>
      </c>
      <c r="T7" s="159"/>
      <c r="U7" s="159">
        <v>22810</v>
      </c>
      <c r="V7" s="159">
        <v>27736</v>
      </c>
      <c r="W7" s="159">
        <v>361439</v>
      </c>
      <c r="X7" s="159">
        <v>424000</v>
      </c>
      <c r="Y7" s="159">
        <v>-62561</v>
      </c>
      <c r="Z7" s="141">
        <v>-14.75</v>
      </c>
      <c r="AA7" s="225">
        <v>424431</v>
      </c>
    </row>
    <row r="8" spans="1:27" ht="13.5">
      <c r="A8" s="138" t="s">
        <v>77</v>
      </c>
      <c r="B8" s="136"/>
      <c r="C8" s="155">
        <v>148609</v>
      </c>
      <c r="D8" s="155"/>
      <c r="E8" s="156">
        <v>1140470</v>
      </c>
      <c r="F8" s="60">
        <v>1192606</v>
      </c>
      <c r="G8" s="60"/>
      <c r="H8" s="60"/>
      <c r="I8" s="60">
        <v>45528</v>
      </c>
      <c r="J8" s="60">
        <v>45528</v>
      </c>
      <c r="K8" s="60">
        <v>19329</v>
      </c>
      <c r="L8" s="60">
        <v>88265</v>
      </c>
      <c r="M8" s="60">
        <v>108595</v>
      </c>
      <c r="N8" s="60">
        <v>216189</v>
      </c>
      <c r="O8" s="60">
        <v>47491</v>
      </c>
      <c r="P8" s="60">
        <v>177546</v>
      </c>
      <c r="Q8" s="60">
        <v>25921</v>
      </c>
      <c r="R8" s="60">
        <v>250958</v>
      </c>
      <c r="S8" s="60">
        <v>105171</v>
      </c>
      <c r="T8" s="60">
        <v>112731</v>
      </c>
      <c r="U8" s="60">
        <v>172370</v>
      </c>
      <c r="V8" s="60">
        <v>390272</v>
      </c>
      <c r="W8" s="60">
        <v>902947</v>
      </c>
      <c r="X8" s="60">
        <v>1056000</v>
      </c>
      <c r="Y8" s="60">
        <v>-153053</v>
      </c>
      <c r="Z8" s="140">
        <v>-14.49</v>
      </c>
      <c r="AA8" s="62">
        <v>1192606</v>
      </c>
    </row>
    <row r="9" spans="1:27" ht="13.5">
      <c r="A9" s="135" t="s">
        <v>78</v>
      </c>
      <c r="B9" s="136"/>
      <c r="C9" s="153">
        <f aca="true" t="shared" si="1" ref="C9:Y9">SUM(C10:C14)</f>
        <v>858178</v>
      </c>
      <c r="D9" s="153">
        <f>SUM(D10:D14)</f>
        <v>0</v>
      </c>
      <c r="E9" s="154">
        <f t="shared" si="1"/>
        <v>22540859</v>
      </c>
      <c r="F9" s="100">
        <f t="shared" si="1"/>
        <v>5375846</v>
      </c>
      <c r="G9" s="100">
        <f t="shared" si="1"/>
        <v>0</v>
      </c>
      <c r="H9" s="100">
        <f t="shared" si="1"/>
        <v>700</v>
      </c>
      <c r="I9" s="100">
        <f t="shared" si="1"/>
        <v>16110</v>
      </c>
      <c r="J9" s="100">
        <f t="shared" si="1"/>
        <v>16810</v>
      </c>
      <c r="K9" s="100">
        <f t="shared" si="1"/>
        <v>34162</v>
      </c>
      <c r="L9" s="100">
        <f t="shared" si="1"/>
        <v>315530</v>
      </c>
      <c r="M9" s="100">
        <f t="shared" si="1"/>
        <v>487114</v>
      </c>
      <c r="N9" s="100">
        <f t="shared" si="1"/>
        <v>836806</v>
      </c>
      <c r="O9" s="100">
        <f t="shared" si="1"/>
        <v>367828</v>
      </c>
      <c r="P9" s="100">
        <f t="shared" si="1"/>
        <v>732847</v>
      </c>
      <c r="Q9" s="100">
        <f t="shared" si="1"/>
        <v>635251</v>
      </c>
      <c r="R9" s="100">
        <f t="shared" si="1"/>
        <v>1735926</v>
      </c>
      <c r="S9" s="100">
        <f t="shared" si="1"/>
        <v>253190</v>
      </c>
      <c r="T9" s="100">
        <f t="shared" si="1"/>
        <v>319280</v>
      </c>
      <c r="U9" s="100">
        <f t="shared" si="1"/>
        <v>356055</v>
      </c>
      <c r="V9" s="100">
        <f t="shared" si="1"/>
        <v>928525</v>
      </c>
      <c r="W9" s="100">
        <f t="shared" si="1"/>
        <v>3518067</v>
      </c>
      <c r="X9" s="100">
        <f t="shared" si="1"/>
        <v>50284000</v>
      </c>
      <c r="Y9" s="100">
        <f t="shared" si="1"/>
        <v>-46765933</v>
      </c>
      <c r="Z9" s="137">
        <f>+IF(X9&lt;&gt;0,+(Y9/X9)*100,0)</f>
        <v>-93.00360552064275</v>
      </c>
      <c r="AA9" s="102">
        <f>SUM(AA10:AA14)</f>
        <v>5375846</v>
      </c>
    </row>
    <row r="10" spans="1:27" ht="13.5">
      <c r="A10" s="138" t="s">
        <v>79</v>
      </c>
      <c r="B10" s="136"/>
      <c r="C10" s="155">
        <v>240427</v>
      </c>
      <c r="D10" s="155"/>
      <c r="E10" s="156">
        <v>18539359</v>
      </c>
      <c r="F10" s="60">
        <v>1244074</v>
      </c>
      <c r="G10" s="60"/>
      <c r="H10" s="60"/>
      <c r="I10" s="60"/>
      <c r="J10" s="60"/>
      <c r="K10" s="60">
        <v>13562</v>
      </c>
      <c r="L10" s="60">
        <v>41387</v>
      </c>
      <c r="M10" s="60">
        <v>222924</v>
      </c>
      <c r="N10" s="60">
        <v>277873</v>
      </c>
      <c r="O10" s="60">
        <v>269907</v>
      </c>
      <c r="P10" s="60">
        <v>323049</v>
      </c>
      <c r="Q10" s="60">
        <v>346952</v>
      </c>
      <c r="R10" s="60">
        <v>939908</v>
      </c>
      <c r="S10" s="60">
        <v>17234</v>
      </c>
      <c r="T10" s="60">
        <v>159738</v>
      </c>
      <c r="U10" s="60">
        <v>189100</v>
      </c>
      <c r="V10" s="60">
        <v>366072</v>
      </c>
      <c r="W10" s="60">
        <v>1583853</v>
      </c>
      <c r="X10" s="60">
        <v>31967000</v>
      </c>
      <c r="Y10" s="60">
        <v>-30383147</v>
      </c>
      <c r="Z10" s="140">
        <v>-95.05</v>
      </c>
      <c r="AA10" s="62">
        <v>1244074</v>
      </c>
    </row>
    <row r="11" spans="1:27" ht="13.5">
      <c r="A11" s="138" t="s">
        <v>80</v>
      </c>
      <c r="B11" s="136"/>
      <c r="C11" s="155">
        <v>336211</v>
      </c>
      <c r="D11" s="155"/>
      <c r="E11" s="156">
        <v>463500</v>
      </c>
      <c r="F11" s="60">
        <v>463500</v>
      </c>
      <c r="G11" s="60"/>
      <c r="H11" s="60"/>
      <c r="I11" s="60"/>
      <c r="J11" s="60"/>
      <c r="K11" s="60">
        <v>3700</v>
      </c>
      <c r="L11" s="60">
        <v>85338</v>
      </c>
      <c r="M11" s="60">
        <v>166718</v>
      </c>
      <c r="N11" s="60">
        <v>255756</v>
      </c>
      <c r="O11" s="60"/>
      <c r="P11" s="60"/>
      <c r="Q11" s="60"/>
      <c r="R11" s="60"/>
      <c r="S11" s="60">
        <v>112780</v>
      </c>
      <c r="T11" s="60">
        <v>4398</v>
      </c>
      <c r="U11" s="60">
        <v>58017</v>
      </c>
      <c r="V11" s="60">
        <v>175195</v>
      </c>
      <c r="W11" s="60">
        <v>430951</v>
      </c>
      <c r="X11" s="60">
        <v>17300000</v>
      </c>
      <c r="Y11" s="60">
        <v>-16869049</v>
      </c>
      <c r="Z11" s="140">
        <v>-97.51</v>
      </c>
      <c r="AA11" s="62">
        <v>463500</v>
      </c>
    </row>
    <row r="12" spans="1:27" ht="13.5">
      <c r="A12" s="138" t="s">
        <v>81</v>
      </c>
      <c r="B12" s="136"/>
      <c r="C12" s="155">
        <v>168789</v>
      </c>
      <c r="D12" s="155"/>
      <c r="E12" s="156">
        <v>1547700</v>
      </c>
      <c r="F12" s="60">
        <v>1549800</v>
      </c>
      <c r="G12" s="60"/>
      <c r="H12" s="60"/>
      <c r="I12" s="60">
        <v>14147</v>
      </c>
      <c r="J12" s="60">
        <v>14147</v>
      </c>
      <c r="K12" s="60">
        <v>16900</v>
      </c>
      <c r="L12" s="60">
        <v>605</v>
      </c>
      <c r="M12" s="60">
        <v>76442</v>
      </c>
      <c r="N12" s="60">
        <v>93947</v>
      </c>
      <c r="O12" s="60">
        <v>67131</v>
      </c>
      <c r="P12" s="60">
        <v>68126</v>
      </c>
      <c r="Q12" s="60"/>
      <c r="R12" s="60">
        <v>135257</v>
      </c>
      <c r="S12" s="60">
        <v>112780</v>
      </c>
      <c r="T12" s="60"/>
      <c r="U12" s="60">
        <v>72554</v>
      </c>
      <c r="V12" s="60">
        <v>185334</v>
      </c>
      <c r="W12" s="60">
        <v>428685</v>
      </c>
      <c r="X12" s="60">
        <v>1017000</v>
      </c>
      <c r="Y12" s="60">
        <v>-588315</v>
      </c>
      <c r="Z12" s="140">
        <v>-57.85</v>
      </c>
      <c r="AA12" s="62">
        <v>1549800</v>
      </c>
    </row>
    <row r="13" spans="1:27" ht="13.5">
      <c r="A13" s="138" t="s">
        <v>82</v>
      </c>
      <c r="B13" s="136"/>
      <c r="C13" s="155">
        <v>60337</v>
      </c>
      <c r="D13" s="155"/>
      <c r="E13" s="156">
        <v>1841300</v>
      </c>
      <c r="F13" s="60">
        <v>1843350</v>
      </c>
      <c r="G13" s="60"/>
      <c r="H13" s="60">
        <v>700</v>
      </c>
      <c r="I13" s="60">
        <v>1963</v>
      </c>
      <c r="J13" s="60">
        <v>2663</v>
      </c>
      <c r="K13" s="60"/>
      <c r="L13" s="60">
        <v>180937</v>
      </c>
      <c r="M13" s="60">
        <v>5050</v>
      </c>
      <c r="N13" s="60">
        <v>185987</v>
      </c>
      <c r="O13" s="60">
        <v>28168</v>
      </c>
      <c r="P13" s="60">
        <v>173198</v>
      </c>
      <c r="Q13" s="60">
        <v>288299</v>
      </c>
      <c r="R13" s="60">
        <v>489665</v>
      </c>
      <c r="S13" s="60">
        <v>10396</v>
      </c>
      <c r="T13" s="60">
        <v>155144</v>
      </c>
      <c r="U13" s="60">
        <v>27150</v>
      </c>
      <c r="V13" s="60">
        <v>192690</v>
      </c>
      <c r="W13" s="60">
        <v>871005</v>
      </c>
      <c r="X13" s="60"/>
      <c r="Y13" s="60">
        <v>871005</v>
      </c>
      <c r="Z13" s="140"/>
      <c r="AA13" s="62">
        <v>1843350</v>
      </c>
    </row>
    <row r="14" spans="1:27" ht="13.5">
      <c r="A14" s="138" t="s">
        <v>83</v>
      </c>
      <c r="B14" s="136"/>
      <c r="C14" s="157">
        <v>52414</v>
      </c>
      <c r="D14" s="157"/>
      <c r="E14" s="158">
        <v>149000</v>
      </c>
      <c r="F14" s="159">
        <v>275122</v>
      </c>
      <c r="G14" s="159"/>
      <c r="H14" s="159"/>
      <c r="I14" s="159"/>
      <c r="J14" s="159"/>
      <c r="K14" s="159"/>
      <c r="L14" s="159">
        <v>7263</v>
      </c>
      <c r="M14" s="159">
        <v>15980</v>
      </c>
      <c r="N14" s="159">
        <v>23243</v>
      </c>
      <c r="O14" s="159">
        <v>2622</v>
      </c>
      <c r="P14" s="159">
        <v>168474</v>
      </c>
      <c r="Q14" s="159"/>
      <c r="R14" s="159">
        <v>171096</v>
      </c>
      <c r="S14" s="159"/>
      <c r="T14" s="159"/>
      <c r="U14" s="159">
        <v>9234</v>
      </c>
      <c r="V14" s="159">
        <v>9234</v>
      </c>
      <c r="W14" s="159">
        <v>203573</v>
      </c>
      <c r="X14" s="159"/>
      <c r="Y14" s="159">
        <v>203573</v>
      </c>
      <c r="Z14" s="141"/>
      <c r="AA14" s="225">
        <v>275122</v>
      </c>
    </row>
    <row r="15" spans="1:27" ht="13.5">
      <c r="A15" s="135" t="s">
        <v>84</v>
      </c>
      <c r="B15" s="142"/>
      <c r="C15" s="153">
        <f aca="true" t="shared" si="2" ref="C15:Y15">SUM(C16:C18)</f>
        <v>1673021</v>
      </c>
      <c r="D15" s="153">
        <f>SUM(D16:D18)</f>
        <v>0</v>
      </c>
      <c r="E15" s="154">
        <f t="shared" si="2"/>
        <v>1089000</v>
      </c>
      <c r="F15" s="100">
        <f t="shared" si="2"/>
        <v>1491130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46635</v>
      </c>
      <c r="Q15" s="100">
        <f t="shared" si="2"/>
        <v>7280</v>
      </c>
      <c r="R15" s="100">
        <f t="shared" si="2"/>
        <v>53915</v>
      </c>
      <c r="S15" s="100">
        <f t="shared" si="2"/>
        <v>22187</v>
      </c>
      <c r="T15" s="100">
        <f t="shared" si="2"/>
        <v>12791</v>
      </c>
      <c r="U15" s="100">
        <f t="shared" si="2"/>
        <v>197486</v>
      </c>
      <c r="V15" s="100">
        <f t="shared" si="2"/>
        <v>232464</v>
      </c>
      <c r="W15" s="100">
        <f t="shared" si="2"/>
        <v>286379</v>
      </c>
      <c r="X15" s="100">
        <f t="shared" si="2"/>
        <v>20617000</v>
      </c>
      <c r="Y15" s="100">
        <f t="shared" si="2"/>
        <v>-20330621</v>
      </c>
      <c r="Z15" s="137">
        <f>+IF(X15&lt;&gt;0,+(Y15/X15)*100,0)</f>
        <v>-98.61095697725179</v>
      </c>
      <c r="AA15" s="102">
        <f>SUM(AA16:AA18)</f>
        <v>1491130</v>
      </c>
    </row>
    <row r="16" spans="1:27" ht="13.5">
      <c r="A16" s="138" t="s">
        <v>85</v>
      </c>
      <c r="B16" s="136"/>
      <c r="C16" s="155">
        <v>344509</v>
      </c>
      <c r="D16" s="155"/>
      <c r="E16" s="156">
        <v>817000</v>
      </c>
      <c r="F16" s="60">
        <v>1218130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46635</v>
      </c>
      <c r="Q16" s="60">
        <v>7280</v>
      </c>
      <c r="R16" s="60">
        <v>53915</v>
      </c>
      <c r="S16" s="60">
        <v>22187</v>
      </c>
      <c r="T16" s="60"/>
      <c r="U16" s="60">
        <v>196501</v>
      </c>
      <c r="V16" s="60">
        <v>218688</v>
      </c>
      <c r="W16" s="60">
        <v>272603</v>
      </c>
      <c r="X16" s="60">
        <v>817000</v>
      </c>
      <c r="Y16" s="60">
        <v>-544397</v>
      </c>
      <c r="Z16" s="140">
        <v>-66.63</v>
      </c>
      <c r="AA16" s="62">
        <v>1218130</v>
      </c>
    </row>
    <row r="17" spans="1:27" ht="13.5">
      <c r="A17" s="138" t="s">
        <v>86</v>
      </c>
      <c r="B17" s="136"/>
      <c r="C17" s="155">
        <v>1328512</v>
      </c>
      <c r="D17" s="155"/>
      <c r="E17" s="156">
        <v>272000</v>
      </c>
      <c r="F17" s="60">
        <v>273000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12791</v>
      </c>
      <c r="U17" s="60">
        <v>985</v>
      </c>
      <c r="V17" s="60">
        <v>13776</v>
      </c>
      <c r="W17" s="60">
        <v>13776</v>
      </c>
      <c r="X17" s="60">
        <v>19800000</v>
      </c>
      <c r="Y17" s="60">
        <v>-19786224</v>
      </c>
      <c r="Z17" s="140">
        <v>-99.93</v>
      </c>
      <c r="AA17" s="62">
        <v>273000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1378856</v>
      </c>
      <c r="D19" s="153">
        <f>SUM(D20:D23)</f>
        <v>0</v>
      </c>
      <c r="E19" s="154">
        <f t="shared" si="3"/>
        <v>26779528</v>
      </c>
      <c r="F19" s="100">
        <f t="shared" si="3"/>
        <v>2564993</v>
      </c>
      <c r="G19" s="100">
        <f t="shared" si="3"/>
        <v>0</v>
      </c>
      <c r="H19" s="100">
        <f t="shared" si="3"/>
        <v>0</v>
      </c>
      <c r="I19" s="100">
        <f t="shared" si="3"/>
        <v>235605</v>
      </c>
      <c r="J19" s="100">
        <f t="shared" si="3"/>
        <v>235605</v>
      </c>
      <c r="K19" s="100">
        <f t="shared" si="3"/>
        <v>0</v>
      </c>
      <c r="L19" s="100">
        <f t="shared" si="3"/>
        <v>7901</v>
      </c>
      <c r="M19" s="100">
        <f t="shared" si="3"/>
        <v>468598</v>
      </c>
      <c r="N19" s="100">
        <f t="shared" si="3"/>
        <v>476499</v>
      </c>
      <c r="O19" s="100">
        <f t="shared" si="3"/>
        <v>41732</v>
      </c>
      <c r="P19" s="100">
        <f t="shared" si="3"/>
        <v>83732</v>
      </c>
      <c r="Q19" s="100">
        <f t="shared" si="3"/>
        <v>5130</v>
      </c>
      <c r="R19" s="100">
        <f t="shared" si="3"/>
        <v>130594</v>
      </c>
      <c r="S19" s="100">
        <f t="shared" si="3"/>
        <v>0</v>
      </c>
      <c r="T19" s="100">
        <f t="shared" si="3"/>
        <v>100000</v>
      </c>
      <c r="U19" s="100">
        <f t="shared" si="3"/>
        <v>122803</v>
      </c>
      <c r="V19" s="100">
        <f t="shared" si="3"/>
        <v>222803</v>
      </c>
      <c r="W19" s="100">
        <f t="shared" si="3"/>
        <v>1065501</v>
      </c>
      <c r="X19" s="100">
        <f t="shared" si="3"/>
        <v>5000000</v>
      </c>
      <c r="Y19" s="100">
        <f t="shared" si="3"/>
        <v>-3934499</v>
      </c>
      <c r="Z19" s="137">
        <f>+IF(X19&lt;&gt;0,+(Y19/X19)*100,0)</f>
        <v>-78.68998</v>
      </c>
      <c r="AA19" s="102">
        <f>SUM(AA20:AA23)</f>
        <v>2564993</v>
      </c>
    </row>
    <row r="20" spans="1:27" ht="13.5">
      <c r="A20" s="138" t="s">
        <v>89</v>
      </c>
      <c r="B20" s="136"/>
      <c r="C20" s="155">
        <v>95433</v>
      </c>
      <c r="D20" s="155"/>
      <c r="E20" s="156">
        <v>4500000</v>
      </c>
      <c r="F20" s="60">
        <v>-7695</v>
      </c>
      <c r="G20" s="60"/>
      <c r="H20" s="60"/>
      <c r="I20" s="60">
        <v>445</v>
      </c>
      <c r="J20" s="60">
        <v>445</v>
      </c>
      <c r="K20" s="60"/>
      <c r="L20" s="60">
        <v>401</v>
      </c>
      <c r="M20" s="60"/>
      <c r="N20" s="60">
        <v>401</v>
      </c>
      <c r="O20" s="60"/>
      <c r="P20" s="60"/>
      <c r="Q20" s="60"/>
      <c r="R20" s="60"/>
      <c r="S20" s="60"/>
      <c r="T20" s="60"/>
      <c r="U20" s="60"/>
      <c r="V20" s="60"/>
      <c r="W20" s="60">
        <v>846</v>
      </c>
      <c r="X20" s="60">
        <v>4500000</v>
      </c>
      <c r="Y20" s="60">
        <v>-4499154</v>
      </c>
      <c r="Z20" s="140">
        <v>-99.98</v>
      </c>
      <c r="AA20" s="62">
        <v>-7695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561738</v>
      </c>
      <c r="D22" s="157"/>
      <c r="E22" s="158">
        <v>1926028</v>
      </c>
      <c r="F22" s="159">
        <v>2032688</v>
      </c>
      <c r="G22" s="159"/>
      <c r="H22" s="159"/>
      <c r="I22" s="159"/>
      <c r="J22" s="159"/>
      <c r="K22" s="159"/>
      <c r="L22" s="159"/>
      <c r="M22" s="159">
        <v>468598</v>
      </c>
      <c r="N22" s="159">
        <v>468598</v>
      </c>
      <c r="O22" s="159">
        <v>41732</v>
      </c>
      <c r="P22" s="159">
        <v>83732</v>
      </c>
      <c r="Q22" s="159"/>
      <c r="R22" s="159">
        <v>125464</v>
      </c>
      <c r="S22" s="159"/>
      <c r="T22" s="159">
        <v>100000</v>
      </c>
      <c r="U22" s="159">
        <v>119233</v>
      </c>
      <c r="V22" s="159">
        <v>219233</v>
      </c>
      <c r="W22" s="159">
        <v>813295</v>
      </c>
      <c r="X22" s="159"/>
      <c r="Y22" s="159">
        <v>813295</v>
      </c>
      <c r="Z22" s="141"/>
      <c r="AA22" s="225">
        <v>2032688</v>
      </c>
    </row>
    <row r="23" spans="1:27" ht="13.5">
      <c r="A23" s="138" t="s">
        <v>92</v>
      </c>
      <c r="B23" s="136"/>
      <c r="C23" s="155">
        <v>721685</v>
      </c>
      <c r="D23" s="155"/>
      <c r="E23" s="156">
        <v>20353500</v>
      </c>
      <c r="F23" s="60">
        <v>540000</v>
      </c>
      <c r="G23" s="60"/>
      <c r="H23" s="60"/>
      <c r="I23" s="60">
        <v>235160</v>
      </c>
      <c r="J23" s="60">
        <v>235160</v>
      </c>
      <c r="K23" s="60"/>
      <c r="L23" s="60">
        <v>7500</v>
      </c>
      <c r="M23" s="60"/>
      <c r="N23" s="60">
        <v>7500</v>
      </c>
      <c r="O23" s="60"/>
      <c r="P23" s="60"/>
      <c r="Q23" s="60">
        <v>5130</v>
      </c>
      <c r="R23" s="60">
        <v>5130</v>
      </c>
      <c r="S23" s="60"/>
      <c r="T23" s="60"/>
      <c r="U23" s="60">
        <v>3570</v>
      </c>
      <c r="V23" s="60">
        <v>3570</v>
      </c>
      <c r="W23" s="60">
        <v>251360</v>
      </c>
      <c r="X23" s="60">
        <v>500000</v>
      </c>
      <c r="Y23" s="60">
        <v>-248640</v>
      </c>
      <c r="Z23" s="140">
        <v>-49.73</v>
      </c>
      <c r="AA23" s="62">
        <v>540000</v>
      </c>
    </row>
    <row r="24" spans="1:27" ht="13.5">
      <c r="A24" s="135" t="s">
        <v>93</v>
      </c>
      <c r="B24" s="142"/>
      <c r="C24" s="153">
        <v>7830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2700000</v>
      </c>
      <c r="Y24" s="100">
        <v>-2700000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89550719</v>
      </c>
      <c r="D25" s="217">
        <f>+D5+D9+D15+D19+D24</f>
        <v>0</v>
      </c>
      <c r="E25" s="230">
        <f t="shared" si="4"/>
        <v>101031000</v>
      </c>
      <c r="F25" s="219">
        <f t="shared" si="4"/>
        <v>146803806</v>
      </c>
      <c r="G25" s="219">
        <f t="shared" si="4"/>
        <v>802342</v>
      </c>
      <c r="H25" s="219">
        <f t="shared" si="4"/>
        <v>9872797</v>
      </c>
      <c r="I25" s="219">
        <f t="shared" si="4"/>
        <v>7185488</v>
      </c>
      <c r="J25" s="219">
        <f t="shared" si="4"/>
        <v>17860627</v>
      </c>
      <c r="K25" s="219">
        <f t="shared" si="4"/>
        <v>13240411</v>
      </c>
      <c r="L25" s="219">
        <f t="shared" si="4"/>
        <v>10458141</v>
      </c>
      <c r="M25" s="219">
        <f t="shared" si="4"/>
        <v>9652678</v>
      </c>
      <c r="N25" s="219">
        <f t="shared" si="4"/>
        <v>33351230</v>
      </c>
      <c r="O25" s="219">
        <f t="shared" si="4"/>
        <v>5264105</v>
      </c>
      <c r="P25" s="219">
        <f t="shared" si="4"/>
        <v>5644144</v>
      </c>
      <c r="Q25" s="219">
        <f t="shared" si="4"/>
        <v>10413501</v>
      </c>
      <c r="R25" s="219">
        <f t="shared" si="4"/>
        <v>21321750</v>
      </c>
      <c r="S25" s="219">
        <f t="shared" si="4"/>
        <v>6554863</v>
      </c>
      <c r="T25" s="219">
        <f t="shared" si="4"/>
        <v>3049192</v>
      </c>
      <c r="U25" s="219">
        <f t="shared" si="4"/>
        <v>15581620</v>
      </c>
      <c r="V25" s="219">
        <f t="shared" si="4"/>
        <v>25185675</v>
      </c>
      <c r="W25" s="219">
        <f t="shared" si="4"/>
        <v>97719282</v>
      </c>
      <c r="X25" s="219">
        <f t="shared" si="4"/>
        <v>101031000</v>
      </c>
      <c r="Y25" s="219">
        <f t="shared" si="4"/>
        <v>-3311718</v>
      </c>
      <c r="Z25" s="231">
        <f>+IF(X25&lt;&gt;0,+(Y25/X25)*100,0)</f>
        <v>-3.2779226178103746</v>
      </c>
      <c r="AA25" s="232">
        <f>+AA5+AA9+AA15+AA19+AA24</f>
        <v>146803806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34625316</v>
      </c>
      <c r="D28" s="155"/>
      <c r="E28" s="156">
        <v>43263155</v>
      </c>
      <c r="F28" s="60">
        <v>53569404</v>
      </c>
      <c r="G28" s="60">
        <v>784626</v>
      </c>
      <c r="H28" s="60">
        <v>5937526</v>
      </c>
      <c r="I28" s="60">
        <v>5129334</v>
      </c>
      <c r="J28" s="60">
        <v>11851486</v>
      </c>
      <c r="K28" s="60">
        <v>3597517</v>
      </c>
      <c r="L28" s="60">
        <v>4249071</v>
      </c>
      <c r="M28" s="60">
        <v>5075323</v>
      </c>
      <c r="N28" s="60">
        <v>12921911</v>
      </c>
      <c r="O28" s="60">
        <v>1042622</v>
      </c>
      <c r="P28" s="60">
        <v>3093533</v>
      </c>
      <c r="Q28" s="60">
        <v>3013568</v>
      </c>
      <c r="R28" s="60">
        <v>7149723</v>
      </c>
      <c r="S28" s="60">
        <v>2666795</v>
      </c>
      <c r="T28" s="60">
        <v>973645</v>
      </c>
      <c r="U28" s="60">
        <v>6033991</v>
      </c>
      <c r="V28" s="60">
        <v>9674431</v>
      </c>
      <c r="W28" s="60">
        <v>41597551</v>
      </c>
      <c r="X28" s="60"/>
      <c r="Y28" s="60">
        <v>41597551</v>
      </c>
      <c r="Z28" s="140"/>
      <c r="AA28" s="155">
        <v>53569404</v>
      </c>
    </row>
    <row r="29" spans="1:27" ht="13.5">
      <c r="A29" s="234" t="s">
        <v>134</v>
      </c>
      <c r="B29" s="136"/>
      <c r="C29" s="155">
        <v>23307838</v>
      </c>
      <c r="D29" s="155"/>
      <c r="E29" s="156">
        <v>2600000</v>
      </c>
      <c r="F29" s="60">
        <v>41177012</v>
      </c>
      <c r="G29" s="60"/>
      <c r="H29" s="60">
        <v>2447992</v>
      </c>
      <c r="I29" s="60"/>
      <c r="J29" s="60">
        <v>2447992</v>
      </c>
      <c r="K29" s="60">
        <v>7411495</v>
      </c>
      <c r="L29" s="60">
        <v>73869</v>
      </c>
      <c r="M29" s="60">
        <v>651166</v>
      </c>
      <c r="N29" s="60">
        <v>8136530</v>
      </c>
      <c r="O29" s="60">
        <v>3374774</v>
      </c>
      <c r="P29" s="60">
        <v>4875</v>
      </c>
      <c r="Q29" s="60">
        <v>4576218</v>
      </c>
      <c r="R29" s="60">
        <v>7955867</v>
      </c>
      <c r="S29" s="60">
        <v>2444704</v>
      </c>
      <c r="T29" s="60">
        <v>939718</v>
      </c>
      <c r="U29" s="60">
        <v>3170393</v>
      </c>
      <c r="V29" s="60">
        <v>6554815</v>
      </c>
      <c r="W29" s="60">
        <v>25095204</v>
      </c>
      <c r="X29" s="60"/>
      <c r="Y29" s="60">
        <v>25095204</v>
      </c>
      <c r="Z29" s="140"/>
      <c r="AA29" s="62">
        <v>41177012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57933154</v>
      </c>
      <c r="D32" s="210">
        <f>SUM(D28:D31)</f>
        <v>0</v>
      </c>
      <c r="E32" s="211">
        <f t="shared" si="5"/>
        <v>45863155</v>
      </c>
      <c r="F32" s="77">
        <f t="shared" si="5"/>
        <v>94746416</v>
      </c>
      <c r="G32" s="77">
        <f t="shared" si="5"/>
        <v>784626</v>
      </c>
      <c r="H32" s="77">
        <f t="shared" si="5"/>
        <v>8385518</v>
      </c>
      <c r="I32" s="77">
        <f t="shared" si="5"/>
        <v>5129334</v>
      </c>
      <c r="J32" s="77">
        <f t="shared" si="5"/>
        <v>14299478</v>
      </c>
      <c r="K32" s="77">
        <f t="shared" si="5"/>
        <v>11009012</v>
      </c>
      <c r="L32" s="77">
        <f t="shared" si="5"/>
        <v>4322940</v>
      </c>
      <c r="M32" s="77">
        <f t="shared" si="5"/>
        <v>5726489</v>
      </c>
      <c r="N32" s="77">
        <f t="shared" si="5"/>
        <v>21058441</v>
      </c>
      <c r="O32" s="77">
        <f t="shared" si="5"/>
        <v>4417396</v>
      </c>
      <c r="P32" s="77">
        <f t="shared" si="5"/>
        <v>3098408</v>
      </c>
      <c r="Q32" s="77">
        <f t="shared" si="5"/>
        <v>7589786</v>
      </c>
      <c r="R32" s="77">
        <f t="shared" si="5"/>
        <v>15105590</v>
      </c>
      <c r="S32" s="77">
        <f t="shared" si="5"/>
        <v>5111499</v>
      </c>
      <c r="T32" s="77">
        <f t="shared" si="5"/>
        <v>1913363</v>
      </c>
      <c r="U32" s="77">
        <f t="shared" si="5"/>
        <v>9204384</v>
      </c>
      <c r="V32" s="77">
        <f t="shared" si="5"/>
        <v>16229246</v>
      </c>
      <c r="W32" s="77">
        <f t="shared" si="5"/>
        <v>66692755</v>
      </c>
      <c r="X32" s="77">
        <f t="shared" si="5"/>
        <v>0</v>
      </c>
      <c r="Y32" s="77">
        <f t="shared" si="5"/>
        <v>66692755</v>
      </c>
      <c r="Z32" s="212">
        <f>+IF(X32&lt;&gt;0,+(Y32/X32)*100,0)</f>
        <v>0</v>
      </c>
      <c r="AA32" s="79">
        <f>SUM(AA28:AA31)</f>
        <v>94746416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31617566</v>
      </c>
      <c r="D35" s="155"/>
      <c r="E35" s="156">
        <v>55167845</v>
      </c>
      <c r="F35" s="60">
        <v>52057390</v>
      </c>
      <c r="G35" s="60">
        <v>17716</v>
      </c>
      <c r="H35" s="60">
        <v>1487279</v>
      </c>
      <c r="I35" s="60">
        <v>2056154</v>
      </c>
      <c r="J35" s="60">
        <v>3561149</v>
      </c>
      <c r="K35" s="60">
        <v>2231400</v>
      </c>
      <c r="L35" s="60">
        <v>6135202</v>
      </c>
      <c r="M35" s="60">
        <v>3926189</v>
      </c>
      <c r="N35" s="60">
        <v>12292791</v>
      </c>
      <c r="O35" s="60">
        <v>846709</v>
      </c>
      <c r="P35" s="60">
        <v>2545736</v>
      </c>
      <c r="Q35" s="60">
        <v>2823716</v>
      </c>
      <c r="R35" s="60">
        <v>6216161</v>
      </c>
      <c r="S35" s="60">
        <v>1443365</v>
      </c>
      <c r="T35" s="60">
        <v>1135830</v>
      </c>
      <c r="U35" s="60">
        <v>6377237</v>
      </c>
      <c r="V35" s="60">
        <v>8956432</v>
      </c>
      <c r="W35" s="60">
        <v>31026533</v>
      </c>
      <c r="X35" s="60"/>
      <c r="Y35" s="60">
        <v>31026533</v>
      </c>
      <c r="Z35" s="140"/>
      <c r="AA35" s="62">
        <v>52057390</v>
      </c>
    </row>
    <row r="36" spans="1:27" ht="13.5">
      <c r="A36" s="238" t="s">
        <v>139</v>
      </c>
      <c r="B36" s="149"/>
      <c r="C36" s="222">
        <f aca="true" t="shared" si="6" ref="C36:Y36">SUM(C32:C35)</f>
        <v>89550720</v>
      </c>
      <c r="D36" s="222">
        <f>SUM(D32:D35)</f>
        <v>0</v>
      </c>
      <c r="E36" s="218">
        <f t="shared" si="6"/>
        <v>101031000</v>
      </c>
      <c r="F36" s="220">
        <f t="shared" si="6"/>
        <v>146803806</v>
      </c>
      <c r="G36" s="220">
        <f t="shared" si="6"/>
        <v>802342</v>
      </c>
      <c r="H36" s="220">
        <f t="shared" si="6"/>
        <v>9872797</v>
      </c>
      <c r="I36" s="220">
        <f t="shared" si="6"/>
        <v>7185488</v>
      </c>
      <c r="J36" s="220">
        <f t="shared" si="6"/>
        <v>17860627</v>
      </c>
      <c r="K36" s="220">
        <f t="shared" si="6"/>
        <v>13240412</v>
      </c>
      <c r="L36" s="220">
        <f t="shared" si="6"/>
        <v>10458142</v>
      </c>
      <c r="M36" s="220">
        <f t="shared" si="6"/>
        <v>9652678</v>
      </c>
      <c r="N36" s="220">
        <f t="shared" si="6"/>
        <v>33351232</v>
      </c>
      <c r="O36" s="220">
        <f t="shared" si="6"/>
        <v>5264105</v>
      </c>
      <c r="P36" s="220">
        <f t="shared" si="6"/>
        <v>5644144</v>
      </c>
      <c r="Q36" s="220">
        <f t="shared" si="6"/>
        <v>10413502</v>
      </c>
      <c r="R36" s="220">
        <f t="shared" si="6"/>
        <v>21321751</v>
      </c>
      <c r="S36" s="220">
        <f t="shared" si="6"/>
        <v>6554864</v>
      </c>
      <c r="T36" s="220">
        <f t="shared" si="6"/>
        <v>3049193</v>
      </c>
      <c r="U36" s="220">
        <f t="shared" si="6"/>
        <v>15581621</v>
      </c>
      <c r="V36" s="220">
        <f t="shared" si="6"/>
        <v>25185678</v>
      </c>
      <c r="W36" s="220">
        <f t="shared" si="6"/>
        <v>97719288</v>
      </c>
      <c r="X36" s="220">
        <f t="shared" si="6"/>
        <v>0</v>
      </c>
      <c r="Y36" s="220">
        <f t="shared" si="6"/>
        <v>97719288</v>
      </c>
      <c r="Z36" s="221">
        <f>+IF(X36&lt;&gt;0,+(Y36/X36)*100,0)</f>
        <v>0</v>
      </c>
      <c r="AA36" s="239">
        <f>SUM(AA32:AA35)</f>
        <v>146803806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150715422</v>
      </c>
      <c r="D6" s="155"/>
      <c r="E6" s="59">
        <v>9050000</v>
      </c>
      <c r="F6" s="60">
        <v>8500000</v>
      </c>
      <c r="G6" s="60">
        <v>147093978</v>
      </c>
      <c r="H6" s="60">
        <v>147093978</v>
      </c>
      <c r="I6" s="60">
        <v>147093978</v>
      </c>
      <c r="J6" s="60">
        <v>147093978</v>
      </c>
      <c r="K6" s="60">
        <v>147093978</v>
      </c>
      <c r="L6" s="60">
        <v>147093978</v>
      </c>
      <c r="M6" s="60">
        <v>147093978</v>
      </c>
      <c r="N6" s="60">
        <v>147093978</v>
      </c>
      <c r="O6" s="60">
        <v>13852</v>
      </c>
      <c r="P6" s="60">
        <v>2852</v>
      </c>
      <c r="Q6" s="60">
        <v>3773</v>
      </c>
      <c r="R6" s="60">
        <v>3773</v>
      </c>
      <c r="S6" s="60">
        <v>3773</v>
      </c>
      <c r="T6" s="60">
        <v>3773</v>
      </c>
      <c r="U6" s="60">
        <v>3010429</v>
      </c>
      <c r="V6" s="60">
        <v>3010429</v>
      </c>
      <c r="W6" s="60">
        <v>3010429</v>
      </c>
      <c r="X6" s="60">
        <v>8500000</v>
      </c>
      <c r="Y6" s="60">
        <v>-5489571</v>
      </c>
      <c r="Z6" s="140">
        <v>-64.58</v>
      </c>
      <c r="AA6" s="62">
        <v>8500000</v>
      </c>
    </row>
    <row r="7" spans="1:27" ht="13.5">
      <c r="A7" s="249" t="s">
        <v>144</v>
      </c>
      <c r="B7" s="182"/>
      <c r="C7" s="155"/>
      <c r="D7" s="155"/>
      <c r="E7" s="59">
        <v>149330000</v>
      </c>
      <c r="F7" s="60">
        <v>151798000</v>
      </c>
      <c r="G7" s="60"/>
      <c r="H7" s="60"/>
      <c r="I7" s="60"/>
      <c r="J7" s="60"/>
      <c r="K7" s="60"/>
      <c r="L7" s="60"/>
      <c r="M7" s="60"/>
      <c r="N7" s="60"/>
      <c r="O7" s="60">
        <v>424798770</v>
      </c>
      <c r="P7" s="60">
        <v>423798770</v>
      </c>
      <c r="Q7" s="60">
        <v>245674546</v>
      </c>
      <c r="R7" s="60">
        <v>245674546</v>
      </c>
      <c r="S7" s="60">
        <v>245674546</v>
      </c>
      <c r="T7" s="60">
        <v>245674546</v>
      </c>
      <c r="U7" s="60">
        <v>126643653</v>
      </c>
      <c r="V7" s="60">
        <v>126643653</v>
      </c>
      <c r="W7" s="60">
        <v>126643653</v>
      </c>
      <c r="X7" s="60">
        <v>151798000</v>
      </c>
      <c r="Y7" s="60">
        <v>-25154347</v>
      </c>
      <c r="Z7" s="140">
        <v>-16.57</v>
      </c>
      <c r="AA7" s="62">
        <v>151798000</v>
      </c>
    </row>
    <row r="8" spans="1:27" ht="13.5">
      <c r="A8" s="249" t="s">
        <v>145</v>
      </c>
      <c r="B8" s="182"/>
      <c r="C8" s="155">
        <v>175802760</v>
      </c>
      <c r="D8" s="155"/>
      <c r="E8" s="59">
        <v>119298000</v>
      </c>
      <c r="F8" s="60">
        <v>99698000</v>
      </c>
      <c r="G8" s="60">
        <v>129811265</v>
      </c>
      <c r="H8" s="60">
        <v>129811265</v>
      </c>
      <c r="I8" s="60">
        <v>129811265</v>
      </c>
      <c r="J8" s="60">
        <v>129811265</v>
      </c>
      <c r="K8" s="60">
        <v>129811265</v>
      </c>
      <c r="L8" s="60">
        <v>129811265</v>
      </c>
      <c r="M8" s="60">
        <v>125611265</v>
      </c>
      <c r="N8" s="60">
        <v>125611265</v>
      </c>
      <c r="O8" s="60">
        <v>375081702</v>
      </c>
      <c r="P8" s="60">
        <v>378002982</v>
      </c>
      <c r="Q8" s="60">
        <v>262944280</v>
      </c>
      <c r="R8" s="60">
        <v>262944280</v>
      </c>
      <c r="S8" s="60">
        <v>262944280</v>
      </c>
      <c r="T8" s="60">
        <v>262944280</v>
      </c>
      <c r="U8" s="60">
        <v>130320467</v>
      </c>
      <c r="V8" s="60">
        <v>130320467</v>
      </c>
      <c r="W8" s="60">
        <v>130320467</v>
      </c>
      <c r="X8" s="60">
        <v>99698000</v>
      </c>
      <c r="Y8" s="60">
        <v>30622467</v>
      </c>
      <c r="Z8" s="140">
        <v>30.72</v>
      </c>
      <c r="AA8" s="62">
        <v>99698000</v>
      </c>
    </row>
    <row r="9" spans="1:27" ht="13.5">
      <c r="A9" s="249" t="s">
        <v>146</v>
      </c>
      <c r="B9" s="182"/>
      <c r="C9" s="155">
        <v>7683632</v>
      </c>
      <c r="D9" s="155"/>
      <c r="E9" s="59">
        <v>8836000</v>
      </c>
      <c r="F9" s="60">
        <v>5289000</v>
      </c>
      <c r="G9" s="60">
        <v>16393931</v>
      </c>
      <c r="H9" s="60">
        <v>16393931</v>
      </c>
      <c r="I9" s="60">
        <v>16393931</v>
      </c>
      <c r="J9" s="60">
        <v>16393931</v>
      </c>
      <c r="K9" s="60">
        <v>16393931</v>
      </c>
      <c r="L9" s="60">
        <v>16393931</v>
      </c>
      <c r="M9" s="60">
        <v>16393931</v>
      </c>
      <c r="N9" s="60">
        <v>16393931</v>
      </c>
      <c r="O9" s="60">
        <v>2059600</v>
      </c>
      <c r="P9" s="60">
        <v>2059600</v>
      </c>
      <c r="Q9" s="60">
        <v>1059532</v>
      </c>
      <c r="R9" s="60">
        <v>1059532</v>
      </c>
      <c r="S9" s="60">
        <v>1059532</v>
      </c>
      <c r="T9" s="60">
        <v>1059532</v>
      </c>
      <c r="U9" s="60">
        <v>1059532</v>
      </c>
      <c r="V9" s="60">
        <v>1059532</v>
      </c>
      <c r="W9" s="60">
        <v>1059532</v>
      </c>
      <c r="X9" s="60">
        <v>5289000</v>
      </c>
      <c r="Y9" s="60">
        <v>-4229468</v>
      </c>
      <c r="Z9" s="140">
        <v>-79.97</v>
      </c>
      <c r="AA9" s="62">
        <v>5289000</v>
      </c>
    </row>
    <row r="10" spans="1:27" ht="13.5">
      <c r="A10" s="249" t="s">
        <v>147</v>
      </c>
      <c r="B10" s="182"/>
      <c r="C10" s="155">
        <v>1271921</v>
      </c>
      <c r="D10" s="155"/>
      <c r="E10" s="59">
        <v>1001000</v>
      </c>
      <c r="F10" s="60">
        <v>1765000</v>
      </c>
      <c r="G10" s="159">
        <v>1271921</v>
      </c>
      <c r="H10" s="159">
        <v>1271921</v>
      </c>
      <c r="I10" s="159">
        <v>1271921</v>
      </c>
      <c r="J10" s="60">
        <v>1271921</v>
      </c>
      <c r="K10" s="159">
        <v>1271921</v>
      </c>
      <c r="L10" s="159">
        <v>1271921</v>
      </c>
      <c r="M10" s="60">
        <v>1271921</v>
      </c>
      <c r="N10" s="159">
        <v>1271921</v>
      </c>
      <c r="O10" s="159">
        <v>3492457</v>
      </c>
      <c r="P10" s="159">
        <v>3492457</v>
      </c>
      <c r="Q10" s="60">
        <v>3492457</v>
      </c>
      <c r="R10" s="159">
        <v>3492457</v>
      </c>
      <c r="S10" s="159">
        <v>3492457</v>
      </c>
      <c r="T10" s="60">
        <v>3492457</v>
      </c>
      <c r="U10" s="159">
        <v>948615</v>
      </c>
      <c r="V10" s="159">
        <v>948615</v>
      </c>
      <c r="W10" s="159">
        <v>948615</v>
      </c>
      <c r="X10" s="60">
        <v>1765000</v>
      </c>
      <c r="Y10" s="159">
        <v>-816385</v>
      </c>
      <c r="Z10" s="141">
        <v>-46.25</v>
      </c>
      <c r="AA10" s="225">
        <v>1765000</v>
      </c>
    </row>
    <row r="11" spans="1:27" ht="13.5">
      <c r="A11" s="249" t="s">
        <v>148</v>
      </c>
      <c r="B11" s="182"/>
      <c r="C11" s="155">
        <v>3137502</v>
      </c>
      <c r="D11" s="155"/>
      <c r="E11" s="59">
        <v>2897000</v>
      </c>
      <c r="F11" s="60">
        <v>2415000</v>
      </c>
      <c r="G11" s="60">
        <v>2836220</v>
      </c>
      <c r="H11" s="60">
        <v>2836220</v>
      </c>
      <c r="I11" s="60">
        <v>2836220</v>
      </c>
      <c r="J11" s="60">
        <v>2836220</v>
      </c>
      <c r="K11" s="60">
        <v>2836220</v>
      </c>
      <c r="L11" s="60">
        <v>2836220</v>
      </c>
      <c r="M11" s="60">
        <v>2836220</v>
      </c>
      <c r="N11" s="60">
        <v>2836220</v>
      </c>
      <c r="O11" s="60">
        <v>7807146</v>
      </c>
      <c r="P11" s="60">
        <v>8807146</v>
      </c>
      <c r="Q11" s="60">
        <v>5806327</v>
      </c>
      <c r="R11" s="60">
        <v>5806327</v>
      </c>
      <c r="S11" s="60">
        <v>5806327</v>
      </c>
      <c r="T11" s="60">
        <v>5806327</v>
      </c>
      <c r="U11" s="60">
        <v>2650314</v>
      </c>
      <c r="V11" s="60">
        <v>2650314</v>
      </c>
      <c r="W11" s="60">
        <v>2650314</v>
      </c>
      <c r="X11" s="60">
        <v>2415000</v>
      </c>
      <c r="Y11" s="60">
        <v>235314</v>
      </c>
      <c r="Z11" s="140">
        <v>9.74</v>
      </c>
      <c r="AA11" s="62">
        <v>2415000</v>
      </c>
    </row>
    <row r="12" spans="1:27" ht="13.5">
      <c r="A12" s="250" t="s">
        <v>56</v>
      </c>
      <c r="B12" s="251"/>
      <c r="C12" s="168">
        <f aca="true" t="shared" si="0" ref="C12:Y12">SUM(C6:C11)</f>
        <v>338611237</v>
      </c>
      <c r="D12" s="168">
        <f>SUM(D6:D11)</f>
        <v>0</v>
      </c>
      <c r="E12" s="72">
        <f t="shared" si="0"/>
        <v>290412000</v>
      </c>
      <c r="F12" s="73">
        <f t="shared" si="0"/>
        <v>269465000</v>
      </c>
      <c r="G12" s="73">
        <f t="shared" si="0"/>
        <v>297407315</v>
      </c>
      <c r="H12" s="73">
        <f t="shared" si="0"/>
        <v>297407315</v>
      </c>
      <c r="I12" s="73">
        <f t="shared" si="0"/>
        <v>297407315</v>
      </c>
      <c r="J12" s="73">
        <f t="shared" si="0"/>
        <v>297407315</v>
      </c>
      <c r="K12" s="73">
        <f t="shared" si="0"/>
        <v>297407315</v>
      </c>
      <c r="L12" s="73">
        <f t="shared" si="0"/>
        <v>297407315</v>
      </c>
      <c r="M12" s="73">
        <f t="shared" si="0"/>
        <v>293207315</v>
      </c>
      <c r="N12" s="73">
        <f t="shared" si="0"/>
        <v>293207315</v>
      </c>
      <c r="O12" s="73">
        <f t="shared" si="0"/>
        <v>813253527</v>
      </c>
      <c r="P12" s="73">
        <f t="shared" si="0"/>
        <v>816163807</v>
      </c>
      <c r="Q12" s="73">
        <f t="shared" si="0"/>
        <v>518980915</v>
      </c>
      <c r="R12" s="73">
        <f t="shared" si="0"/>
        <v>518980915</v>
      </c>
      <c r="S12" s="73">
        <f t="shared" si="0"/>
        <v>518980915</v>
      </c>
      <c r="T12" s="73">
        <f t="shared" si="0"/>
        <v>518980915</v>
      </c>
      <c r="U12" s="73">
        <f t="shared" si="0"/>
        <v>264633010</v>
      </c>
      <c r="V12" s="73">
        <f t="shared" si="0"/>
        <v>264633010</v>
      </c>
      <c r="W12" s="73">
        <f t="shared" si="0"/>
        <v>264633010</v>
      </c>
      <c r="X12" s="73">
        <f t="shared" si="0"/>
        <v>269465000</v>
      </c>
      <c r="Y12" s="73">
        <f t="shared" si="0"/>
        <v>-4831990</v>
      </c>
      <c r="Z12" s="170">
        <f>+IF(X12&lt;&gt;0,+(Y12/X12)*100,0)</f>
        <v>-1.7931790770601006</v>
      </c>
      <c r="AA12" s="74">
        <f>SUM(AA6:AA11)</f>
        <v>269465000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8762119</v>
      </c>
      <c r="D15" s="155"/>
      <c r="E15" s="59">
        <v>9499000</v>
      </c>
      <c r="F15" s="60">
        <v>12752000</v>
      </c>
      <c r="G15" s="60"/>
      <c r="H15" s="60"/>
      <c r="I15" s="60"/>
      <c r="J15" s="60"/>
      <c r="K15" s="60"/>
      <c r="L15" s="60"/>
      <c r="M15" s="60"/>
      <c r="N15" s="60"/>
      <c r="O15" s="60">
        <v>28333163</v>
      </c>
      <c r="P15" s="60">
        <v>28333163</v>
      </c>
      <c r="Q15" s="60">
        <v>32333163</v>
      </c>
      <c r="R15" s="60">
        <v>32333163</v>
      </c>
      <c r="S15" s="60">
        <v>32333163</v>
      </c>
      <c r="T15" s="60">
        <v>32333163</v>
      </c>
      <c r="U15" s="60">
        <v>10808926</v>
      </c>
      <c r="V15" s="60">
        <v>10808926</v>
      </c>
      <c r="W15" s="60">
        <v>10808926</v>
      </c>
      <c r="X15" s="60">
        <v>12752000</v>
      </c>
      <c r="Y15" s="60">
        <v>-1943074</v>
      </c>
      <c r="Z15" s="140">
        <v>-15.24</v>
      </c>
      <c r="AA15" s="62">
        <v>12752000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274676860</v>
      </c>
      <c r="D17" s="155"/>
      <c r="E17" s="59">
        <v>291715000</v>
      </c>
      <c r="F17" s="60">
        <v>275203000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275203000</v>
      </c>
      <c r="Y17" s="60">
        <v>-275203000</v>
      </c>
      <c r="Z17" s="140">
        <v>-100</v>
      </c>
      <c r="AA17" s="62">
        <v>275203000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964066662</v>
      </c>
      <c r="D19" s="155"/>
      <c r="E19" s="59">
        <v>592306000</v>
      </c>
      <c r="F19" s="60">
        <v>532775000</v>
      </c>
      <c r="G19" s="60">
        <v>914625888</v>
      </c>
      <c r="H19" s="60">
        <v>914625888</v>
      </c>
      <c r="I19" s="60">
        <v>914625888</v>
      </c>
      <c r="J19" s="60">
        <v>914625888</v>
      </c>
      <c r="K19" s="60">
        <v>914625888</v>
      </c>
      <c r="L19" s="60">
        <v>914625888</v>
      </c>
      <c r="M19" s="60">
        <v>914625888</v>
      </c>
      <c r="N19" s="60">
        <v>914625888</v>
      </c>
      <c r="O19" s="60">
        <v>3320650393</v>
      </c>
      <c r="P19" s="60">
        <v>3496463028</v>
      </c>
      <c r="Q19" s="60">
        <v>3885525140</v>
      </c>
      <c r="R19" s="60">
        <v>3885525140</v>
      </c>
      <c r="S19" s="60">
        <v>3885525140</v>
      </c>
      <c r="T19" s="60">
        <v>3885525140</v>
      </c>
      <c r="U19" s="60">
        <v>839864133</v>
      </c>
      <c r="V19" s="60">
        <v>839864133</v>
      </c>
      <c r="W19" s="60">
        <v>839864133</v>
      </c>
      <c r="X19" s="60">
        <v>532775000</v>
      </c>
      <c r="Y19" s="60">
        <v>307089133</v>
      </c>
      <c r="Z19" s="140">
        <v>57.64</v>
      </c>
      <c r="AA19" s="62">
        <v>532775000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540653</v>
      </c>
      <c r="D22" s="155"/>
      <c r="E22" s="59">
        <v>235000</v>
      </c>
      <c r="F22" s="60">
        <v>560000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560000</v>
      </c>
      <c r="Y22" s="60">
        <v>-560000</v>
      </c>
      <c r="Z22" s="140">
        <v>-100</v>
      </c>
      <c r="AA22" s="62">
        <v>560000</v>
      </c>
    </row>
    <row r="23" spans="1:27" ht="13.5">
      <c r="A23" s="249" t="s">
        <v>158</v>
      </c>
      <c r="B23" s="182"/>
      <c r="C23" s="155">
        <v>1230501</v>
      </c>
      <c r="D23" s="155"/>
      <c r="E23" s="59"/>
      <c r="F23" s="60"/>
      <c r="G23" s="159">
        <v>8762119</v>
      </c>
      <c r="H23" s="159">
        <v>8762119</v>
      </c>
      <c r="I23" s="159">
        <v>8762119</v>
      </c>
      <c r="J23" s="60">
        <v>8762119</v>
      </c>
      <c r="K23" s="159">
        <v>8762119</v>
      </c>
      <c r="L23" s="159">
        <v>8762119</v>
      </c>
      <c r="M23" s="60">
        <v>8762119</v>
      </c>
      <c r="N23" s="159">
        <v>8762119</v>
      </c>
      <c r="O23" s="159">
        <v>73175</v>
      </c>
      <c r="P23" s="159">
        <v>73175</v>
      </c>
      <c r="Q23" s="60">
        <v>69175</v>
      </c>
      <c r="R23" s="159">
        <v>69175</v>
      </c>
      <c r="S23" s="159">
        <v>69175</v>
      </c>
      <c r="T23" s="60">
        <v>69175</v>
      </c>
      <c r="U23" s="159">
        <v>24392</v>
      </c>
      <c r="V23" s="159">
        <v>24392</v>
      </c>
      <c r="W23" s="159">
        <v>24392</v>
      </c>
      <c r="X23" s="60"/>
      <c r="Y23" s="159">
        <v>24392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1249276795</v>
      </c>
      <c r="D24" s="168">
        <f>SUM(D15:D23)</f>
        <v>0</v>
      </c>
      <c r="E24" s="76">
        <f t="shared" si="1"/>
        <v>893755000</v>
      </c>
      <c r="F24" s="77">
        <f t="shared" si="1"/>
        <v>821290000</v>
      </c>
      <c r="G24" s="77">
        <f t="shared" si="1"/>
        <v>923388007</v>
      </c>
      <c r="H24" s="77">
        <f t="shared" si="1"/>
        <v>923388007</v>
      </c>
      <c r="I24" s="77">
        <f t="shared" si="1"/>
        <v>923388007</v>
      </c>
      <c r="J24" s="77">
        <f t="shared" si="1"/>
        <v>923388007</v>
      </c>
      <c r="K24" s="77">
        <f t="shared" si="1"/>
        <v>923388007</v>
      </c>
      <c r="L24" s="77">
        <f t="shared" si="1"/>
        <v>923388007</v>
      </c>
      <c r="M24" s="77">
        <f t="shared" si="1"/>
        <v>923388007</v>
      </c>
      <c r="N24" s="77">
        <f t="shared" si="1"/>
        <v>923388007</v>
      </c>
      <c r="O24" s="77">
        <f t="shared" si="1"/>
        <v>3349056731</v>
      </c>
      <c r="P24" s="77">
        <f t="shared" si="1"/>
        <v>3524869366</v>
      </c>
      <c r="Q24" s="77">
        <f t="shared" si="1"/>
        <v>3917927478</v>
      </c>
      <c r="R24" s="77">
        <f t="shared" si="1"/>
        <v>3917927478</v>
      </c>
      <c r="S24" s="77">
        <f t="shared" si="1"/>
        <v>3917927478</v>
      </c>
      <c r="T24" s="77">
        <f t="shared" si="1"/>
        <v>3917927478</v>
      </c>
      <c r="U24" s="77">
        <f t="shared" si="1"/>
        <v>850697451</v>
      </c>
      <c r="V24" s="77">
        <f t="shared" si="1"/>
        <v>850697451</v>
      </c>
      <c r="W24" s="77">
        <f t="shared" si="1"/>
        <v>850697451</v>
      </c>
      <c r="X24" s="77">
        <f t="shared" si="1"/>
        <v>821290000</v>
      </c>
      <c r="Y24" s="77">
        <f t="shared" si="1"/>
        <v>29407451</v>
      </c>
      <c r="Z24" s="212">
        <f>+IF(X24&lt;&gt;0,+(Y24/X24)*100,0)</f>
        <v>3.5806415517052446</v>
      </c>
      <c r="AA24" s="79">
        <f>SUM(AA15:AA23)</f>
        <v>821290000</v>
      </c>
    </row>
    <row r="25" spans="1:27" ht="13.5">
      <c r="A25" s="250" t="s">
        <v>159</v>
      </c>
      <c r="B25" s="251"/>
      <c r="C25" s="168">
        <f aca="true" t="shared" si="2" ref="C25:Y25">+C12+C24</f>
        <v>1587888032</v>
      </c>
      <c r="D25" s="168">
        <f>+D12+D24</f>
        <v>0</v>
      </c>
      <c r="E25" s="72">
        <f t="shared" si="2"/>
        <v>1184167000</v>
      </c>
      <c r="F25" s="73">
        <f t="shared" si="2"/>
        <v>1090755000</v>
      </c>
      <c r="G25" s="73">
        <f t="shared" si="2"/>
        <v>1220795322</v>
      </c>
      <c r="H25" s="73">
        <f t="shared" si="2"/>
        <v>1220795322</v>
      </c>
      <c r="I25" s="73">
        <f t="shared" si="2"/>
        <v>1220795322</v>
      </c>
      <c r="J25" s="73">
        <f t="shared" si="2"/>
        <v>1220795322</v>
      </c>
      <c r="K25" s="73">
        <f t="shared" si="2"/>
        <v>1220795322</v>
      </c>
      <c r="L25" s="73">
        <f t="shared" si="2"/>
        <v>1220795322</v>
      </c>
      <c r="M25" s="73">
        <f t="shared" si="2"/>
        <v>1216595322</v>
      </c>
      <c r="N25" s="73">
        <f t="shared" si="2"/>
        <v>1216595322</v>
      </c>
      <c r="O25" s="73">
        <f t="shared" si="2"/>
        <v>4162310258</v>
      </c>
      <c r="P25" s="73">
        <f t="shared" si="2"/>
        <v>4341033173</v>
      </c>
      <c r="Q25" s="73">
        <f t="shared" si="2"/>
        <v>4436908393</v>
      </c>
      <c r="R25" s="73">
        <f t="shared" si="2"/>
        <v>4436908393</v>
      </c>
      <c r="S25" s="73">
        <f t="shared" si="2"/>
        <v>4436908393</v>
      </c>
      <c r="T25" s="73">
        <f t="shared" si="2"/>
        <v>4436908393</v>
      </c>
      <c r="U25" s="73">
        <f t="shared" si="2"/>
        <v>1115330461</v>
      </c>
      <c r="V25" s="73">
        <f t="shared" si="2"/>
        <v>1115330461</v>
      </c>
      <c r="W25" s="73">
        <f t="shared" si="2"/>
        <v>1115330461</v>
      </c>
      <c r="X25" s="73">
        <f t="shared" si="2"/>
        <v>1090755000</v>
      </c>
      <c r="Y25" s="73">
        <f t="shared" si="2"/>
        <v>24575461</v>
      </c>
      <c r="Z25" s="170">
        <f>+IF(X25&lt;&gt;0,+(Y25/X25)*100,0)</f>
        <v>2.253068837639983</v>
      </c>
      <c r="AA25" s="74">
        <f>+AA12+AA24</f>
        <v>1090755000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6373764</v>
      </c>
      <c r="D30" s="155"/>
      <c r="E30" s="59">
        <v>5230000</v>
      </c>
      <c r="F30" s="60">
        <v>8860000</v>
      </c>
      <c r="G30" s="60">
        <v>6373764</v>
      </c>
      <c r="H30" s="60">
        <v>6373764</v>
      </c>
      <c r="I30" s="60">
        <v>6373764</v>
      </c>
      <c r="J30" s="60">
        <v>6373764</v>
      </c>
      <c r="K30" s="60">
        <v>6373764</v>
      </c>
      <c r="L30" s="60">
        <v>6373764</v>
      </c>
      <c r="M30" s="60">
        <v>6373764</v>
      </c>
      <c r="N30" s="60">
        <v>6373764</v>
      </c>
      <c r="O30" s="60">
        <v>18065112</v>
      </c>
      <c r="P30" s="60">
        <v>18065112</v>
      </c>
      <c r="Q30" s="60">
        <v>18065112</v>
      </c>
      <c r="R30" s="60">
        <v>18065112</v>
      </c>
      <c r="S30" s="60">
        <v>18065112</v>
      </c>
      <c r="T30" s="60">
        <v>18065112</v>
      </c>
      <c r="U30" s="60">
        <v>5317583</v>
      </c>
      <c r="V30" s="60">
        <v>5317583</v>
      </c>
      <c r="W30" s="60">
        <v>5317583</v>
      </c>
      <c r="X30" s="60">
        <v>8860000</v>
      </c>
      <c r="Y30" s="60">
        <v>-3542417</v>
      </c>
      <c r="Z30" s="140">
        <v>-39.98</v>
      </c>
      <c r="AA30" s="62">
        <v>8860000</v>
      </c>
    </row>
    <row r="31" spans="1:27" ht="13.5">
      <c r="A31" s="249" t="s">
        <v>163</v>
      </c>
      <c r="B31" s="182"/>
      <c r="C31" s="155">
        <v>19328882</v>
      </c>
      <c r="D31" s="155"/>
      <c r="E31" s="59">
        <v>19029000</v>
      </c>
      <c r="F31" s="60">
        <v>16219000</v>
      </c>
      <c r="G31" s="60">
        <v>19064439</v>
      </c>
      <c r="H31" s="60">
        <v>19064439</v>
      </c>
      <c r="I31" s="60">
        <v>19064439</v>
      </c>
      <c r="J31" s="60">
        <v>19064439</v>
      </c>
      <c r="K31" s="60">
        <v>19064439</v>
      </c>
      <c r="L31" s="60">
        <v>19064439</v>
      </c>
      <c r="M31" s="60">
        <v>19064439</v>
      </c>
      <c r="N31" s="60">
        <v>19064439</v>
      </c>
      <c r="O31" s="60">
        <v>14761763</v>
      </c>
      <c r="P31" s="60">
        <v>56224678</v>
      </c>
      <c r="Q31" s="60">
        <v>56224678</v>
      </c>
      <c r="R31" s="60">
        <v>56224678</v>
      </c>
      <c r="S31" s="60">
        <v>56224678</v>
      </c>
      <c r="T31" s="60">
        <v>56224678</v>
      </c>
      <c r="U31" s="60">
        <v>17899654</v>
      </c>
      <c r="V31" s="60">
        <v>17899654</v>
      </c>
      <c r="W31" s="60">
        <v>17899654</v>
      </c>
      <c r="X31" s="60">
        <v>16219000</v>
      </c>
      <c r="Y31" s="60">
        <v>1680654</v>
      </c>
      <c r="Z31" s="140">
        <v>10.36</v>
      </c>
      <c r="AA31" s="62">
        <v>16219000</v>
      </c>
    </row>
    <row r="32" spans="1:27" ht="13.5">
      <c r="A32" s="249" t="s">
        <v>164</v>
      </c>
      <c r="B32" s="182"/>
      <c r="C32" s="155">
        <v>124646531</v>
      </c>
      <c r="D32" s="155"/>
      <c r="E32" s="59">
        <v>104176000</v>
      </c>
      <c r="F32" s="60">
        <v>87500000</v>
      </c>
      <c r="G32" s="60">
        <v>92185900</v>
      </c>
      <c r="H32" s="60">
        <v>92185900</v>
      </c>
      <c r="I32" s="60">
        <v>92185900</v>
      </c>
      <c r="J32" s="60">
        <v>92185900</v>
      </c>
      <c r="K32" s="60">
        <v>92185900</v>
      </c>
      <c r="L32" s="60">
        <v>92185900</v>
      </c>
      <c r="M32" s="60">
        <v>91985900</v>
      </c>
      <c r="N32" s="60">
        <v>91985900</v>
      </c>
      <c r="O32" s="60">
        <v>135732171</v>
      </c>
      <c r="P32" s="60">
        <v>235732171</v>
      </c>
      <c r="Q32" s="60">
        <v>335544279</v>
      </c>
      <c r="R32" s="60">
        <v>335544279</v>
      </c>
      <c r="S32" s="60">
        <v>335544279</v>
      </c>
      <c r="T32" s="60">
        <v>335544279</v>
      </c>
      <c r="U32" s="60">
        <v>64432579</v>
      </c>
      <c r="V32" s="60">
        <v>64432579</v>
      </c>
      <c r="W32" s="60">
        <v>64432579</v>
      </c>
      <c r="X32" s="60">
        <v>87500000</v>
      </c>
      <c r="Y32" s="60">
        <v>-23067421</v>
      </c>
      <c r="Z32" s="140">
        <v>-26.36</v>
      </c>
      <c r="AA32" s="62">
        <v>87500000</v>
      </c>
    </row>
    <row r="33" spans="1:27" ht="13.5">
      <c r="A33" s="249" t="s">
        <v>165</v>
      </c>
      <c r="B33" s="182"/>
      <c r="C33" s="155">
        <v>31005000</v>
      </c>
      <c r="D33" s="155"/>
      <c r="E33" s="59">
        <v>28351000</v>
      </c>
      <c r="F33" s="60">
        <v>28479000</v>
      </c>
      <c r="G33" s="60">
        <v>31005000</v>
      </c>
      <c r="H33" s="60">
        <v>31005000</v>
      </c>
      <c r="I33" s="60">
        <v>31005000</v>
      </c>
      <c r="J33" s="60">
        <v>31005000</v>
      </c>
      <c r="K33" s="60">
        <v>31005000</v>
      </c>
      <c r="L33" s="60">
        <v>31005000</v>
      </c>
      <c r="M33" s="60">
        <v>31005000</v>
      </c>
      <c r="N33" s="60">
        <v>31005000</v>
      </c>
      <c r="O33" s="60">
        <v>7334000</v>
      </c>
      <c r="P33" s="60">
        <v>7334000</v>
      </c>
      <c r="Q33" s="60">
        <v>7334000</v>
      </c>
      <c r="R33" s="60">
        <v>7334000</v>
      </c>
      <c r="S33" s="60">
        <v>7334000</v>
      </c>
      <c r="T33" s="60">
        <v>7334000</v>
      </c>
      <c r="U33" s="60">
        <v>2054000</v>
      </c>
      <c r="V33" s="60">
        <v>2054000</v>
      </c>
      <c r="W33" s="60">
        <v>2054000</v>
      </c>
      <c r="X33" s="60">
        <v>28479000</v>
      </c>
      <c r="Y33" s="60">
        <v>-26425000</v>
      </c>
      <c r="Z33" s="140">
        <v>-92.79</v>
      </c>
      <c r="AA33" s="62">
        <v>28479000</v>
      </c>
    </row>
    <row r="34" spans="1:27" ht="13.5">
      <c r="A34" s="250" t="s">
        <v>58</v>
      </c>
      <c r="B34" s="251"/>
      <c r="C34" s="168">
        <f aca="true" t="shared" si="3" ref="C34:Y34">SUM(C29:C33)</f>
        <v>181354177</v>
      </c>
      <c r="D34" s="168">
        <f>SUM(D29:D33)</f>
        <v>0</v>
      </c>
      <c r="E34" s="72">
        <f t="shared" si="3"/>
        <v>156786000</v>
      </c>
      <c r="F34" s="73">
        <f t="shared" si="3"/>
        <v>141058000</v>
      </c>
      <c r="G34" s="73">
        <f t="shared" si="3"/>
        <v>148629103</v>
      </c>
      <c r="H34" s="73">
        <f t="shared" si="3"/>
        <v>148629103</v>
      </c>
      <c r="I34" s="73">
        <f t="shared" si="3"/>
        <v>148629103</v>
      </c>
      <c r="J34" s="73">
        <f t="shared" si="3"/>
        <v>148629103</v>
      </c>
      <c r="K34" s="73">
        <f t="shared" si="3"/>
        <v>148629103</v>
      </c>
      <c r="L34" s="73">
        <f t="shared" si="3"/>
        <v>148629103</v>
      </c>
      <c r="M34" s="73">
        <f t="shared" si="3"/>
        <v>148429103</v>
      </c>
      <c r="N34" s="73">
        <f t="shared" si="3"/>
        <v>148429103</v>
      </c>
      <c r="O34" s="73">
        <f t="shared" si="3"/>
        <v>175893046</v>
      </c>
      <c r="P34" s="73">
        <f t="shared" si="3"/>
        <v>317355961</v>
      </c>
      <c r="Q34" s="73">
        <f t="shared" si="3"/>
        <v>417168069</v>
      </c>
      <c r="R34" s="73">
        <f t="shared" si="3"/>
        <v>417168069</v>
      </c>
      <c r="S34" s="73">
        <f t="shared" si="3"/>
        <v>417168069</v>
      </c>
      <c r="T34" s="73">
        <f t="shared" si="3"/>
        <v>417168069</v>
      </c>
      <c r="U34" s="73">
        <f t="shared" si="3"/>
        <v>89703816</v>
      </c>
      <c r="V34" s="73">
        <f t="shared" si="3"/>
        <v>89703816</v>
      </c>
      <c r="W34" s="73">
        <f t="shared" si="3"/>
        <v>89703816</v>
      </c>
      <c r="X34" s="73">
        <f t="shared" si="3"/>
        <v>141058000</v>
      </c>
      <c r="Y34" s="73">
        <f t="shared" si="3"/>
        <v>-51354184</v>
      </c>
      <c r="Z34" s="170">
        <f>+IF(X34&lt;&gt;0,+(Y34/X34)*100,0)</f>
        <v>-36.406431397013996</v>
      </c>
      <c r="AA34" s="74">
        <f>SUM(AA29:AA33)</f>
        <v>141058000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40710492</v>
      </c>
      <c r="D37" s="155"/>
      <c r="E37" s="59">
        <v>35120000</v>
      </c>
      <c r="F37" s="60">
        <v>62077000</v>
      </c>
      <c r="G37" s="60">
        <v>40710492</v>
      </c>
      <c r="H37" s="60">
        <v>40710492</v>
      </c>
      <c r="I37" s="60">
        <v>40710492</v>
      </c>
      <c r="J37" s="60">
        <v>40710492</v>
      </c>
      <c r="K37" s="60">
        <v>40710492</v>
      </c>
      <c r="L37" s="60">
        <v>40710492</v>
      </c>
      <c r="M37" s="60">
        <v>40710492</v>
      </c>
      <c r="N37" s="60">
        <v>40710492</v>
      </c>
      <c r="O37" s="60">
        <v>162430354</v>
      </c>
      <c r="P37" s="60">
        <v>162430354</v>
      </c>
      <c r="Q37" s="60">
        <v>159430354</v>
      </c>
      <c r="R37" s="60">
        <v>159430354</v>
      </c>
      <c r="S37" s="60">
        <v>159430354</v>
      </c>
      <c r="T37" s="60">
        <v>159430354</v>
      </c>
      <c r="U37" s="60">
        <v>48765011</v>
      </c>
      <c r="V37" s="60">
        <v>48765011</v>
      </c>
      <c r="W37" s="60">
        <v>48765011</v>
      </c>
      <c r="X37" s="60">
        <v>62077000</v>
      </c>
      <c r="Y37" s="60">
        <v>-13311989</v>
      </c>
      <c r="Z37" s="140">
        <v>-21.44</v>
      </c>
      <c r="AA37" s="62">
        <v>62077000</v>
      </c>
    </row>
    <row r="38" spans="1:27" ht="13.5">
      <c r="A38" s="249" t="s">
        <v>165</v>
      </c>
      <c r="B38" s="182"/>
      <c r="C38" s="155">
        <v>73183000</v>
      </c>
      <c r="D38" s="155"/>
      <c r="E38" s="59">
        <v>62371000</v>
      </c>
      <c r="F38" s="60">
        <v>17045000</v>
      </c>
      <c r="G38" s="60">
        <v>58878000</v>
      </c>
      <c r="H38" s="60">
        <v>58878000</v>
      </c>
      <c r="I38" s="60">
        <v>58878000</v>
      </c>
      <c r="J38" s="60">
        <v>58878000</v>
      </c>
      <c r="K38" s="60">
        <v>58878000</v>
      </c>
      <c r="L38" s="60">
        <v>58878000</v>
      </c>
      <c r="M38" s="60">
        <v>54878000</v>
      </c>
      <c r="N38" s="60">
        <v>54878000</v>
      </c>
      <c r="O38" s="60">
        <v>317891262</v>
      </c>
      <c r="P38" s="60">
        <v>355179262</v>
      </c>
      <c r="Q38" s="60">
        <v>355179262</v>
      </c>
      <c r="R38" s="60">
        <v>355179262</v>
      </c>
      <c r="S38" s="60">
        <v>355179262</v>
      </c>
      <c r="T38" s="60">
        <v>355179262</v>
      </c>
      <c r="U38" s="60">
        <v>107139217</v>
      </c>
      <c r="V38" s="60">
        <v>107139217</v>
      </c>
      <c r="W38" s="60">
        <v>107139217</v>
      </c>
      <c r="X38" s="60">
        <v>17045000</v>
      </c>
      <c r="Y38" s="60">
        <v>90094217</v>
      </c>
      <c r="Z38" s="140">
        <v>528.57</v>
      </c>
      <c r="AA38" s="62">
        <v>17045000</v>
      </c>
    </row>
    <row r="39" spans="1:27" ht="13.5">
      <c r="A39" s="250" t="s">
        <v>59</v>
      </c>
      <c r="B39" s="253"/>
      <c r="C39" s="168">
        <f aca="true" t="shared" si="4" ref="C39:Y39">SUM(C37:C38)</f>
        <v>113893492</v>
      </c>
      <c r="D39" s="168">
        <f>SUM(D37:D38)</f>
        <v>0</v>
      </c>
      <c r="E39" s="76">
        <f t="shared" si="4"/>
        <v>97491000</v>
      </c>
      <c r="F39" s="77">
        <f t="shared" si="4"/>
        <v>79122000</v>
      </c>
      <c r="G39" s="77">
        <f t="shared" si="4"/>
        <v>99588492</v>
      </c>
      <c r="H39" s="77">
        <f t="shared" si="4"/>
        <v>99588492</v>
      </c>
      <c r="I39" s="77">
        <f t="shared" si="4"/>
        <v>99588492</v>
      </c>
      <c r="J39" s="77">
        <f t="shared" si="4"/>
        <v>99588492</v>
      </c>
      <c r="K39" s="77">
        <f t="shared" si="4"/>
        <v>99588492</v>
      </c>
      <c r="L39" s="77">
        <f t="shared" si="4"/>
        <v>99588492</v>
      </c>
      <c r="M39" s="77">
        <f t="shared" si="4"/>
        <v>95588492</v>
      </c>
      <c r="N39" s="77">
        <f t="shared" si="4"/>
        <v>95588492</v>
      </c>
      <c r="O39" s="77">
        <f t="shared" si="4"/>
        <v>480321616</v>
      </c>
      <c r="P39" s="77">
        <f t="shared" si="4"/>
        <v>517609616</v>
      </c>
      <c r="Q39" s="77">
        <f t="shared" si="4"/>
        <v>514609616</v>
      </c>
      <c r="R39" s="77">
        <f t="shared" si="4"/>
        <v>514609616</v>
      </c>
      <c r="S39" s="77">
        <f t="shared" si="4"/>
        <v>514609616</v>
      </c>
      <c r="T39" s="77">
        <f t="shared" si="4"/>
        <v>514609616</v>
      </c>
      <c r="U39" s="77">
        <f t="shared" si="4"/>
        <v>155904228</v>
      </c>
      <c r="V39" s="77">
        <f t="shared" si="4"/>
        <v>155904228</v>
      </c>
      <c r="W39" s="77">
        <f t="shared" si="4"/>
        <v>155904228</v>
      </c>
      <c r="X39" s="77">
        <f t="shared" si="4"/>
        <v>79122000</v>
      </c>
      <c r="Y39" s="77">
        <f t="shared" si="4"/>
        <v>76782228</v>
      </c>
      <c r="Z39" s="212">
        <f>+IF(X39&lt;&gt;0,+(Y39/X39)*100,0)</f>
        <v>97.04283005990749</v>
      </c>
      <c r="AA39" s="79">
        <f>SUM(AA37:AA38)</f>
        <v>79122000</v>
      </c>
    </row>
    <row r="40" spans="1:27" ht="13.5">
      <c r="A40" s="250" t="s">
        <v>167</v>
      </c>
      <c r="B40" s="251"/>
      <c r="C40" s="168">
        <f aca="true" t="shared" si="5" ref="C40:Y40">+C34+C39</f>
        <v>295247669</v>
      </c>
      <c r="D40" s="168">
        <f>+D34+D39</f>
        <v>0</v>
      </c>
      <c r="E40" s="72">
        <f t="shared" si="5"/>
        <v>254277000</v>
      </c>
      <c r="F40" s="73">
        <f t="shared" si="5"/>
        <v>220180000</v>
      </c>
      <c r="G40" s="73">
        <f t="shared" si="5"/>
        <v>248217595</v>
      </c>
      <c r="H40" s="73">
        <f t="shared" si="5"/>
        <v>248217595</v>
      </c>
      <c r="I40" s="73">
        <f t="shared" si="5"/>
        <v>248217595</v>
      </c>
      <c r="J40" s="73">
        <f t="shared" si="5"/>
        <v>248217595</v>
      </c>
      <c r="K40" s="73">
        <f t="shared" si="5"/>
        <v>248217595</v>
      </c>
      <c r="L40" s="73">
        <f t="shared" si="5"/>
        <v>248217595</v>
      </c>
      <c r="M40" s="73">
        <f t="shared" si="5"/>
        <v>244017595</v>
      </c>
      <c r="N40" s="73">
        <f t="shared" si="5"/>
        <v>244017595</v>
      </c>
      <c r="O40" s="73">
        <f t="shared" si="5"/>
        <v>656214662</v>
      </c>
      <c r="P40" s="73">
        <f t="shared" si="5"/>
        <v>834965577</v>
      </c>
      <c r="Q40" s="73">
        <f t="shared" si="5"/>
        <v>931777685</v>
      </c>
      <c r="R40" s="73">
        <f t="shared" si="5"/>
        <v>931777685</v>
      </c>
      <c r="S40" s="73">
        <f t="shared" si="5"/>
        <v>931777685</v>
      </c>
      <c r="T40" s="73">
        <f t="shared" si="5"/>
        <v>931777685</v>
      </c>
      <c r="U40" s="73">
        <f t="shared" si="5"/>
        <v>245608044</v>
      </c>
      <c r="V40" s="73">
        <f t="shared" si="5"/>
        <v>245608044</v>
      </c>
      <c r="W40" s="73">
        <f t="shared" si="5"/>
        <v>245608044</v>
      </c>
      <c r="X40" s="73">
        <f t="shared" si="5"/>
        <v>220180000</v>
      </c>
      <c r="Y40" s="73">
        <f t="shared" si="5"/>
        <v>25428044</v>
      </c>
      <c r="Z40" s="170">
        <f>+IF(X40&lt;&gt;0,+(Y40/X40)*100,0)</f>
        <v>11.54875283858661</v>
      </c>
      <c r="AA40" s="74">
        <f>+AA34+AA39</f>
        <v>220180000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1292640363</v>
      </c>
      <c r="D42" s="257">
        <f>+D25-D40</f>
        <v>0</v>
      </c>
      <c r="E42" s="258">
        <f t="shared" si="6"/>
        <v>929890000</v>
      </c>
      <c r="F42" s="259">
        <f t="shared" si="6"/>
        <v>870575000</v>
      </c>
      <c r="G42" s="259">
        <f t="shared" si="6"/>
        <v>972577727</v>
      </c>
      <c r="H42" s="259">
        <f t="shared" si="6"/>
        <v>972577727</v>
      </c>
      <c r="I42" s="259">
        <f t="shared" si="6"/>
        <v>972577727</v>
      </c>
      <c r="J42" s="259">
        <f t="shared" si="6"/>
        <v>972577727</v>
      </c>
      <c r="K42" s="259">
        <f t="shared" si="6"/>
        <v>972577727</v>
      </c>
      <c r="L42" s="259">
        <f t="shared" si="6"/>
        <v>972577727</v>
      </c>
      <c r="M42" s="259">
        <f t="shared" si="6"/>
        <v>972577727</v>
      </c>
      <c r="N42" s="259">
        <f t="shared" si="6"/>
        <v>972577727</v>
      </c>
      <c r="O42" s="259">
        <f t="shared" si="6"/>
        <v>3506095596</v>
      </c>
      <c r="P42" s="259">
        <f t="shared" si="6"/>
        <v>3506067596</v>
      </c>
      <c r="Q42" s="259">
        <f t="shared" si="6"/>
        <v>3505130708</v>
      </c>
      <c r="R42" s="259">
        <f t="shared" si="6"/>
        <v>3505130708</v>
      </c>
      <c r="S42" s="259">
        <f t="shared" si="6"/>
        <v>3505130708</v>
      </c>
      <c r="T42" s="259">
        <f t="shared" si="6"/>
        <v>3505130708</v>
      </c>
      <c r="U42" s="259">
        <f t="shared" si="6"/>
        <v>869722417</v>
      </c>
      <c r="V42" s="259">
        <f t="shared" si="6"/>
        <v>869722417</v>
      </c>
      <c r="W42" s="259">
        <f t="shared" si="6"/>
        <v>869722417</v>
      </c>
      <c r="X42" s="259">
        <f t="shared" si="6"/>
        <v>870575000</v>
      </c>
      <c r="Y42" s="259">
        <f t="shared" si="6"/>
        <v>-852583</v>
      </c>
      <c r="Z42" s="260">
        <f>+IF(X42&lt;&gt;0,+(Y42/X42)*100,0)</f>
        <v>-0.0979333199322287</v>
      </c>
      <c r="AA42" s="261">
        <f>+AA25-AA40</f>
        <v>870575000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898141884</v>
      </c>
      <c r="D45" s="155"/>
      <c r="E45" s="59">
        <v>539963000</v>
      </c>
      <c r="F45" s="60">
        <v>473427000</v>
      </c>
      <c r="G45" s="60">
        <v>577150521</v>
      </c>
      <c r="H45" s="60">
        <v>577150521</v>
      </c>
      <c r="I45" s="60">
        <v>577150521</v>
      </c>
      <c r="J45" s="60">
        <v>577150521</v>
      </c>
      <c r="K45" s="60">
        <v>577150521</v>
      </c>
      <c r="L45" s="60">
        <v>577150521</v>
      </c>
      <c r="M45" s="60">
        <v>577150521</v>
      </c>
      <c r="N45" s="60">
        <v>577150521</v>
      </c>
      <c r="O45" s="60">
        <v>1249980771</v>
      </c>
      <c r="P45" s="60">
        <v>2249950771</v>
      </c>
      <c r="Q45" s="60">
        <v>2229012883</v>
      </c>
      <c r="R45" s="60">
        <v>2229012883</v>
      </c>
      <c r="S45" s="60">
        <v>2229012883</v>
      </c>
      <c r="T45" s="60">
        <v>2229012883</v>
      </c>
      <c r="U45" s="60">
        <v>451011996</v>
      </c>
      <c r="V45" s="60">
        <v>451011996</v>
      </c>
      <c r="W45" s="60">
        <v>451011996</v>
      </c>
      <c r="X45" s="60">
        <v>473427000</v>
      </c>
      <c r="Y45" s="60">
        <v>-22415004</v>
      </c>
      <c r="Z45" s="139">
        <v>-4.73</v>
      </c>
      <c r="AA45" s="62">
        <v>473427000</v>
      </c>
    </row>
    <row r="46" spans="1:27" ht="13.5">
      <c r="A46" s="249" t="s">
        <v>171</v>
      </c>
      <c r="B46" s="182"/>
      <c r="C46" s="155">
        <v>394498479</v>
      </c>
      <c r="D46" s="155"/>
      <c r="E46" s="59">
        <v>389927000</v>
      </c>
      <c r="F46" s="60">
        <v>397148000</v>
      </c>
      <c r="G46" s="60">
        <v>395427206</v>
      </c>
      <c r="H46" s="60">
        <v>395427206</v>
      </c>
      <c r="I46" s="60">
        <v>395427206</v>
      </c>
      <c r="J46" s="60">
        <v>395427206</v>
      </c>
      <c r="K46" s="60">
        <v>395427206</v>
      </c>
      <c r="L46" s="60">
        <v>395427206</v>
      </c>
      <c r="M46" s="60">
        <v>395427206</v>
      </c>
      <c r="N46" s="60">
        <v>395427206</v>
      </c>
      <c r="O46" s="60">
        <v>2256114825</v>
      </c>
      <c r="P46" s="60">
        <v>1256116825</v>
      </c>
      <c r="Q46" s="60">
        <v>1276117825</v>
      </c>
      <c r="R46" s="60">
        <v>1276117825</v>
      </c>
      <c r="S46" s="60">
        <v>1276117825</v>
      </c>
      <c r="T46" s="60">
        <v>1276117825</v>
      </c>
      <c r="U46" s="60">
        <v>418710421</v>
      </c>
      <c r="V46" s="60">
        <v>418710421</v>
      </c>
      <c r="W46" s="60">
        <v>418710421</v>
      </c>
      <c r="X46" s="60">
        <v>397148000</v>
      </c>
      <c r="Y46" s="60">
        <v>21562421</v>
      </c>
      <c r="Z46" s="139">
        <v>5.43</v>
      </c>
      <c r="AA46" s="62">
        <v>397148000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1292640363</v>
      </c>
      <c r="D48" s="217">
        <f>SUM(D45:D47)</f>
        <v>0</v>
      </c>
      <c r="E48" s="264">
        <f t="shared" si="7"/>
        <v>929890000</v>
      </c>
      <c r="F48" s="219">
        <f t="shared" si="7"/>
        <v>870575000</v>
      </c>
      <c r="G48" s="219">
        <f t="shared" si="7"/>
        <v>972577727</v>
      </c>
      <c r="H48" s="219">
        <f t="shared" si="7"/>
        <v>972577727</v>
      </c>
      <c r="I48" s="219">
        <f t="shared" si="7"/>
        <v>972577727</v>
      </c>
      <c r="J48" s="219">
        <f t="shared" si="7"/>
        <v>972577727</v>
      </c>
      <c r="K48" s="219">
        <f t="shared" si="7"/>
        <v>972577727</v>
      </c>
      <c r="L48" s="219">
        <f t="shared" si="7"/>
        <v>972577727</v>
      </c>
      <c r="M48" s="219">
        <f t="shared" si="7"/>
        <v>972577727</v>
      </c>
      <c r="N48" s="219">
        <f t="shared" si="7"/>
        <v>972577727</v>
      </c>
      <c r="O48" s="219">
        <f t="shared" si="7"/>
        <v>3506095596</v>
      </c>
      <c r="P48" s="219">
        <f t="shared" si="7"/>
        <v>3506067596</v>
      </c>
      <c r="Q48" s="219">
        <f t="shared" si="7"/>
        <v>3505130708</v>
      </c>
      <c r="R48" s="219">
        <f t="shared" si="7"/>
        <v>3505130708</v>
      </c>
      <c r="S48" s="219">
        <f t="shared" si="7"/>
        <v>3505130708</v>
      </c>
      <c r="T48" s="219">
        <f t="shared" si="7"/>
        <v>3505130708</v>
      </c>
      <c r="U48" s="219">
        <f t="shared" si="7"/>
        <v>869722417</v>
      </c>
      <c r="V48" s="219">
        <f t="shared" si="7"/>
        <v>869722417</v>
      </c>
      <c r="W48" s="219">
        <f t="shared" si="7"/>
        <v>869722417</v>
      </c>
      <c r="X48" s="219">
        <f t="shared" si="7"/>
        <v>870575000</v>
      </c>
      <c r="Y48" s="219">
        <f t="shared" si="7"/>
        <v>-852583</v>
      </c>
      <c r="Z48" s="265">
        <f>+IF(X48&lt;&gt;0,+(Y48/X48)*100,0)</f>
        <v>-0.0979333199322287</v>
      </c>
      <c r="AA48" s="232">
        <f>SUM(AA45:AA47)</f>
        <v>870575000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278658812</v>
      </c>
      <c r="D6" s="155"/>
      <c r="E6" s="59">
        <v>309630000</v>
      </c>
      <c r="F6" s="60">
        <v>309629999</v>
      </c>
      <c r="G6" s="60">
        <v>27383729</v>
      </c>
      <c r="H6" s="60">
        <v>53102311</v>
      </c>
      <c r="I6" s="60">
        <v>30597442</v>
      </c>
      <c r="J6" s="60">
        <v>111083482</v>
      </c>
      <c r="K6" s="60">
        <v>30332253</v>
      </c>
      <c r="L6" s="60">
        <v>29791645</v>
      </c>
      <c r="M6" s="60">
        <v>30120884</v>
      </c>
      <c r="N6" s="60">
        <v>90244782</v>
      </c>
      <c r="O6" s="60">
        <v>31005808</v>
      </c>
      <c r="P6" s="60">
        <v>30348633</v>
      </c>
      <c r="Q6" s="60">
        <v>30520055</v>
      </c>
      <c r="R6" s="60">
        <v>91874496</v>
      </c>
      <c r="S6" s="60">
        <v>30584322</v>
      </c>
      <c r="T6" s="60">
        <v>8654</v>
      </c>
      <c r="U6" s="60">
        <v>30605105</v>
      </c>
      <c r="V6" s="60">
        <v>61198081</v>
      </c>
      <c r="W6" s="60">
        <v>354400841</v>
      </c>
      <c r="X6" s="60">
        <v>309629999</v>
      </c>
      <c r="Y6" s="60">
        <v>44770842</v>
      </c>
      <c r="Z6" s="140">
        <v>14.46</v>
      </c>
      <c r="AA6" s="62">
        <v>309629999</v>
      </c>
    </row>
    <row r="7" spans="1:27" ht="13.5">
      <c r="A7" s="249" t="s">
        <v>32</v>
      </c>
      <c r="B7" s="182"/>
      <c r="C7" s="155">
        <v>127014572</v>
      </c>
      <c r="D7" s="155"/>
      <c r="E7" s="59">
        <v>154836000</v>
      </c>
      <c r="F7" s="60">
        <v>151954000</v>
      </c>
      <c r="G7" s="60">
        <v>12140878</v>
      </c>
      <c r="H7" s="60">
        <v>14565289</v>
      </c>
      <c r="I7" s="60">
        <v>13146840</v>
      </c>
      <c r="J7" s="60">
        <v>39853007</v>
      </c>
      <c r="K7" s="60">
        <v>7809822</v>
      </c>
      <c r="L7" s="60">
        <v>11856763</v>
      </c>
      <c r="M7" s="60">
        <v>8849008</v>
      </c>
      <c r="N7" s="60">
        <v>28515593</v>
      </c>
      <c r="O7" s="60">
        <v>70918</v>
      </c>
      <c r="P7" s="60">
        <v>11503257</v>
      </c>
      <c r="Q7" s="60">
        <v>11561135</v>
      </c>
      <c r="R7" s="60">
        <v>23135310</v>
      </c>
      <c r="S7" s="60">
        <v>11551043</v>
      </c>
      <c r="T7" s="60">
        <v>6842482</v>
      </c>
      <c r="U7" s="60">
        <v>12221807</v>
      </c>
      <c r="V7" s="60">
        <v>30615332</v>
      </c>
      <c r="W7" s="60">
        <v>122119242</v>
      </c>
      <c r="X7" s="60">
        <v>151954000</v>
      </c>
      <c r="Y7" s="60">
        <v>-29834758</v>
      </c>
      <c r="Z7" s="140">
        <v>-19.63</v>
      </c>
      <c r="AA7" s="62">
        <v>151954000</v>
      </c>
    </row>
    <row r="8" spans="1:27" ht="13.5">
      <c r="A8" s="249" t="s">
        <v>178</v>
      </c>
      <c r="B8" s="182"/>
      <c r="C8" s="155">
        <v>34338493</v>
      </c>
      <c r="D8" s="155"/>
      <c r="E8" s="59">
        <v>50701995</v>
      </c>
      <c r="F8" s="60">
        <v>100162000</v>
      </c>
      <c r="G8" s="60">
        <v>3344392</v>
      </c>
      <c r="H8" s="60">
        <v>2852983</v>
      </c>
      <c r="I8" s="60">
        <v>2454169</v>
      </c>
      <c r="J8" s="60">
        <v>8651544</v>
      </c>
      <c r="K8" s="60">
        <v>2929052</v>
      </c>
      <c r="L8" s="60">
        <v>2397579</v>
      </c>
      <c r="M8" s="60">
        <v>2104206</v>
      </c>
      <c r="N8" s="60">
        <v>7430837</v>
      </c>
      <c r="O8" s="60">
        <v>11099723</v>
      </c>
      <c r="P8" s="60">
        <v>2701962</v>
      </c>
      <c r="Q8" s="60">
        <v>3313994</v>
      </c>
      <c r="R8" s="60">
        <v>17115679</v>
      </c>
      <c r="S8" s="60">
        <v>2332479</v>
      </c>
      <c r="T8" s="60">
        <v>1942124</v>
      </c>
      <c r="U8" s="60">
        <v>3261543</v>
      </c>
      <c r="V8" s="60">
        <v>7536146</v>
      </c>
      <c r="W8" s="60">
        <v>40734206</v>
      </c>
      <c r="X8" s="60">
        <v>100162000</v>
      </c>
      <c r="Y8" s="60">
        <v>-59427794</v>
      </c>
      <c r="Z8" s="140">
        <v>-59.33</v>
      </c>
      <c r="AA8" s="62">
        <v>100162000</v>
      </c>
    </row>
    <row r="9" spans="1:27" ht="13.5">
      <c r="A9" s="249" t="s">
        <v>179</v>
      </c>
      <c r="B9" s="182"/>
      <c r="C9" s="155">
        <v>169190674</v>
      </c>
      <c r="D9" s="155"/>
      <c r="E9" s="59">
        <v>114468000</v>
      </c>
      <c r="F9" s="60">
        <v>123054000</v>
      </c>
      <c r="G9" s="60">
        <v>42530000</v>
      </c>
      <c r="H9" s="60">
        <v>908538</v>
      </c>
      <c r="I9" s="60">
        <v>892799</v>
      </c>
      <c r="J9" s="60">
        <v>44331337</v>
      </c>
      <c r="K9" s="60">
        <v>1600000</v>
      </c>
      <c r="L9" s="60">
        <v>29836726</v>
      </c>
      <c r="M9" s="60"/>
      <c r="N9" s="60">
        <v>31436726</v>
      </c>
      <c r="O9" s="60">
        <v>1384680</v>
      </c>
      <c r="P9" s="60"/>
      <c r="Q9" s="60">
        <v>28007000</v>
      </c>
      <c r="R9" s="60">
        <v>29391680</v>
      </c>
      <c r="S9" s="60">
        <v>750000</v>
      </c>
      <c r="T9" s="60"/>
      <c r="U9" s="60">
        <v>40930000</v>
      </c>
      <c r="V9" s="60">
        <v>41680000</v>
      </c>
      <c r="W9" s="60">
        <v>146839743</v>
      </c>
      <c r="X9" s="60">
        <v>123054000</v>
      </c>
      <c r="Y9" s="60">
        <v>23785743</v>
      </c>
      <c r="Z9" s="140">
        <v>19.33</v>
      </c>
      <c r="AA9" s="62">
        <v>123054000</v>
      </c>
    </row>
    <row r="10" spans="1:27" ht="13.5">
      <c r="A10" s="249" t="s">
        <v>180</v>
      </c>
      <c r="B10" s="182"/>
      <c r="C10" s="155">
        <v>33547852</v>
      </c>
      <c r="D10" s="155"/>
      <c r="E10" s="59">
        <v>47759003</v>
      </c>
      <c r="F10" s="60">
        <v>48259000</v>
      </c>
      <c r="G10" s="60">
        <v>5000000</v>
      </c>
      <c r="H10" s="60">
        <v>903626</v>
      </c>
      <c r="I10" s="60"/>
      <c r="J10" s="60">
        <v>5903626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5903626</v>
      </c>
      <c r="X10" s="60">
        <v>48259000</v>
      </c>
      <c r="Y10" s="60">
        <v>-42355374</v>
      </c>
      <c r="Z10" s="140">
        <v>-87.77</v>
      </c>
      <c r="AA10" s="62">
        <v>48259000</v>
      </c>
    </row>
    <row r="11" spans="1:27" ht="13.5">
      <c r="A11" s="249" t="s">
        <v>181</v>
      </c>
      <c r="B11" s="182"/>
      <c r="C11" s="155">
        <v>14885300</v>
      </c>
      <c r="D11" s="155"/>
      <c r="E11" s="59">
        <v>15912996</v>
      </c>
      <c r="F11" s="60">
        <v>14681997</v>
      </c>
      <c r="G11" s="60">
        <v>1152259</v>
      </c>
      <c r="H11" s="60">
        <v>1171223</v>
      </c>
      <c r="I11" s="60">
        <v>1002361</v>
      </c>
      <c r="J11" s="60">
        <v>3325843</v>
      </c>
      <c r="K11" s="60">
        <v>1230680</v>
      </c>
      <c r="L11" s="60">
        <v>1065256</v>
      </c>
      <c r="M11" s="60">
        <v>903739</v>
      </c>
      <c r="N11" s="60">
        <v>3199675</v>
      </c>
      <c r="O11" s="60">
        <v>1441479</v>
      </c>
      <c r="P11" s="60">
        <v>855927</v>
      </c>
      <c r="Q11" s="60">
        <v>1115226</v>
      </c>
      <c r="R11" s="60">
        <v>3412632</v>
      </c>
      <c r="S11" s="60">
        <v>1264437</v>
      </c>
      <c r="T11" s="60">
        <v>1211857</v>
      </c>
      <c r="U11" s="60">
        <v>1152259</v>
      </c>
      <c r="V11" s="60">
        <v>3628553</v>
      </c>
      <c r="W11" s="60">
        <v>13566703</v>
      </c>
      <c r="X11" s="60">
        <v>14681997</v>
      </c>
      <c r="Y11" s="60">
        <v>-1115294</v>
      </c>
      <c r="Z11" s="140">
        <v>-7.6</v>
      </c>
      <c r="AA11" s="62">
        <v>14681997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-562051294</v>
      </c>
      <c r="D14" s="155"/>
      <c r="E14" s="59">
        <v>-586715000</v>
      </c>
      <c r="F14" s="60">
        <v>-411999997</v>
      </c>
      <c r="G14" s="60">
        <v>-31066882</v>
      </c>
      <c r="H14" s="60">
        <v>-47319908</v>
      </c>
      <c r="I14" s="60">
        <v>-22819630</v>
      </c>
      <c r="J14" s="60">
        <v>-101206420</v>
      </c>
      <c r="K14" s="60">
        <v>-44431260</v>
      </c>
      <c r="L14" s="60">
        <v>-44451607</v>
      </c>
      <c r="M14" s="60">
        <v>-45759390</v>
      </c>
      <c r="N14" s="60">
        <v>-134642257</v>
      </c>
      <c r="O14" s="60">
        <v>-47999967</v>
      </c>
      <c r="P14" s="60">
        <v>-47785953</v>
      </c>
      <c r="Q14" s="60">
        <v>-49628340</v>
      </c>
      <c r="R14" s="60">
        <v>-145414260</v>
      </c>
      <c r="S14" s="60">
        <v>-52190260</v>
      </c>
      <c r="T14" s="60">
        <v>-31915753</v>
      </c>
      <c r="U14" s="60">
        <v>-31030332</v>
      </c>
      <c r="V14" s="60">
        <v>-115136345</v>
      </c>
      <c r="W14" s="60">
        <v>-496399282</v>
      </c>
      <c r="X14" s="60">
        <v>-411999997</v>
      </c>
      <c r="Y14" s="60">
        <v>-84399285</v>
      </c>
      <c r="Z14" s="140">
        <v>20.49</v>
      </c>
      <c r="AA14" s="62">
        <v>-411999997</v>
      </c>
    </row>
    <row r="15" spans="1:27" ht="13.5">
      <c r="A15" s="249" t="s">
        <v>40</v>
      </c>
      <c r="B15" s="182"/>
      <c r="C15" s="155">
        <v>-5909705</v>
      </c>
      <c r="D15" s="155"/>
      <c r="E15" s="59">
        <v>-5000000</v>
      </c>
      <c r="F15" s="60">
        <v>-13615999</v>
      </c>
      <c r="G15" s="60">
        <v>-12244</v>
      </c>
      <c r="H15" s="60">
        <v>542333</v>
      </c>
      <c r="I15" s="60"/>
      <c r="J15" s="60">
        <v>530089</v>
      </c>
      <c r="K15" s="60">
        <v>-2447876</v>
      </c>
      <c r="L15" s="60"/>
      <c r="M15" s="60">
        <v>-89319</v>
      </c>
      <c r="N15" s="60">
        <v>-2537195</v>
      </c>
      <c r="O15" s="60"/>
      <c r="P15" s="60"/>
      <c r="Q15" s="60"/>
      <c r="R15" s="60"/>
      <c r="S15" s="60">
        <v>-2304518</v>
      </c>
      <c r="T15" s="60"/>
      <c r="U15" s="60"/>
      <c r="V15" s="60">
        <v>-2304518</v>
      </c>
      <c r="W15" s="60">
        <v>-4311624</v>
      </c>
      <c r="X15" s="60">
        <v>-13615999</v>
      </c>
      <c r="Y15" s="60">
        <v>9304375</v>
      </c>
      <c r="Z15" s="140">
        <v>-68.33</v>
      </c>
      <c r="AA15" s="62">
        <v>-13615999</v>
      </c>
    </row>
    <row r="16" spans="1:27" ht="13.5">
      <c r="A16" s="249" t="s">
        <v>42</v>
      </c>
      <c r="B16" s="182"/>
      <c r="C16" s="155">
        <v>-5777196</v>
      </c>
      <c r="D16" s="155"/>
      <c r="E16" s="59">
        <v>-4660000</v>
      </c>
      <c r="F16" s="60">
        <v>-4036000</v>
      </c>
      <c r="G16" s="60"/>
      <c r="H16" s="60">
        <v>-1645076</v>
      </c>
      <c r="I16" s="60"/>
      <c r="J16" s="60">
        <v>-1645076</v>
      </c>
      <c r="K16" s="60">
        <v>-1878591</v>
      </c>
      <c r="L16" s="60">
        <v>-242799</v>
      </c>
      <c r="M16" s="60"/>
      <c r="N16" s="60">
        <v>-2121390</v>
      </c>
      <c r="O16" s="60">
        <v>-27513</v>
      </c>
      <c r="P16" s="60">
        <v>-150073</v>
      </c>
      <c r="Q16" s="60">
        <v>-791066</v>
      </c>
      <c r="R16" s="60">
        <v>-968652</v>
      </c>
      <c r="S16" s="60">
        <v>520473</v>
      </c>
      <c r="T16" s="60">
        <v>-948021</v>
      </c>
      <c r="U16" s="60"/>
      <c r="V16" s="60">
        <v>-427548</v>
      </c>
      <c r="W16" s="60">
        <v>-5162666</v>
      </c>
      <c r="X16" s="60">
        <v>-4036000</v>
      </c>
      <c r="Y16" s="60">
        <v>-1126666</v>
      </c>
      <c r="Z16" s="140">
        <v>27.92</v>
      </c>
      <c r="AA16" s="62">
        <v>-4036000</v>
      </c>
    </row>
    <row r="17" spans="1:27" ht="13.5">
      <c r="A17" s="250" t="s">
        <v>185</v>
      </c>
      <c r="B17" s="251"/>
      <c r="C17" s="168">
        <f aca="true" t="shared" si="0" ref="C17:Y17">SUM(C6:C16)</f>
        <v>83897508</v>
      </c>
      <c r="D17" s="168">
        <f t="shared" si="0"/>
        <v>0</v>
      </c>
      <c r="E17" s="72">
        <f t="shared" si="0"/>
        <v>96932994</v>
      </c>
      <c r="F17" s="73">
        <f t="shared" si="0"/>
        <v>318089000</v>
      </c>
      <c r="G17" s="73">
        <f t="shared" si="0"/>
        <v>60472132</v>
      </c>
      <c r="H17" s="73">
        <f t="shared" si="0"/>
        <v>25081319</v>
      </c>
      <c r="I17" s="73">
        <f t="shared" si="0"/>
        <v>25273981</v>
      </c>
      <c r="J17" s="73">
        <f t="shared" si="0"/>
        <v>110827432</v>
      </c>
      <c r="K17" s="73">
        <f t="shared" si="0"/>
        <v>-4855920</v>
      </c>
      <c r="L17" s="73">
        <f t="shared" si="0"/>
        <v>30253563</v>
      </c>
      <c r="M17" s="73">
        <f t="shared" si="0"/>
        <v>-3870872</v>
      </c>
      <c r="N17" s="73">
        <f t="shared" si="0"/>
        <v>21526771</v>
      </c>
      <c r="O17" s="73">
        <f t="shared" si="0"/>
        <v>-3024872</v>
      </c>
      <c r="P17" s="73">
        <f t="shared" si="0"/>
        <v>-2526247</v>
      </c>
      <c r="Q17" s="73">
        <f t="shared" si="0"/>
        <v>24098004</v>
      </c>
      <c r="R17" s="73">
        <f t="shared" si="0"/>
        <v>18546885</v>
      </c>
      <c r="S17" s="73">
        <f t="shared" si="0"/>
        <v>-7492024</v>
      </c>
      <c r="T17" s="73">
        <f t="shared" si="0"/>
        <v>-22858657</v>
      </c>
      <c r="U17" s="73">
        <f t="shared" si="0"/>
        <v>57140382</v>
      </c>
      <c r="V17" s="73">
        <f t="shared" si="0"/>
        <v>26789701</v>
      </c>
      <c r="W17" s="73">
        <f t="shared" si="0"/>
        <v>177690789</v>
      </c>
      <c r="X17" s="73">
        <f t="shared" si="0"/>
        <v>318089000</v>
      </c>
      <c r="Y17" s="73">
        <f t="shared" si="0"/>
        <v>-140398211</v>
      </c>
      <c r="Z17" s="170">
        <f>+IF(X17&lt;&gt;0,+(Y17/X17)*100,0)</f>
        <v>-44.13802772180113</v>
      </c>
      <c r="AA17" s="74">
        <f>SUM(AA6:AA16)</f>
        <v>318089000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>
        <v>75869</v>
      </c>
      <c r="N21" s="159">
        <v>75869</v>
      </c>
      <c r="O21" s="159">
        <v>2864310</v>
      </c>
      <c r="P21" s="159"/>
      <c r="Q21" s="60">
        <v>2350</v>
      </c>
      <c r="R21" s="159">
        <v>2866660</v>
      </c>
      <c r="S21" s="159"/>
      <c r="T21" s="60">
        <v>153900</v>
      </c>
      <c r="U21" s="159"/>
      <c r="V21" s="159">
        <v>153900</v>
      </c>
      <c r="W21" s="159">
        <v>3096429</v>
      </c>
      <c r="X21" s="60"/>
      <c r="Y21" s="159">
        <v>3096429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>
        <v>950000</v>
      </c>
      <c r="F22" s="159">
        <v>1500000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1500000</v>
      </c>
      <c r="Y22" s="60">
        <v>-1500000</v>
      </c>
      <c r="Z22" s="140">
        <v>-100</v>
      </c>
      <c r="AA22" s="62">
        <v>1500000</v>
      </c>
    </row>
    <row r="23" spans="1:27" ht="13.5">
      <c r="A23" s="249" t="s">
        <v>189</v>
      </c>
      <c r="B23" s="182"/>
      <c r="C23" s="157"/>
      <c r="D23" s="157"/>
      <c r="E23" s="59">
        <v>1250000</v>
      </c>
      <c r="F23" s="60">
        <v>1200000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1200000</v>
      </c>
      <c r="Y23" s="159">
        <v>-1200000</v>
      </c>
      <c r="Z23" s="141">
        <v>-100</v>
      </c>
      <c r="AA23" s="225">
        <v>1200000</v>
      </c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-79154267</v>
      </c>
      <c r="D26" s="155"/>
      <c r="E26" s="59">
        <v>-95979996</v>
      </c>
      <c r="F26" s="60">
        <v>-132545000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-132545000</v>
      </c>
      <c r="Y26" s="60">
        <v>132545000</v>
      </c>
      <c r="Z26" s="140">
        <v>-100</v>
      </c>
      <c r="AA26" s="62">
        <v>-132545000</v>
      </c>
    </row>
    <row r="27" spans="1:27" ht="13.5">
      <c r="A27" s="250" t="s">
        <v>192</v>
      </c>
      <c r="B27" s="251"/>
      <c r="C27" s="168">
        <f aca="true" t="shared" si="1" ref="C27:Y27">SUM(C21:C26)</f>
        <v>-79154267</v>
      </c>
      <c r="D27" s="168">
        <f>SUM(D21:D26)</f>
        <v>0</v>
      </c>
      <c r="E27" s="72">
        <f t="shared" si="1"/>
        <v>-93779996</v>
      </c>
      <c r="F27" s="73">
        <f t="shared" si="1"/>
        <v>-129845000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75869</v>
      </c>
      <c r="N27" s="73">
        <f t="shared" si="1"/>
        <v>75869</v>
      </c>
      <c r="O27" s="73">
        <f t="shared" si="1"/>
        <v>2864310</v>
      </c>
      <c r="P27" s="73">
        <f t="shared" si="1"/>
        <v>0</v>
      </c>
      <c r="Q27" s="73">
        <f t="shared" si="1"/>
        <v>2350</v>
      </c>
      <c r="R27" s="73">
        <f t="shared" si="1"/>
        <v>2866660</v>
      </c>
      <c r="S27" s="73">
        <f t="shared" si="1"/>
        <v>0</v>
      </c>
      <c r="T27" s="73">
        <f t="shared" si="1"/>
        <v>153900</v>
      </c>
      <c r="U27" s="73">
        <f t="shared" si="1"/>
        <v>0</v>
      </c>
      <c r="V27" s="73">
        <f t="shared" si="1"/>
        <v>153900</v>
      </c>
      <c r="W27" s="73">
        <f t="shared" si="1"/>
        <v>3096429</v>
      </c>
      <c r="X27" s="73">
        <f t="shared" si="1"/>
        <v>-129845000</v>
      </c>
      <c r="Y27" s="73">
        <f t="shared" si="1"/>
        <v>132941429</v>
      </c>
      <c r="Z27" s="170">
        <f>+IF(X27&lt;&gt;0,+(Y27/X27)*100,0)</f>
        <v>-102.38471177172784</v>
      </c>
      <c r="AA27" s="74">
        <f>SUM(AA21:AA26)</f>
        <v>-129845000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19328882</v>
      </c>
      <c r="D33" s="155"/>
      <c r="E33" s="59">
        <v>1100000</v>
      </c>
      <c r="F33" s="60">
        <v>845999</v>
      </c>
      <c r="G33" s="60">
        <v>114839</v>
      </c>
      <c r="H33" s="159">
        <v>75112</v>
      </c>
      <c r="I33" s="159"/>
      <c r="J33" s="159">
        <v>189951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189951</v>
      </c>
      <c r="X33" s="159">
        <v>845999</v>
      </c>
      <c r="Y33" s="60">
        <v>-656048</v>
      </c>
      <c r="Z33" s="140">
        <v>-77.55</v>
      </c>
      <c r="AA33" s="62">
        <v>845999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-1926289</v>
      </c>
      <c r="D35" s="155"/>
      <c r="E35" s="59">
        <v>-6170658</v>
      </c>
      <c r="F35" s="60">
        <v>-6878001</v>
      </c>
      <c r="G35" s="60"/>
      <c r="H35" s="60"/>
      <c r="I35" s="60"/>
      <c r="J35" s="60"/>
      <c r="K35" s="60"/>
      <c r="L35" s="60"/>
      <c r="M35" s="60">
        <v>-167741</v>
      </c>
      <c r="N35" s="60">
        <v>-167741</v>
      </c>
      <c r="O35" s="60"/>
      <c r="P35" s="60"/>
      <c r="Q35" s="60"/>
      <c r="R35" s="60"/>
      <c r="S35" s="60">
        <v>-9659</v>
      </c>
      <c r="T35" s="60"/>
      <c r="U35" s="60">
        <v>-12244</v>
      </c>
      <c r="V35" s="60">
        <v>-21903</v>
      </c>
      <c r="W35" s="60">
        <v>-189644</v>
      </c>
      <c r="X35" s="60">
        <v>-6878001</v>
      </c>
      <c r="Y35" s="60">
        <v>6688357</v>
      </c>
      <c r="Z35" s="140">
        <v>-97.24</v>
      </c>
      <c r="AA35" s="62">
        <v>-6878001</v>
      </c>
    </row>
    <row r="36" spans="1:27" ht="13.5">
      <c r="A36" s="250" t="s">
        <v>198</v>
      </c>
      <c r="B36" s="251"/>
      <c r="C36" s="168">
        <f aca="true" t="shared" si="2" ref="C36:Y36">SUM(C31:C35)</f>
        <v>17402593</v>
      </c>
      <c r="D36" s="168">
        <f>SUM(D31:D35)</f>
        <v>0</v>
      </c>
      <c r="E36" s="72">
        <f t="shared" si="2"/>
        <v>-5070658</v>
      </c>
      <c r="F36" s="73">
        <f t="shared" si="2"/>
        <v>-6032002</v>
      </c>
      <c r="G36" s="73">
        <f t="shared" si="2"/>
        <v>114839</v>
      </c>
      <c r="H36" s="73">
        <f t="shared" si="2"/>
        <v>75112</v>
      </c>
      <c r="I36" s="73">
        <f t="shared" si="2"/>
        <v>0</v>
      </c>
      <c r="J36" s="73">
        <f t="shared" si="2"/>
        <v>189951</v>
      </c>
      <c r="K36" s="73">
        <f t="shared" si="2"/>
        <v>0</v>
      </c>
      <c r="L36" s="73">
        <f t="shared" si="2"/>
        <v>0</v>
      </c>
      <c r="M36" s="73">
        <f t="shared" si="2"/>
        <v>-167741</v>
      </c>
      <c r="N36" s="73">
        <f t="shared" si="2"/>
        <v>-167741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-9659</v>
      </c>
      <c r="T36" s="73">
        <f t="shared" si="2"/>
        <v>0</v>
      </c>
      <c r="U36" s="73">
        <f t="shared" si="2"/>
        <v>-12244</v>
      </c>
      <c r="V36" s="73">
        <f t="shared" si="2"/>
        <v>-21903</v>
      </c>
      <c r="W36" s="73">
        <f t="shared" si="2"/>
        <v>307</v>
      </c>
      <c r="X36" s="73">
        <f t="shared" si="2"/>
        <v>-6032002</v>
      </c>
      <c r="Y36" s="73">
        <f t="shared" si="2"/>
        <v>6032309</v>
      </c>
      <c r="Z36" s="170">
        <f>+IF(X36&lt;&gt;0,+(Y36/X36)*100,0)</f>
        <v>-100.00508952085892</v>
      </c>
      <c r="AA36" s="74">
        <f>SUM(AA31:AA35)</f>
        <v>-6032002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22145834</v>
      </c>
      <c r="D38" s="153">
        <f>+D17+D27+D36</f>
        <v>0</v>
      </c>
      <c r="E38" s="99">
        <f t="shared" si="3"/>
        <v>-1917660</v>
      </c>
      <c r="F38" s="100">
        <f t="shared" si="3"/>
        <v>182211998</v>
      </c>
      <c r="G38" s="100">
        <f t="shared" si="3"/>
        <v>60586971</v>
      </c>
      <c r="H38" s="100">
        <f t="shared" si="3"/>
        <v>25156431</v>
      </c>
      <c r="I38" s="100">
        <f t="shared" si="3"/>
        <v>25273981</v>
      </c>
      <c r="J38" s="100">
        <f t="shared" si="3"/>
        <v>111017383</v>
      </c>
      <c r="K38" s="100">
        <f t="shared" si="3"/>
        <v>-4855920</v>
      </c>
      <c r="L38" s="100">
        <f t="shared" si="3"/>
        <v>30253563</v>
      </c>
      <c r="M38" s="100">
        <f t="shared" si="3"/>
        <v>-3962744</v>
      </c>
      <c r="N38" s="100">
        <f t="shared" si="3"/>
        <v>21434899</v>
      </c>
      <c r="O38" s="100">
        <f t="shared" si="3"/>
        <v>-160562</v>
      </c>
      <c r="P38" s="100">
        <f t="shared" si="3"/>
        <v>-2526247</v>
      </c>
      <c r="Q38" s="100">
        <f t="shared" si="3"/>
        <v>24100354</v>
      </c>
      <c r="R38" s="100">
        <f t="shared" si="3"/>
        <v>21413545</v>
      </c>
      <c r="S38" s="100">
        <f t="shared" si="3"/>
        <v>-7501683</v>
      </c>
      <c r="T38" s="100">
        <f t="shared" si="3"/>
        <v>-22704757</v>
      </c>
      <c r="U38" s="100">
        <f t="shared" si="3"/>
        <v>57128138</v>
      </c>
      <c r="V38" s="100">
        <f t="shared" si="3"/>
        <v>26921698</v>
      </c>
      <c r="W38" s="100">
        <f t="shared" si="3"/>
        <v>180787525</v>
      </c>
      <c r="X38" s="100">
        <f t="shared" si="3"/>
        <v>182211998</v>
      </c>
      <c r="Y38" s="100">
        <f t="shared" si="3"/>
        <v>-1424473</v>
      </c>
      <c r="Z38" s="137">
        <f>+IF(X38&lt;&gt;0,+(Y38/X38)*100,0)</f>
        <v>-0.7817668515988722</v>
      </c>
      <c r="AA38" s="102">
        <f>+AA17+AA27+AA36</f>
        <v>182211998</v>
      </c>
    </row>
    <row r="39" spans="1:27" ht="13.5">
      <c r="A39" s="249" t="s">
        <v>200</v>
      </c>
      <c r="B39" s="182"/>
      <c r="C39" s="153"/>
      <c r="D39" s="153"/>
      <c r="E39" s="99">
        <v>160298000</v>
      </c>
      <c r="F39" s="100">
        <v>143627000</v>
      </c>
      <c r="G39" s="100"/>
      <c r="H39" s="100">
        <v>60586971</v>
      </c>
      <c r="I39" s="100">
        <v>85743402</v>
      </c>
      <c r="J39" s="100"/>
      <c r="K39" s="100">
        <v>111017383</v>
      </c>
      <c r="L39" s="100">
        <v>106161463</v>
      </c>
      <c r="M39" s="100">
        <v>136415026</v>
      </c>
      <c r="N39" s="100">
        <v>111017383</v>
      </c>
      <c r="O39" s="100">
        <v>132452282</v>
      </c>
      <c r="P39" s="100">
        <v>132291720</v>
      </c>
      <c r="Q39" s="100">
        <v>129765473</v>
      </c>
      <c r="R39" s="100">
        <v>132452282</v>
      </c>
      <c r="S39" s="100">
        <v>153865827</v>
      </c>
      <c r="T39" s="100">
        <v>146364144</v>
      </c>
      <c r="U39" s="100">
        <v>123659387</v>
      </c>
      <c r="V39" s="100">
        <v>153865827</v>
      </c>
      <c r="W39" s="100"/>
      <c r="X39" s="100">
        <v>143627000</v>
      </c>
      <c r="Y39" s="100">
        <v>-143627000</v>
      </c>
      <c r="Z39" s="137">
        <v>-100</v>
      </c>
      <c r="AA39" s="102">
        <v>143627000</v>
      </c>
    </row>
    <row r="40" spans="1:27" ht="13.5">
      <c r="A40" s="269" t="s">
        <v>201</v>
      </c>
      <c r="B40" s="256"/>
      <c r="C40" s="257">
        <v>22145834</v>
      </c>
      <c r="D40" s="257"/>
      <c r="E40" s="258">
        <v>158380340</v>
      </c>
      <c r="F40" s="259">
        <v>325838998</v>
      </c>
      <c r="G40" s="259">
        <v>60586971</v>
      </c>
      <c r="H40" s="259">
        <v>85743402</v>
      </c>
      <c r="I40" s="259">
        <v>111017383</v>
      </c>
      <c r="J40" s="259">
        <v>111017383</v>
      </c>
      <c r="K40" s="259">
        <v>106161463</v>
      </c>
      <c r="L40" s="259">
        <v>136415026</v>
      </c>
      <c r="M40" s="259">
        <v>132452282</v>
      </c>
      <c r="N40" s="259">
        <v>132452282</v>
      </c>
      <c r="O40" s="259">
        <v>132291720</v>
      </c>
      <c r="P40" s="259">
        <v>129765473</v>
      </c>
      <c r="Q40" s="259">
        <v>153865827</v>
      </c>
      <c r="R40" s="259">
        <v>132291720</v>
      </c>
      <c r="S40" s="259">
        <v>146364144</v>
      </c>
      <c r="T40" s="259">
        <v>123659387</v>
      </c>
      <c r="U40" s="259">
        <v>180787525</v>
      </c>
      <c r="V40" s="259">
        <v>180787525</v>
      </c>
      <c r="W40" s="259">
        <v>180787525</v>
      </c>
      <c r="X40" s="259">
        <v>325838998</v>
      </c>
      <c r="Y40" s="259">
        <v>-145051473</v>
      </c>
      <c r="Z40" s="260">
        <v>-44.52</v>
      </c>
      <c r="AA40" s="261">
        <v>325838998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89550719</v>
      </c>
      <c r="D5" s="200">
        <f t="shared" si="0"/>
        <v>0</v>
      </c>
      <c r="E5" s="106">
        <f t="shared" si="0"/>
        <v>101031000</v>
      </c>
      <c r="F5" s="106">
        <f t="shared" si="0"/>
        <v>146803806</v>
      </c>
      <c r="G5" s="106">
        <f t="shared" si="0"/>
        <v>802342</v>
      </c>
      <c r="H5" s="106">
        <f t="shared" si="0"/>
        <v>9872797</v>
      </c>
      <c r="I5" s="106">
        <f t="shared" si="0"/>
        <v>7185488</v>
      </c>
      <c r="J5" s="106">
        <f t="shared" si="0"/>
        <v>17860627</v>
      </c>
      <c r="K5" s="106">
        <f t="shared" si="0"/>
        <v>13240411</v>
      </c>
      <c r="L5" s="106">
        <f t="shared" si="0"/>
        <v>10458141</v>
      </c>
      <c r="M5" s="106">
        <f t="shared" si="0"/>
        <v>9652678</v>
      </c>
      <c r="N5" s="106">
        <f t="shared" si="0"/>
        <v>33351230</v>
      </c>
      <c r="O5" s="106">
        <f t="shared" si="0"/>
        <v>5264105</v>
      </c>
      <c r="P5" s="106">
        <f t="shared" si="0"/>
        <v>5644144</v>
      </c>
      <c r="Q5" s="106">
        <f t="shared" si="0"/>
        <v>10413501</v>
      </c>
      <c r="R5" s="106">
        <f t="shared" si="0"/>
        <v>21321750</v>
      </c>
      <c r="S5" s="106">
        <f t="shared" si="0"/>
        <v>6554863</v>
      </c>
      <c r="T5" s="106">
        <f t="shared" si="0"/>
        <v>3049192</v>
      </c>
      <c r="U5" s="106">
        <f t="shared" si="0"/>
        <v>15581620</v>
      </c>
      <c r="V5" s="106">
        <f t="shared" si="0"/>
        <v>25185675</v>
      </c>
      <c r="W5" s="106">
        <f t="shared" si="0"/>
        <v>97719282</v>
      </c>
      <c r="X5" s="106">
        <f t="shared" si="0"/>
        <v>146803806</v>
      </c>
      <c r="Y5" s="106">
        <f t="shared" si="0"/>
        <v>-49084524</v>
      </c>
      <c r="Z5" s="201">
        <f>+IF(X5&lt;&gt;0,+(Y5/X5)*100,0)</f>
        <v>-33.43545738861838</v>
      </c>
      <c r="AA5" s="199">
        <f>SUM(AA11:AA18)</f>
        <v>146803806</v>
      </c>
    </row>
    <row r="6" spans="1:27" ht="13.5">
      <c r="A6" s="291" t="s">
        <v>205</v>
      </c>
      <c r="B6" s="142"/>
      <c r="C6" s="62">
        <v>33469299</v>
      </c>
      <c r="D6" s="156"/>
      <c r="E6" s="60">
        <v>19800000</v>
      </c>
      <c r="F6" s="60">
        <v>41222692</v>
      </c>
      <c r="G6" s="60">
        <v>246517</v>
      </c>
      <c r="H6" s="60">
        <v>2770179</v>
      </c>
      <c r="I6" s="60">
        <v>2843997</v>
      </c>
      <c r="J6" s="60">
        <v>5860693</v>
      </c>
      <c r="K6" s="60">
        <v>3109232</v>
      </c>
      <c r="L6" s="60">
        <v>5650309</v>
      </c>
      <c r="M6" s="60">
        <v>4673993</v>
      </c>
      <c r="N6" s="60">
        <v>13433534</v>
      </c>
      <c r="O6" s="60">
        <v>757509</v>
      </c>
      <c r="P6" s="60">
        <v>2544554</v>
      </c>
      <c r="Q6" s="60">
        <v>1041540</v>
      </c>
      <c r="R6" s="60">
        <v>4343603</v>
      </c>
      <c r="S6" s="60">
        <v>1142548</v>
      </c>
      <c r="T6" s="60">
        <v>537859</v>
      </c>
      <c r="U6" s="60">
        <v>6040765</v>
      </c>
      <c r="V6" s="60">
        <v>7721172</v>
      </c>
      <c r="W6" s="60">
        <v>31359002</v>
      </c>
      <c r="X6" s="60">
        <v>41222692</v>
      </c>
      <c r="Y6" s="60">
        <v>-9863690</v>
      </c>
      <c r="Z6" s="140">
        <v>-23.93</v>
      </c>
      <c r="AA6" s="155">
        <v>41222692</v>
      </c>
    </row>
    <row r="7" spans="1:27" ht="13.5">
      <c r="A7" s="291" t="s">
        <v>206</v>
      </c>
      <c r="B7" s="142"/>
      <c r="C7" s="62">
        <v>6684805</v>
      </c>
      <c r="D7" s="156"/>
      <c r="E7" s="60">
        <v>8740000</v>
      </c>
      <c r="F7" s="60">
        <v>7531523</v>
      </c>
      <c r="G7" s="60">
        <v>1662</v>
      </c>
      <c r="H7" s="60">
        <v>81991</v>
      </c>
      <c r="I7" s="60"/>
      <c r="J7" s="60">
        <v>83653</v>
      </c>
      <c r="K7" s="60">
        <v>370000</v>
      </c>
      <c r="L7" s="60"/>
      <c r="M7" s="60">
        <v>1148680</v>
      </c>
      <c r="N7" s="60">
        <v>1518680</v>
      </c>
      <c r="O7" s="60">
        <v>274060</v>
      </c>
      <c r="P7" s="60">
        <v>373465</v>
      </c>
      <c r="Q7" s="60">
        <v>333430</v>
      </c>
      <c r="R7" s="60">
        <v>980955</v>
      </c>
      <c r="S7" s="60">
        <v>595980</v>
      </c>
      <c r="T7" s="60">
        <v>294667</v>
      </c>
      <c r="U7" s="60">
        <v>360375</v>
      </c>
      <c r="V7" s="60">
        <v>1251022</v>
      </c>
      <c r="W7" s="60">
        <v>3834310</v>
      </c>
      <c r="X7" s="60">
        <v>7531523</v>
      </c>
      <c r="Y7" s="60">
        <v>-3697213</v>
      </c>
      <c r="Z7" s="140">
        <v>-49.09</v>
      </c>
      <c r="AA7" s="155">
        <v>7531523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>
        <v>212124</v>
      </c>
      <c r="L9" s="60"/>
      <c r="M9" s="60"/>
      <c r="N9" s="60">
        <v>212124</v>
      </c>
      <c r="O9" s="60"/>
      <c r="P9" s="60"/>
      <c r="Q9" s="60"/>
      <c r="R9" s="60"/>
      <c r="S9" s="60"/>
      <c r="T9" s="60"/>
      <c r="U9" s="60"/>
      <c r="V9" s="60"/>
      <c r="W9" s="60">
        <v>212124</v>
      </c>
      <c r="X9" s="60"/>
      <c r="Y9" s="60">
        <v>212124</v>
      </c>
      <c r="Z9" s="140"/>
      <c r="AA9" s="155"/>
    </row>
    <row r="10" spans="1:27" ht="13.5">
      <c r="A10" s="291" t="s">
        <v>209</v>
      </c>
      <c r="B10" s="142"/>
      <c r="C10" s="62">
        <v>20999750</v>
      </c>
      <c r="D10" s="156"/>
      <c r="E10" s="60">
        <v>10670316</v>
      </c>
      <c r="F10" s="60">
        <v>51993062</v>
      </c>
      <c r="G10" s="60">
        <v>164364</v>
      </c>
      <c r="H10" s="60">
        <v>2707574</v>
      </c>
      <c r="I10" s="60">
        <v>928064</v>
      </c>
      <c r="J10" s="60">
        <v>3800002</v>
      </c>
      <c r="K10" s="60">
        <v>6829189</v>
      </c>
      <c r="L10" s="60">
        <v>229484</v>
      </c>
      <c r="M10" s="60">
        <v>182956</v>
      </c>
      <c r="N10" s="60">
        <v>7241629</v>
      </c>
      <c r="O10" s="60">
        <v>3374774</v>
      </c>
      <c r="P10" s="60">
        <v>766744</v>
      </c>
      <c r="Q10" s="60">
        <v>5491344</v>
      </c>
      <c r="R10" s="60">
        <v>9632862</v>
      </c>
      <c r="S10" s="60">
        <v>2530197</v>
      </c>
      <c r="T10" s="60">
        <v>181423</v>
      </c>
      <c r="U10" s="60">
        <v>5346497</v>
      </c>
      <c r="V10" s="60">
        <v>8058117</v>
      </c>
      <c r="W10" s="60">
        <v>28732610</v>
      </c>
      <c r="X10" s="60">
        <v>51993062</v>
      </c>
      <c r="Y10" s="60">
        <v>-23260452</v>
      </c>
      <c r="Z10" s="140">
        <v>-44.74</v>
      </c>
      <c r="AA10" s="155">
        <v>51993062</v>
      </c>
    </row>
    <row r="11" spans="1:27" ht="13.5">
      <c r="A11" s="292" t="s">
        <v>210</v>
      </c>
      <c r="B11" s="142"/>
      <c r="C11" s="293">
        <f aca="true" t="shared" si="1" ref="C11:Y11">SUM(C6:C10)</f>
        <v>61153854</v>
      </c>
      <c r="D11" s="294">
        <f t="shared" si="1"/>
        <v>0</v>
      </c>
      <c r="E11" s="295">
        <f t="shared" si="1"/>
        <v>39210316</v>
      </c>
      <c r="F11" s="295">
        <f t="shared" si="1"/>
        <v>100747277</v>
      </c>
      <c r="G11" s="295">
        <f t="shared" si="1"/>
        <v>412543</v>
      </c>
      <c r="H11" s="295">
        <f t="shared" si="1"/>
        <v>5559744</v>
      </c>
      <c r="I11" s="295">
        <f t="shared" si="1"/>
        <v>3772061</v>
      </c>
      <c r="J11" s="295">
        <f t="shared" si="1"/>
        <v>9744348</v>
      </c>
      <c r="K11" s="295">
        <f t="shared" si="1"/>
        <v>10520545</v>
      </c>
      <c r="L11" s="295">
        <f t="shared" si="1"/>
        <v>5879793</v>
      </c>
      <c r="M11" s="295">
        <f t="shared" si="1"/>
        <v>6005629</v>
      </c>
      <c r="N11" s="295">
        <f t="shared" si="1"/>
        <v>22405967</v>
      </c>
      <c r="O11" s="295">
        <f t="shared" si="1"/>
        <v>4406343</v>
      </c>
      <c r="P11" s="295">
        <f t="shared" si="1"/>
        <v>3684763</v>
      </c>
      <c r="Q11" s="295">
        <f t="shared" si="1"/>
        <v>6866314</v>
      </c>
      <c r="R11" s="295">
        <f t="shared" si="1"/>
        <v>14957420</v>
      </c>
      <c r="S11" s="295">
        <f t="shared" si="1"/>
        <v>4268725</v>
      </c>
      <c r="T11" s="295">
        <f t="shared" si="1"/>
        <v>1013949</v>
      </c>
      <c r="U11" s="295">
        <f t="shared" si="1"/>
        <v>11747637</v>
      </c>
      <c r="V11" s="295">
        <f t="shared" si="1"/>
        <v>17030311</v>
      </c>
      <c r="W11" s="295">
        <f t="shared" si="1"/>
        <v>64138046</v>
      </c>
      <c r="X11" s="295">
        <f t="shared" si="1"/>
        <v>100747277</v>
      </c>
      <c r="Y11" s="295">
        <f t="shared" si="1"/>
        <v>-36609231</v>
      </c>
      <c r="Z11" s="296">
        <f>+IF(X11&lt;&gt;0,+(Y11/X11)*100,0)</f>
        <v>-36.33768781661464</v>
      </c>
      <c r="AA11" s="297">
        <f>SUM(AA6:AA10)</f>
        <v>100747277</v>
      </c>
    </row>
    <row r="12" spans="1:27" ht="13.5">
      <c r="A12" s="298" t="s">
        <v>211</v>
      </c>
      <c r="B12" s="136"/>
      <c r="C12" s="62">
        <v>16000433</v>
      </c>
      <c r="D12" s="156"/>
      <c r="E12" s="60">
        <v>45767157</v>
      </c>
      <c r="F12" s="60">
        <v>27958021</v>
      </c>
      <c r="G12" s="60">
        <v>389662</v>
      </c>
      <c r="H12" s="60">
        <v>3314944</v>
      </c>
      <c r="I12" s="60">
        <v>3099409</v>
      </c>
      <c r="J12" s="60">
        <v>6804015</v>
      </c>
      <c r="K12" s="60">
        <v>2629539</v>
      </c>
      <c r="L12" s="60">
        <v>2359374</v>
      </c>
      <c r="M12" s="60">
        <v>2509584</v>
      </c>
      <c r="N12" s="60">
        <v>7498497</v>
      </c>
      <c r="O12" s="60">
        <v>377629</v>
      </c>
      <c r="P12" s="60">
        <v>399688</v>
      </c>
      <c r="Q12" s="60">
        <v>2433904</v>
      </c>
      <c r="R12" s="60">
        <v>3211221</v>
      </c>
      <c r="S12" s="60">
        <v>1637506</v>
      </c>
      <c r="T12" s="60">
        <v>1490441</v>
      </c>
      <c r="U12" s="60">
        <v>2544158</v>
      </c>
      <c r="V12" s="60">
        <v>5672105</v>
      </c>
      <c r="W12" s="60">
        <v>23185838</v>
      </c>
      <c r="X12" s="60">
        <v>27958021</v>
      </c>
      <c r="Y12" s="60">
        <v>-4772183</v>
      </c>
      <c r="Z12" s="140">
        <v>-17.07</v>
      </c>
      <c r="AA12" s="155">
        <v>27958021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12396432</v>
      </c>
      <c r="D15" s="156"/>
      <c r="E15" s="60">
        <v>16053527</v>
      </c>
      <c r="F15" s="60">
        <v>18098508</v>
      </c>
      <c r="G15" s="60">
        <v>137</v>
      </c>
      <c r="H15" s="60">
        <v>998109</v>
      </c>
      <c r="I15" s="60">
        <v>314018</v>
      </c>
      <c r="J15" s="60">
        <v>1312264</v>
      </c>
      <c r="K15" s="60">
        <v>90327</v>
      </c>
      <c r="L15" s="60">
        <v>2218974</v>
      </c>
      <c r="M15" s="60">
        <v>1137465</v>
      </c>
      <c r="N15" s="60">
        <v>3446766</v>
      </c>
      <c r="O15" s="60">
        <v>480133</v>
      </c>
      <c r="P15" s="60">
        <v>1559693</v>
      </c>
      <c r="Q15" s="60">
        <v>1113283</v>
      </c>
      <c r="R15" s="60">
        <v>3153109</v>
      </c>
      <c r="S15" s="60">
        <v>648632</v>
      </c>
      <c r="T15" s="60">
        <v>544802</v>
      </c>
      <c r="U15" s="60">
        <v>1289825</v>
      </c>
      <c r="V15" s="60">
        <v>2483259</v>
      </c>
      <c r="W15" s="60">
        <v>10395398</v>
      </c>
      <c r="X15" s="60">
        <v>18098508</v>
      </c>
      <c r="Y15" s="60">
        <v>-7703110</v>
      </c>
      <c r="Z15" s="140">
        <v>-42.56</v>
      </c>
      <c r="AA15" s="155">
        <v>18098508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33469299</v>
      </c>
      <c r="D36" s="156">
        <f t="shared" si="4"/>
        <v>0</v>
      </c>
      <c r="E36" s="60">
        <f t="shared" si="4"/>
        <v>19800000</v>
      </c>
      <c r="F36" s="60">
        <f t="shared" si="4"/>
        <v>41222692</v>
      </c>
      <c r="G36" s="60">
        <f t="shared" si="4"/>
        <v>246517</v>
      </c>
      <c r="H36" s="60">
        <f t="shared" si="4"/>
        <v>2770179</v>
      </c>
      <c r="I36" s="60">
        <f t="shared" si="4"/>
        <v>2843997</v>
      </c>
      <c r="J36" s="60">
        <f t="shared" si="4"/>
        <v>5860693</v>
      </c>
      <c r="K36" s="60">
        <f t="shared" si="4"/>
        <v>3109232</v>
      </c>
      <c r="L36" s="60">
        <f t="shared" si="4"/>
        <v>5650309</v>
      </c>
      <c r="M36" s="60">
        <f t="shared" si="4"/>
        <v>4673993</v>
      </c>
      <c r="N36" s="60">
        <f t="shared" si="4"/>
        <v>13433534</v>
      </c>
      <c r="O36" s="60">
        <f t="shared" si="4"/>
        <v>757509</v>
      </c>
      <c r="P36" s="60">
        <f t="shared" si="4"/>
        <v>2544554</v>
      </c>
      <c r="Q36" s="60">
        <f t="shared" si="4"/>
        <v>1041540</v>
      </c>
      <c r="R36" s="60">
        <f t="shared" si="4"/>
        <v>4343603</v>
      </c>
      <c r="S36" s="60">
        <f t="shared" si="4"/>
        <v>1142548</v>
      </c>
      <c r="T36" s="60">
        <f t="shared" si="4"/>
        <v>537859</v>
      </c>
      <c r="U36" s="60">
        <f t="shared" si="4"/>
        <v>6040765</v>
      </c>
      <c r="V36" s="60">
        <f t="shared" si="4"/>
        <v>7721172</v>
      </c>
      <c r="W36" s="60">
        <f t="shared" si="4"/>
        <v>31359002</v>
      </c>
      <c r="X36" s="60">
        <f t="shared" si="4"/>
        <v>41222692</v>
      </c>
      <c r="Y36" s="60">
        <f t="shared" si="4"/>
        <v>-9863690</v>
      </c>
      <c r="Z36" s="140">
        <f aca="true" t="shared" si="5" ref="Z36:Z49">+IF(X36&lt;&gt;0,+(Y36/X36)*100,0)</f>
        <v>-23.92781626197532</v>
      </c>
      <c r="AA36" s="155">
        <f>AA6+AA21</f>
        <v>41222692</v>
      </c>
    </row>
    <row r="37" spans="1:27" ht="13.5">
      <c r="A37" s="291" t="s">
        <v>206</v>
      </c>
      <c r="B37" s="142"/>
      <c r="C37" s="62">
        <f t="shared" si="4"/>
        <v>6684805</v>
      </c>
      <c r="D37" s="156">
        <f t="shared" si="4"/>
        <v>0</v>
      </c>
      <c r="E37" s="60">
        <f t="shared" si="4"/>
        <v>8740000</v>
      </c>
      <c r="F37" s="60">
        <f t="shared" si="4"/>
        <v>7531523</v>
      </c>
      <c r="G37" s="60">
        <f t="shared" si="4"/>
        <v>1662</v>
      </c>
      <c r="H37" s="60">
        <f t="shared" si="4"/>
        <v>81991</v>
      </c>
      <c r="I37" s="60">
        <f t="shared" si="4"/>
        <v>0</v>
      </c>
      <c r="J37" s="60">
        <f t="shared" si="4"/>
        <v>83653</v>
      </c>
      <c r="K37" s="60">
        <f t="shared" si="4"/>
        <v>370000</v>
      </c>
      <c r="L37" s="60">
        <f t="shared" si="4"/>
        <v>0</v>
      </c>
      <c r="M37" s="60">
        <f t="shared" si="4"/>
        <v>1148680</v>
      </c>
      <c r="N37" s="60">
        <f t="shared" si="4"/>
        <v>1518680</v>
      </c>
      <c r="O37" s="60">
        <f t="shared" si="4"/>
        <v>274060</v>
      </c>
      <c r="P37" s="60">
        <f t="shared" si="4"/>
        <v>373465</v>
      </c>
      <c r="Q37" s="60">
        <f t="shared" si="4"/>
        <v>333430</v>
      </c>
      <c r="R37" s="60">
        <f t="shared" si="4"/>
        <v>980955</v>
      </c>
      <c r="S37" s="60">
        <f t="shared" si="4"/>
        <v>595980</v>
      </c>
      <c r="T37" s="60">
        <f t="shared" si="4"/>
        <v>294667</v>
      </c>
      <c r="U37" s="60">
        <f t="shared" si="4"/>
        <v>360375</v>
      </c>
      <c r="V37" s="60">
        <f t="shared" si="4"/>
        <v>1251022</v>
      </c>
      <c r="W37" s="60">
        <f t="shared" si="4"/>
        <v>3834310</v>
      </c>
      <c r="X37" s="60">
        <f t="shared" si="4"/>
        <v>7531523</v>
      </c>
      <c r="Y37" s="60">
        <f t="shared" si="4"/>
        <v>-3697213</v>
      </c>
      <c r="Z37" s="140">
        <f t="shared" si="5"/>
        <v>-49.08984544029143</v>
      </c>
      <c r="AA37" s="155">
        <f>AA7+AA22</f>
        <v>7531523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212124</v>
      </c>
      <c r="L39" s="60">
        <f t="shared" si="4"/>
        <v>0</v>
      </c>
      <c r="M39" s="60">
        <f t="shared" si="4"/>
        <v>0</v>
      </c>
      <c r="N39" s="60">
        <f t="shared" si="4"/>
        <v>212124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212124</v>
      </c>
      <c r="X39" s="60">
        <f t="shared" si="4"/>
        <v>0</v>
      </c>
      <c r="Y39" s="60">
        <f t="shared" si="4"/>
        <v>212124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20999750</v>
      </c>
      <c r="D40" s="156">
        <f t="shared" si="4"/>
        <v>0</v>
      </c>
      <c r="E40" s="60">
        <f t="shared" si="4"/>
        <v>10670316</v>
      </c>
      <c r="F40" s="60">
        <f t="shared" si="4"/>
        <v>51993062</v>
      </c>
      <c r="G40" s="60">
        <f t="shared" si="4"/>
        <v>164364</v>
      </c>
      <c r="H40" s="60">
        <f t="shared" si="4"/>
        <v>2707574</v>
      </c>
      <c r="I40" s="60">
        <f t="shared" si="4"/>
        <v>928064</v>
      </c>
      <c r="J40" s="60">
        <f t="shared" si="4"/>
        <v>3800002</v>
      </c>
      <c r="K40" s="60">
        <f t="shared" si="4"/>
        <v>6829189</v>
      </c>
      <c r="L40" s="60">
        <f t="shared" si="4"/>
        <v>229484</v>
      </c>
      <c r="M40" s="60">
        <f t="shared" si="4"/>
        <v>182956</v>
      </c>
      <c r="N40" s="60">
        <f t="shared" si="4"/>
        <v>7241629</v>
      </c>
      <c r="O40" s="60">
        <f t="shared" si="4"/>
        <v>3374774</v>
      </c>
      <c r="P40" s="60">
        <f t="shared" si="4"/>
        <v>766744</v>
      </c>
      <c r="Q40" s="60">
        <f t="shared" si="4"/>
        <v>5491344</v>
      </c>
      <c r="R40" s="60">
        <f t="shared" si="4"/>
        <v>9632862</v>
      </c>
      <c r="S40" s="60">
        <f t="shared" si="4"/>
        <v>2530197</v>
      </c>
      <c r="T40" s="60">
        <f t="shared" si="4"/>
        <v>181423</v>
      </c>
      <c r="U40" s="60">
        <f t="shared" si="4"/>
        <v>5346497</v>
      </c>
      <c r="V40" s="60">
        <f t="shared" si="4"/>
        <v>8058117</v>
      </c>
      <c r="W40" s="60">
        <f t="shared" si="4"/>
        <v>28732610</v>
      </c>
      <c r="X40" s="60">
        <f t="shared" si="4"/>
        <v>51993062</v>
      </c>
      <c r="Y40" s="60">
        <f t="shared" si="4"/>
        <v>-23260452</v>
      </c>
      <c r="Z40" s="140">
        <f t="shared" si="5"/>
        <v>-44.73760749078406</v>
      </c>
      <c r="AA40" s="155">
        <f>AA10+AA25</f>
        <v>51993062</v>
      </c>
    </row>
    <row r="41" spans="1:27" ht="13.5">
      <c r="A41" s="292" t="s">
        <v>210</v>
      </c>
      <c r="B41" s="142"/>
      <c r="C41" s="293">
        <f aca="true" t="shared" si="6" ref="C41:Y41">SUM(C36:C40)</f>
        <v>61153854</v>
      </c>
      <c r="D41" s="294">
        <f t="shared" si="6"/>
        <v>0</v>
      </c>
      <c r="E41" s="295">
        <f t="shared" si="6"/>
        <v>39210316</v>
      </c>
      <c r="F41" s="295">
        <f t="shared" si="6"/>
        <v>100747277</v>
      </c>
      <c r="G41" s="295">
        <f t="shared" si="6"/>
        <v>412543</v>
      </c>
      <c r="H41" s="295">
        <f t="shared" si="6"/>
        <v>5559744</v>
      </c>
      <c r="I41" s="295">
        <f t="shared" si="6"/>
        <v>3772061</v>
      </c>
      <c r="J41" s="295">
        <f t="shared" si="6"/>
        <v>9744348</v>
      </c>
      <c r="K41" s="295">
        <f t="shared" si="6"/>
        <v>10520545</v>
      </c>
      <c r="L41" s="295">
        <f t="shared" si="6"/>
        <v>5879793</v>
      </c>
      <c r="M41" s="295">
        <f t="shared" si="6"/>
        <v>6005629</v>
      </c>
      <c r="N41" s="295">
        <f t="shared" si="6"/>
        <v>22405967</v>
      </c>
      <c r="O41" s="295">
        <f t="shared" si="6"/>
        <v>4406343</v>
      </c>
      <c r="P41" s="295">
        <f t="shared" si="6"/>
        <v>3684763</v>
      </c>
      <c r="Q41" s="295">
        <f t="shared" si="6"/>
        <v>6866314</v>
      </c>
      <c r="R41" s="295">
        <f t="shared" si="6"/>
        <v>14957420</v>
      </c>
      <c r="S41" s="295">
        <f t="shared" si="6"/>
        <v>4268725</v>
      </c>
      <c r="T41" s="295">
        <f t="shared" si="6"/>
        <v>1013949</v>
      </c>
      <c r="U41" s="295">
        <f t="shared" si="6"/>
        <v>11747637</v>
      </c>
      <c r="V41" s="295">
        <f t="shared" si="6"/>
        <v>17030311</v>
      </c>
      <c r="W41" s="295">
        <f t="shared" si="6"/>
        <v>64138046</v>
      </c>
      <c r="X41" s="295">
        <f t="shared" si="6"/>
        <v>100747277</v>
      </c>
      <c r="Y41" s="295">
        <f t="shared" si="6"/>
        <v>-36609231</v>
      </c>
      <c r="Z41" s="296">
        <f t="shared" si="5"/>
        <v>-36.33768781661464</v>
      </c>
      <c r="AA41" s="297">
        <f>SUM(AA36:AA40)</f>
        <v>100747277</v>
      </c>
    </row>
    <row r="42" spans="1:27" ht="13.5">
      <c r="A42" s="298" t="s">
        <v>211</v>
      </c>
      <c r="B42" s="136"/>
      <c r="C42" s="95">
        <f aca="true" t="shared" si="7" ref="C42:Y48">C12+C27</f>
        <v>16000433</v>
      </c>
      <c r="D42" s="129">
        <f t="shared" si="7"/>
        <v>0</v>
      </c>
      <c r="E42" s="54">
        <f t="shared" si="7"/>
        <v>45767157</v>
      </c>
      <c r="F42" s="54">
        <f t="shared" si="7"/>
        <v>27958021</v>
      </c>
      <c r="G42" s="54">
        <f t="shared" si="7"/>
        <v>389662</v>
      </c>
      <c r="H42" s="54">
        <f t="shared" si="7"/>
        <v>3314944</v>
      </c>
      <c r="I42" s="54">
        <f t="shared" si="7"/>
        <v>3099409</v>
      </c>
      <c r="J42" s="54">
        <f t="shared" si="7"/>
        <v>6804015</v>
      </c>
      <c r="K42" s="54">
        <f t="shared" si="7"/>
        <v>2629539</v>
      </c>
      <c r="L42" s="54">
        <f t="shared" si="7"/>
        <v>2359374</v>
      </c>
      <c r="M42" s="54">
        <f t="shared" si="7"/>
        <v>2509584</v>
      </c>
      <c r="N42" s="54">
        <f t="shared" si="7"/>
        <v>7498497</v>
      </c>
      <c r="O42" s="54">
        <f t="shared" si="7"/>
        <v>377629</v>
      </c>
      <c r="P42" s="54">
        <f t="shared" si="7"/>
        <v>399688</v>
      </c>
      <c r="Q42" s="54">
        <f t="shared" si="7"/>
        <v>2433904</v>
      </c>
      <c r="R42" s="54">
        <f t="shared" si="7"/>
        <v>3211221</v>
      </c>
      <c r="S42" s="54">
        <f t="shared" si="7"/>
        <v>1637506</v>
      </c>
      <c r="T42" s="54">
        <f t="shared" si="7"/>
        <v>1490441</v>
      </c>
      <c r="U42" s="54">
        <f t="shared" si="7"/>
        <v>2544158</v>
      </c>
      <c r="V42" s="54">
        <f t="shared" si="7"/>
        <v>5672105</v>
      </c>
      <c r="W42" s="54">
        <f t="shared" si="7"/>
        <v>23185838</v>
      </c>
      <c r="X42" s="54">
        <f t="shared" si="7"/>
        <v>27958021</v>
      </c>
      <c r="Y42" s="54">
        <f t="shared" si="7"/>
        <v>-4772183</v>
      </c>
      <c r="Z42" s="184">
        <f t="shared" si="5"/>
        <v>-17.06910156480675</v>
      </c>
      <c r="AA42" s="130">
        <f aca="true" t="shared" si="8" ref="AA42:AA48">AA12+AA27</f>
        <v>27958021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12396432</v>
      </c>
      <c r="D45" s="129">
        <f t="shared" si="7"/>
        <v>0</v>
      </c>
      <c r="E45" s="54">
        <f t="shared" si="7"/>
        <v>16053527</v>
      </c>
      <c r="F45" s="54">
        <f t="shared" si="7"/>
        <v>18098508</v>
      </c>
      <c r="G45" s="54">
        <f t="shared" si="7"/>
        <v>137</v>
      </c>
      <c r="H45" s="54">
        <f t="shared" si="7"/>
        <v>998109</v>
      </c>
      <c r="I45" s="54">
        <f t="shared" si="7"/>
        <v>314018</v>
      </c>
      <c r="J45" s="54">
        <f t="shared" si="7"/>
        <v>1312264</v>
      </c>
      <c r="K45" s="54">
        <f t="shared" si="7"/>
        <v>90327</v>
      </c>
      <c r="L45" s="54">
        <f t="shared" si="7"/>
        <v>2218974</v>
      </c>
      <c r="M45" s="54">
        <f t="shared" si="7"/>
        <v>1137465</v>
      </c>
      <c r="N45" s="54">
        <f t="shared" si="7"/>
        <v>3446766</v>
      </c>
      <c r="O45" s="54">
        <f t="shared" si="7"/>
        <v>480133</v>
      </c>
      <c r="P45" s="54">
        <f t="shared" si="7"/>
        <v>1559693</v>
      </c>
      <c r="Q45" s="54">
        <f t="shared" si="7"/>
        <v>1113283</v>
      </c>
      <c r="R45" s="54">
        <f t="shared" si="7"/>
        <v>3153109</v>
      </c>
      <c r="S45" s="54">
        <f t="shared" si="7"/>
        <v>648632</v>
      </c>
      <c r="T45" s="54">
        <f t="shared" si="7"/>
        <v>544802</v>
      </c>
      <c r="U45" s="54">
        <f t="shared" si="7"/>
        <v>1289825</v>
      </c>
      <c r="V45" s="54">
        <f t="shared" si="7"/>
        <v>2483259</v>
      </c>
      <c r="W45" s="54">
        <f t="shared" si="7"/>
        <v>10395398</v>
      </c>
      <c r="X45" s="54">
        <f t="shared" si="7"/>
        <v>18098508</v>
      </c>
      <c r="Y45" s="54">
        <f t="shared" si="7"/>
        <v>-7703110</v>
      </c>
      <c r="Z45" s="184">
        <f t="shared" si="5"/>
        <v>-42.56212722065266</v>
      </c>
      <c r="AA45" s="130">
        <f t="shared" si="8"/>
        <v>18098508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89550719</v>
      </c>
      <c r="D49" s="218">
        <f t="shared" si="9"/>
        <v>0</v>
      </c>
      <c r="E49" s="220">
        <f t="shared" si="9"/>
        <v>101031000</v>
      </c>
      <c r="F49" s="220">
        <f t="shared" si="9"/>
        <v>146803806</v>
      </c>
      <c r="G49" s="220">
        <f t="shared" si="9"/>
        <v>802342</v>
      </c>
      <c r="H49" s="220">
        <f t="shared" si="9"/>
        <v>9872797</v>
      </c>
      <c r="I49" s="220">
        <f t="shared" si="9"/>
        <v>7185488</v>
      </c>
      <c r="J49" s="220">
        <f t="shared" si="9"/>
        <v>17860627</v>
      </c>
      <c r="K49" s="220">
        <f t="shared" si="9"/>
        <v>13240411</v>
      </c>
      <c r="L49" s="220">
        <f t="shared" si="9"/>
        <v>10458141</v>
      </c>
      <c r="M49" s="220">
        <f t="shared" si="9"/>
        <v>9652678</v>
      </c>
      <c r="N49" s="220">
        <f t="shared" si="9"/>
        <v>33351230</v>
      </c>
      <c r="O49" s="220">
        <f t="shared" si="9"/>
        <v>5264105</v>
      </c>
      <c r="P49" s="220">
        <f t="shared" si="9"/>
        <v>5644144</v>
      </c>
      <c r="Q49" s="220">
        <f t="shared" si="9"/>
        <v>10413501</v>
      </c>
      <c r="R49" s="220">
        <f t="shared" si="9"/>
        <v>21321750</v>
      </c>
      <c r="S49" s="220">
        <f t="shared" si="9"/>
        <v>6554863</v>
      </c>
      <c r="T49" s="220">
        <f t="shared" si="9"/>
        <v>3049192</v>
      </c>
      <c r="U49" s="220">
        <f t="shared" si="9"/>
        <v>15581620</v>
      </c>
      <c r="V49" s="220">
        <f t="shared" si="9"/>
        <v>25185675</v>
      </c>
      <c r="W49" s="220">
        <f t="shared" si="9"/>
        <v>97719282</v>
      </c>
      <c r="X49" s="220">
        <f t="shared" si="9"/>
        <v>146803806</v>
      </c>
      <c r="Y49" s="220">
        <f t="shared" si="9"/>
        <v>-49084524</v>
      </c>
      <c r="Z49" s="221">
        <f t="shared" si="5"/>
        <v>-33.43545738861838</v>
      </c>
      <c r="AA49" s="222">
        <f>SUM(AA41:AA48)</f>
        <v>146803806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2012594</v>
      </c>
      <c r="H65" s="60">
        <v>4067231</v>
      </c>
      <c r="I65" s="60">
        <v>6217137</v>
      </c>
      <c r="J65" s="60">
        <v>12296962</v>
      </c>
      <c r="K65" s="60">
        <v>8250673</v>
      </c>
      <c r="L65" s="60">
        <v>10637232</v>
      </c>
      <c r="M65" s="60">
        <v>12705837</v>
      </c>
      <c r="N65" s="60">
        <v>31593742</v>
      </c>
      <c r="O65" s="60">
        <v>14763481</v>
      </c>
      <c r="P65" s="60">
        <v>16915081</v>
      </c>
      <c r="Q65" s="60">
        <v>18982778</v>
      </c>
      <c r="R65" s="60">
        <v>50661340</v>
      </c>
      <c r="S65" s="60">
        <v>21046621</v>
      </c>
      <c r="T65" s="60">
        <v>23169910</v>
      </c>
      <c r="U65" s="60"/>
      <c r="V65" s="60">
        <v>44216531</v>
      </c>
      <c r="W65" s="60">
        <v>138768575</v>
      </c>
      <c r="X65" s="60"/>
      <c r="Y65" s="60">
        <v>138768575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16070</v>
      </c>
      <c r="H67" s="60">
        <v>32140</v>
      </c>
      <c r="I67" s="60">
        <v>48210</v>
      </c>
      <c r="J67" s="60">
        <v>96420</v>
      </c>
      <c r="K67" s="60">
        <v>64280</v>
      </c>
      <c r="L67" s="60">
        <v>80350</v>
      </c>
      <c r="M67" s="60">
        <v>96420</v>
      </c>
      <c r="N67" s="60">
        <v>241050</v>
      </c>
      <c r="O67" s="60">
        <v>112490</v>
      </c>
      <c r="P67" s="60">
        <v>128560</v>
      </c>
      <c r="Q67" s="60">
        <v>144630</v>
      </c>
      <c r="R67" s="60">
        <v>385680</v>
      </c>
      <c r="S67" s="60">
        <v>160700</v>
      </c>
      <c r="T67" s="60">
        <v>193807</v>
      </c>
      <c r="U67" s="60"/>
      <c r="V67" s="60">
        <v>354507</v>
      </c>
      <c r="W67" s="60">
        <v>1077657</v>
      </c>
      <c r="X67" s="60"/>
      <c r="Y67" s="60">
        <v>1077657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1637491</v>
      </c>
      <c r="H68" s="60">
        <v>3534923</v>
      </c>
      <c r="I68" s="60">
        <v>7544918</v>
      </c>
      <c r="J68" s="60">
        <v>12717332</v>
      </c>
      <c r="K68" s="60">
        <v>13743167</v>
      </c>
      <c r="L68" s="60">
        <v>17369519</v>
      </c>
      <c r="M68" s="60">
        <v>19246530</v>
      </c>
      <c r="N68" s="60">
        <v>50359216</v>
      </c>
      <c r="O68" s="60">
        <v>22063105</v>
      </c>
      <c r="P68" s="60">
        <v>21703319</v>
      </c>
      <c r="Q68" s="60">
        <v>23179358</v>
      </c>
      <c r="R68" s="60">
        <v>66945782</v>
      </c>
      <c r="S68" s="60">
        <v>26603524</v>
      </c>
      <c r="T68" s="60">
        <v>29528273</v>
      </c>
      <c r="U68" s="60"/>
      <c r="V68" s="60">
        <v>56131797</v>
      </c>
      <c r="W68" s="60">
        <v>186154127</v>
      </c>
      <c r="X68" s="60"/>
      <c r="Y68" s="60">
        <v>186154127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3666155</v>
      </c>
      <c r="H69" s="220">
        <f t="shared" si="12"/>
        <v>7634294</v>
      </c>
      <c r="I69" s="220">
        <f t="shared" si="12"/>
        <v>13810265</v>
      </c>
      <c r="J69" s="220">
        <f t="shared" si="12"/>
        <v>25110714</v>
      </c>
      <c r="K69" s="220">
        <f t="shared" si="12"/>
        <v>22058120</v>
      </c>
      <c r="L69" s="220">
        <f t="shared" si="12"/>
        <v>28087101</v>
      </c>
      <c r="M69" s="220">
        <f t="shared" si="12"/>
        <v>32048787</v>
      </c>
      <c r="N69" s="220">
        <f t="shared" si="12"/>
        <v>82194008</v>
      </c>
      <c r="O69" s="220">
        <f t="shared" si="12"/>
        <v>36939076</v>
      </c>
      <c r="P69" s="220">
        <f t="shared" si="12"/>
        <v>38746960</v>
      </c>
      <c r="Q69" s="220">
        <f t="shared" si="12"/>
        <v>42306766</v>
      </c>
      <c r="R69" s="220">
        <f t="shared" si="12"/>
        <v>117992802</v>
      </c>
      <c r="S69" s="220">
        <f t="shared" si="12"/>
        <v>47810845</v>
      </c>
      <c r="T69" s="220">
        <f t="shared" si="12"/>
        <v>52891990</v>
      </c>
      <c r="U69" s="220">
        <f t="shared" si="12"/>
        <v>0</v>
      </c>
      <c r="V69" s="220">
        <f t="shared" si="12"/>
        <v>100702835</v>
      </c>
      <c r="W69" s="220">
        <f t="shared" si="12"/>
        <v>326000359</v>
      </c>
      <c r="X69" s="220">
        <f t="shared" si="12"/>
        <v>0</v>
      </c>
      <c r="Y69" s="220">
        <f t="shared" si="12"/>
        <v>326000359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61153854</v>
      </c>
      <c r="D5" s="344">
        <f t="shared" si="0"/>
        <v>0</v>
      </c>
      <c r="E5" s="343">
        <f t="shared" si="0"/>
        <v>39210316</v>
      </c>
      <c r="F5" s="345">
        <f t="shared" si="0"/>
        <v>100747277</v>
      </c>
      <c r="G5" s="345">
        <f t="shared" si="0"/>
        <v>412543</v>
      </c>
      <c r="H5" s="343">
        <f t="shared" si="0"/>
        <v>5559744</v>
      </c>
      <c r="I5" s="343">
        <f t="shared" si="0"/>
        <v>3772061</v>
      </c>
      <c r="J5" s="345">
        <f t="shared" si="0"/>
        <v>9744348</v>
      </c>
      <c r="K5" s="345">
        <f t="shared" si="0"/>
        <v>10520545</v>
      </c>
      <c r="L5" s="343">
        <f t="shared" si="0"/>
        <v>5879793</v>
      </c>
      <c r="M5" s="343">
        <f t="shared" si="0"/>
        <v>6005629</v>
      </c>
      <c r="N5" s="345">
        <f t="shared" si="0"/>
        <v>22405967</v>
      </c>
      <c r="O5" s="345">
        <f t="shared" si="0"/>
        <v>4406343</v>
      </c>
      <c r="P5" s="343">
        <f t="shared" si="0"/>
        <v>3684763</v>
      </c>
      <c r="Q5" s="343">
        <f t="shared" si="0"/>
        <v>6866314</v>
      </c>
      <c r="R5" s="345">
        <f t="shared" si="0"/>
        <v>14957420</v>
      </c>
      <c r="S5" s="345">
        <f t="shared" si="0"/>
        <v>4268725</v>
      </c>
      <c r="T5" s="343">
        <f t="shared" si="0"/>
        <v>1013949</v>
      </c>
      <c r="U5" s="343">
        <f t="shared" si="0"/>
        <v>11747637</v>
      </c>
      <c r="V5" s="345">
        <f t="shared" si="0"/>
        <v>17030311</v>
      </c>
      <c r="W5" s="345">
        <f t="shared" si="0"/>
        <v>64138046</v>
      </c>
      <c r="X5" s="343">
        <f t="shared" si="0"/>
        <v>100747277</v>
      </c>
      <c r="Y5" s="345">
        <f t="shared" si="0"/>
        <v>-36609231</v>
      </c>
      <c r="Z5" s="346">
        <f>+IF(X5&lt;&gt;0,+(Y5/X5)*100,0)</f>
        <v>-36.33768781661464</v>
      </c>
      <c r="AA5" s="347">
        <f>+AA6+AA8+AA11+AA13+AA15</f>
        <v>100747277</v>
      </c>
    </row>
    <row r="6" spans="1:27" ht="13.5">
      <c r="A6" s="348" t="s">
        <v>205</v>
      </c>
      <c r="B6" s="142"/>
      <c r="C6" s="60">
        <f>+C7</f>
        <v>33469299</v>
      </c>
      <c r="D6" s="327">
        <f aca="true" t="shared" si="1" ref="D6:AA6">+D7</f>
        <v>0</v>
      </c>
      <c r="E6" s="60">
        <f t="shared" si="1"/>
        <v>19800000</v>
      </c>
      <c r="F6" s="59">
        <f t="shared" si="1"/>
        <v>41222692</v>
      </c>
      <c r="G6" s="59">
        <f t="shared" si="1"/>
        <v>246517</v>
      </c>
      <c r="H6" s="60">
        <f t="shared" si="1"/>
        <v>2770179</v>
      </c>
      <c r="I6" s="60">
        <f t="shared" si="1"/>
        <v>2843997</v>
      </c>
      <c r="J6" s="59">
        <f t="shared" si="1"/>
        <v>5860693</v>
      </c>
      <c r="K6" s="59">
        <f t="shared" si="1"/>
        <v>3109232</v>
      </c>
      <c r="L6" s="60">
        <f t="shared" si="1"/>
        <v>5650309</v>
      </c>
      <c r="M6" s="60">
        <f t="shared" si="1"/>
        <v>4673993</v>
      </c>
      <c r="N6" s="59">
        <f t="shared" si="1"/>
        <v>13433534</v>
      </c>
      <c r="O6" s="59">
        <f t="shared" si="1"/>
        <v>757509</v>
      </c>
      <c r="P6" s="60">
        <f t="shared" si="1"/>
        <v>2544554</v>
      </c>
      <c r="Q6" s="60">
        <f t="shared" si="1"/>
        <v>1041540</v>
      </c>
      <c r="R6" s="59">
        <f t="shared" si="1"/>
        <v>4343603</v>
      </c>
      <c r="S6" s="59">
        <f t="shared" si="1"/>
        <v>1142548</v>
      </c>
      <c r="T6" s="60">
        <f t="shared" si="1"/>
        <v>537859</v>
      </c>
      <c r="U6" s="60">
        <f t="shared" si="1"/>
        <v>6040765</v>
      </c>
      <c r="V6" s="59">
        <f t="shared" si="1"/>
        <v>7721172</v>
      </c>
      <c r="W6" s="59">
        <f t="shared" si="1"/>
        <v>31359002</v>
      </c>
      <c r="X6" s="60">
        <f t="shared" si="1"/>
        <v>41222692</v>
      </c>
      <c r="Y6" s="59">
        <f t="shared" si="1"/>
        <v>-9863690</v>
      </c>
      <c r="Z6" s="61">
        <f>+IF(X6&lt;&gt;0,+(Y6/X6)*100,0)</f>
        <v>-23.92781626197532</v>
      </c>
      <c r="AA6" s="62">
        <f t="shared" si="1"/>
        <v>41222692</v>
      </c>
    </row>
    <row r="7" spans="1:27" ht="13.5">
      <c r="A7" s="291" t="s">
        <v>229</v>
      </c>
      <c r="B7" s="142"/>
      <c r="C7" s="60">
        <v>33469299</v>
      </c>
      <c r="D7" s="327"/>
      <c r="E7" s="60">
        <v>19800000</v>
      </c>
      <c r="F7" s="59">
        <v>41222692</v>
      </c>
      <c r="G7" s="59">
        <v>246517</v>
      </c>
      <c r="H7" s="60">
        <v>2770179</v>
      </c>
      <c r="I7" s="60">
        <v>2843997</v>
      </c>
      <c r="J7" s="59">
        <v>5860693</v>
      </c>
      <c r="K7" s="59">
        <v>3109232</v>
      </c>
      <c r="L7" s="60">
        <v>5650309</v>
      </c>
      <c r="M7" s="60">
        <v>4673993</v>
      </c>
      <c r="N7" s="59">
        <v>13433534</v>
      </c>
      <c r="O7" s="59">
        <v>757509</v>
      </c>
      <c r="P7" s="60">
        <v>2544554</v>
      </c>
      <c r="Q7" s="60">
        <v>1041540</v>
      </c>
      <c r="R7" s="59">
        <v>4343603</v>
      </c>
      <c r="S7" s="59">
        <v>1142548</v>
      </c>
      <c r="T7" s="60">
        <v>537859</v>
      </c>
      <c r="U7" s="60">
        <v>6040765</v>
      </c>
      <c r="V7" s="59">
        <v>7721172</v>
      </c>
      <c r="W7" s="59">
        <v>31359002</v>
      </c>
      <c r="X7" s="60">
        <v>41222692</v>
      </c>
      <c r="Y7" s="59">
        <v>-9863690</v>
      </c>
      <c r="Z7" s="61">
        <v>-23.93</v>
      </c>
      <c r="AA7" s="62">
        <v>41222692</v>
      </c>
    </row>
    <row r="8" spans="1:27" ht="13.5">
      <c r="A8" s="348" t="s">
        <v>206</v>
      </c>
      <c r="B8" s="142"/>
      <c r="C8" s="60">
        <f aca="true" t="shared" si="2" ref="C8:Y8">SUM(C9:C10)</f>
        <v>6684805</v>
      </c>
      <c r="D8" s="327">
        <f t="shared" si="2"/>
        <v>0</v>
      </c>
      <c r="E8" s="60">
        <f t="shared" si="2"/>
        <v>8740000</v>
      </c>
      <c r="F8" s="59">
        <f t="shared" si="2"/>
        <v>7531523</v>
      </c>
      <c r="G8" s="59">
        <f t="shared" si="2"/>
        <v>1662</v>
      </c>
      <c r="H8" s="60">
        <f t="shared" si="2"/>
        <v>81991</v>
      </c>
      <c r="I8" s="60">
        <f t="shared" si="2"/>
        <v>0</v>
      </c>
      <c r="J8" s="59">
        <f t="shared" si="2"/>
        <v>83653</v>
      </c>
      <c r="K8" s="59">
        <f t="shared" si="2"/>
        <v>370000</v>
      </c>
      <c r="L8" s="60">
        <f t="shared" si="2"/>
        <v>0</v>
      </c>
      <c r="M8" s="60">
        <f t="shared" si="2"/>
        <v>1148680</v>
      </c>
      <c r="N8" s="59">
        <f t="shared" si="2"/>
        <v>1518680</v>
      </c>
      <c r="O8" s="59">
        <f t="shared" si="2"/>
        <v>274060</v>
      </c>
      <c r="P8" s="60">
        <f t="shared" si="2"/>
        <v>373465</v>
      </c>
      <c r="Q8" s="60">
        <f t="shared" si="2"/>
        <v>333430</v>
      </c>
      <c r="R8" s="59">
        <f t="shared" si="2"/>
        <v>980955</v>
      </c>
      <c r="S8" s="59">
        <f t="shared" si="2"/>
        <v>595980</v>
      </c>
      <c r="T8" s="60">
        <f t="shared" si="2"/>
        <v>294667</v>
      </c>
      <c r="U8" s="60">
        <f t="shared" si="2"/>
        <v>360375</v>
      </c>
      <c r="V8" s="59">
        <f t="shared" si="2"/>
        <v>1251022</v>
      </c>
      <c r="W8" s="59">
        <f t="shared" si="2"/>
        <v>3834310</v>
      </c>
      <c r="X8" s="60">
        <f t="shared" si="2"/>
        <v>7531523</v>
      </c>
      <c r="Y8" s="59">
        <f t="shared" si="2"/>
        <v>-3697213</v>
      </c>
      <c r="Z8" s="61">
        <f>+IF(X8&lt;&gt;0,+(Y8/X8)*100,0)</f>
        <v>-49.08984544029143</v>
      </c>
      <c r="AA8" s="62">
        <f>SUM(AA9:AA10)</f>
        <v>7531523</v>
      </c>
    </row>
    <row r="9" spans="1:27" ht="13.5">
      <c r="A9" s="291" t="s">
        <v>230</v>
      </c>
      <c r="B9" s="142"/>
      <c r="C9" s="60">
        <v>4847932</v>
      </c>
      <c r="D9" s="327"/>
      <c r="E9" s="60">
        <v>4500000</v>
      </c>
      <c r="F9" s="59">
        <v>2024423</v>
      </c>
      <c r="G9" s="59">
        <v>877</v>
      </c>
      <c r="H9" s="60">
        <v>13026</v>
      </c>
      <c r="I9" s="60"/>
      <c r="J9" s="59">
        <v>13903</v>
      </c>
      <c r="K9" s="59"/>
      <c r="L9" s="60"/>
      <c r="M9" s="60">
        <v>423707</v>
      </c>
      <c r="N9" s="59">
        <v>423707</v>
      </c>
      <c r="O9" s="59">
        <v>154123</v>
      </c>
      <c r="P9" s="60">
        <v>145820</v>
      </c>
      <c r="Q9" s="60"/>
      <c r="R9" s="59">
        <v>299943</v>
      </c>
      <c r="S9" s="59">
        <v>226428</v>
      </c>
      <c r="T9" s="60">
        <v>65650</v>
      </c>
      <c r="U9" s="60">
        <v>201111</v>
      </c>
      <c r="V9" s="59">
        <v>493189</v>
      </c>
      <c r="W9" s="59">
        <v>1230742</v>
      </c>
      <c r="X9" s="60">
        <v>2024423</v>
      </c>
      <c r="Y9" s="59">
        <v>-793681</v>
      </c>
      <c r="Z9" s="61">
        <v>-39.21</v>
      </c>
      <c r="AA9" s="62">
        <v>2024423</v>
      </c>
    </row>
    <row r="10" spans="1:27" ht="13.5">
      <c r="A10" s="291" t="s">
        <v>231</v>
      </c>
      <c r="B10" s="142"/>
      <c r="C10" s="60">
        <v>1836873</v>
      </c>
      <c r="D10" s="327"/>
      <c r="E10" s="60">
        <v>4240000</v>
      </c>
      <c r="F10" s="59">
        <v>5507100</v>
      </c>
      <c r="G10" s="59">
        <v>785</v>
      </c>
      <c r="H10" s="60">
        <v>68965</v>
      </c>
      <c r="I10" s="60"/>
      <c r="J10" s="59">
        <v>69750</v>
      </c>
      <c r="K10" s="59">
        <v>370000</v>
      </c>
      <c r="L10" s="60"/>
      <c r="M10" s="60">
        <v>724973</v>
      </c>
      <c r="N10" s="59">
        <v>1094973</v>
      </c>
      <c r="O10" s="59">
        <v>119937</v>
      </c>
      <c r="P10" s="60">
        <v>227645</v>
      </c>
      <c r="Q10" s="60">
        <v>333430</v>
      </c>
      <c r="R10" s="59">
        <v>681012</v>
      </c>
      <c r="S10" s="59">
        <v>369552</v>
      </c>
      <c r="T10" s="60">
        <v>229017</v>
      </c>
      <c r="U10" s="60">
        <v>159264</v>
      </c>
      <c r="V10" s="59">
        <v>757833</v>
      </c>
      <c r="W10" s="59">
        <v>2603568</v>
      </c>
      <c r="X10" s="60">
        <v>5507100</v>
      </c>
      <c r="Y10" s="59">
        <v>-2903532</v>
      </c>
      <c r="Z10" s="61">
        <v>-52.72</v>
      </c>
      <c r="AA10" s="62">
        <v>5507100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212124</v>
      </c>
      <c r="L13" s="275">
        <f t="shared" si="4"/>
        <v>0</v>
      </c>
      <c r="M13" s="275">
        <f t="shared" si="4"/>
        <v>0</v>
      </c>
      <c r="N13" s="329">
        <f t="shared" si="4"/>
        <v>212124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212124</v>
      </c>
      <c r="X13" s="275">
        <f t="shared" si="4"/>
        <v>0</v>
      </c>
      <c r="Y13" s="329">
        <f t="shared" si="4"/>
        <v>212124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>
        <v>212124</v>
      </c>
      <c r="L14" s="60"/>
      <c r="M14" s="60"/>
      <c r="N14" s="59">
        <v>212124</v>
      </c>
      <c r="O14" s="59"/>
      <c r="P14" s="60"/>
      <c r="Q14" s="60"/>
      <c r="R14" s="59"/>
      <c r="S14" s="59"/>
      <c r="T14" s="60"/>
      <c r="U14" s="60"/>
      <c r="V14" s="59"/>
      <c r="W14" s="59">
        <v>212124</v>
      </c>
      <c r="X14" s="60"/>
      <c r="Y14" s="59">
        <v>212124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20999750</v>
      </c>
      <c r="D15" s="327">
        <f t="shared" si="5"/>
        <v>0</v>
      </c>
      <c r="E15" s="60">
        <f t="shared" si="5"/>
        <v>10670316</v>
      </c>
      <c r="F15" s="59">
        <f t="shared" si="5"/>
        <v>51993062</v>
      </c>
      <c r="G15" s="59">
        <f t="shared" si="5"/>
        <v>164364</v>
      </c>
      <c r="H15" s="60">
        <f t="shared" si="5"/>
        <v>2707574</v>
      </c>
      <c r="I15" s="60">
        <f t="shared" si="5"/>
        <v>928064</v>
      </c>
      <c r="J15" s="59">
        <f t="shared" si="5"/>
        <v>3800002</v>
      </c>
      <c r="K15" s="59">
        <f t="shared" si="5"/>
        <v>6829189</v>
      </c>
      <c r="L15" s="60">
        <f t="shared" si="5"/>
        <v>229484</v>
      </c>
      <c r="M15" s="60">
        <f t="shared" si="5"/>
        <v>182956</v>
      </c>
      <c r="N15" s="59">
        <f t="shared" si="5"/>
        <v>7241629</v>
      </c>
      <c r="O15" s="59">
        <f t="shared" si="5"/>
        <v>3374774</v>
      </c>
      <c r="P15" s="60">
        <f t="shared" si="5"/>
        <v>766744</v>
      </c>
      <c r="Q15" s="60">
        <f t="shared" si="5"/>
        <v>5491344</v>
      </c>
      <c r="R15" s="59">
        <f t="shared" si="5"/>
        <v>9632862</v>
      </c>
      <c r="S15" s="59">
        <f t="shared" si="5"/>
        <v>2530197</v>
      </c>
      <c r="T15" s="60">
        <f t="shared" si="5"/>
        <v>181423</v>
      </c>
      <c r="U15" s="60">
        <f t="shared" si="5"/>
        <v>5346497</v>
      </c>
      <c r="V15" s="59">
        <f t="shared" si="5"/>
        <v>8058117</v>
      </c>
      <c r="W15" s="59">
        <f t="shared" si="5"/>
        <v>28732610</v>
      </c>
      <c r="X15" s="60">
        <f t="shared" si="5"/>
        <v>51993062</v>
      </c>
      <c r="Y15" s="59">
        <f t="shared" si="5"/>
        <v>-23260452</v>
      </c>
      <c r="Z15" s="61">
        <f>+IF(X15&lt;&gt;0,+(Y15/X15)*100,0)</f>
        <v>-44.73760749078406</v>
      </c>
      <c r="AA15" s="62">
        <f>SUM(AA16:AA20)</f>
        <v>51993062</v>
      </c>
    </row>
    <row r="16" spans="1:27" ht="13.5">
      <c r="A16" s="291" t="s">
        <v>234</v>
      </c>
      <c r="B16" s="300"/>
      <c r="C16" s="60">
        <v>315474</v>
      </c>
      <c r="D16" s="327"/>
      <c r="E16" s="60">
        <v>500000</v>
      </c>
      <c r="F16" s="59">
        <v>3773991</v>
      </c>
      <c r="G16" s="59"/>
      <c r="H16" s="60">
        <v>47450</v>
      </c>
      <c r="I16" s="60"/>
      <c r="J16" s="59">
        <v>47450</v>
      </c>
      <c r="K16" s="59"/>
      <c r="L16" s="60">
        <v>74608</v>
      </c>
      <c r="M16" s="60"/>
      <c r="N16" s="59">
        <v>74608</v>
      </c>
      <c r="O16" s="59"/>
      <c r="P16" s="60"/>
      <c r="Q16" s="60">
        <v>219548</v>
      </c>
      <c r="R16" s="59">
        <v>219548</v>
      </c>
      <c r="S16" s="59"/>
      <c r="T16" s="60"/>
      <c r="U16" s="60">
        <v>1471170</v>
      </c>
      <c r="V16" s="59">
        <v>1471170</v>
      </c>
      <c r="W16" s="59">
        <v>1812776</v>
      </c>
      <c r="X16" s="60">
        <v>3773991</v>
      </c>
      <c r="Y16" s="59">
        <v>-1961215</v>
      </c>
      <c r="Z16" s="61">
        <v>-51.97</v>
      </c>
      <c r="AA16" s="62">
        <v>3773991</v>
      </c>
    </row>
    <row r="17" spans="1:27" ht="13.5">
      <c r="A17" s="291" t="s">
        <v>235</v>
      </c>
      <c r="B17" s="136"/>
      <c r="C17" s="60">
        <v>671881</v>
      </c>
      <c r="D17" s="327"/>
      <c r="E17" s="60">
        <v>2348743</v>
      </c>
      <c r="F17" s="59">
        <v>3033621</v>
      </c>
      <c r="G17" s="59">
        <v>164364</v>
      </c>
      <c r="H17" s="60">
        <v>212132</v>
      </c>
      <c r="I17" s="60">
        <v>665912</v>
      </c>
      <c r="J17" s="59">
        <v>1042408</v>
      </c>
      <c r="K17" s="59">
        <v>192491</v>
      </c>
      <c r="L17" s="60">
        <v>139345</v>
      </c>
      <c r="M17" s="60"/>
      <c r="N17" s="59">
        <v>331836</v>
      </c>
      <c r="O17" s="59"/>
      <c r="P17" s="60">
        <v>761869</v>
      </c>
      <c r="Q17" s="60">
        <v>327525</v>
      </c>
      <c r="R17" s="59">
        <v>1089394</v>
      </c>
      <c r="S17" s="59"/>
      <c r="T17" s="60"/>
      <c r="U17" s="60">
        <v>88947</v>
      </c>
      <c r="V17" s="59">
        <v>88947</v>
      </c>
      <c r="W17" s="59">
        <v>2552585</v>
      </c>
      <c r="X17" s="60">
        <v>3033621</v>
      </c>
      <c r="Y17" s="59">
        <v>-481036</v>
      </c>
      <c r="Z17" s="61">
        <v>-15.86</v>
      </c>
      <c r="AA17" s="62">
        <v>3033621</v>
      </c>
    </row>
    <row r="18" spans="1:27" ht="13.5">
      <c r="A18" s="291" t="s">
        <v>82</v>
      </c>
      <c r="B18" s="136"/>
      <c r="C18" s="60">
        <v>18969783</v>
      </c>
      <c r="D18" s="327"/>
      <c r="E18" s="60"/>
      <c r="F18" s="59">
        <v>37332588</v>
      </c>
      <c r="G18" s="59"/>
      <c r="H18" s="60">
        <v>2447992</v>
      </c>
      <c r="I18" s="60"/>
      <c r="J18" s="59">
        <v>2447992</v>
      </c>
      <c r="K18" s="59">
        <v>5997000</v>
      </c>
      <c r="L18" s="60">
        <v>15531</v>
      </c>
      <c r="M18" s="60">
        <v>16032</v>
      </c>
      <c r="N18" s="59">
        <v>6028563</v>
      </c>
      <c r="O18" s="59">
        <v>3374774</v>
      </c>
      <c r="P18" s="60">
        <v>4875</v>
      </c>
      <c r="Q18" s="60">
        <v>3980117</v>
      </c>
      <c r="R18" s="59">
        <v>7359766</v>
      </c>
      <c r="S18" s="59">
        <v>2444704</v>
      </c>
      <c r="T18" s="60">
        <v>79431</v>
      </c>
      <c r="U18" s="60">
        <v>2840744</v>
      </c>
      <c r="V18" s="59">
        <v>5364879</v>
      </c>
      <c r="W18" s="59">
        <v>21201200</v>
      </c>
      <c r="X18" s="60">
        <v>37332588</v>
      </c>
      <c r="Y18" s="59">
        <v>-16131388</v>
      </c>
      <c r="Z18" s="61">
        <v>-43.21</v>
      </c>
      <c r="AA18" s="62">
        <v>37332588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1042612</v>
      </c>
      <c r="D20" s="327"/>
      <c r="E20" s="60">
        <v>7821573</v>
      </c>
      <c r="F20" s="59">
        <v>7852862</v>
      </c>
      <c r="G20" s="59"/>
      <c r="H20" s="60"/>
      <c r="I20" s="60">
        <v>262152</v>
      </c>
      <c r="J20" s="59">
        <v>262152</v>
      </c>
      <c r="K20" s="59">
        <v>639698</v>
      </c>
      <c r="L20" s="60"/>
      <c r="M20" s="60">
        <v>166924</v>
      </c>
      <c r="N20" s="59">
        <v>806622</v>
      </c>
      <c r="O20" s="59"/>
      <c r="P20" s="60"/>
      <c r="Q20" s="60">
        <v>964154</v>
      </c>
      <c r="R20" s="59">
        <v>964154</v>
      </c>
      <c r="S20" s="59">
        <v>85493</v>
      </c>
      <c r="T20" s="60">
        <v>101992</v>
      </c>
      <c r="U20" s="60">
        <v>945636</v>
      </c>
      <c r="V20" s="59">
        <v>1133121</v>
      </c>
      <c r="W20" s="59">
        <v>3166049</v>
      </c>
      <c r="X20" s="60">
        <v>7852862</v>
      </c>
      <c r="Y20" s="59">
        <v>-4686813</v>
      </c>
      <c r="Z20" s="61">
        <v>-59.68</v>
      </c>
      <c r="AA20" s="62">
        <v>7852862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16000433</v>
      </c>
      <c r="D22" s="331">
        <f t="shared" si="6"/>
        <v>0</v>
      </c>
      <c r="E22" s="330">
        <f t="shared" si="6"/>
        <v>45767157</v>
      </c>
      <c r="F22" s="332">
        <f t="shared" si="6"/>
        <v>27958021</v>
      </c>
      <c r="G22" s="332">
        <f t="shared" si="6"/>
        <v>389662</v>
      </c>
      <c r="H22" s="330">
        <f t="shared" si="6"/>
        <v>3314944</v>
      </c>
      <c r="I22" s="330">
        <f t="shared" si="6"/>
        <v>3099409</v>
      </c>
      <c r="J22" s="332">
        <f t="shared" si="6"/>
        <v>6804015</v>
      </c>
      <c r="K22" s="332">
        <f t="shared" si="6"/>
        <v>2629539</v>
      </c>
      <c r="L22" s="330">
        <f t="shared" si="6"/>
        <v>2359374</v>
      </c>
      <c r="M22" s="330">
        <f t="shared" si="6"/>
        <v>2509584</v>
      </c>
      <c r="N22" s="332">
        <f t="shared" si="6"/>
        <v>7498497</v>
      </c>
      <c r="O22" s="332">
        <f t="shared" si="6"/>
        <v>377629</v>
      </c>
      <c r="P22" s="330">
        <f t="shared" si="6"/>
        <v>399688</v>
      </c>
      <c r="Q22" s="330">
        <f t="shared" si="6"/>
        <v>2433904</v>
      </c>
      <c r="R22" s="332">
        <f t="shared" si="6"/>
        <v>3211221</v>
      </c>
      <c r="S22" s="332">
        <f t="shared" si="6"/>
        <v>1637506</v>
      </c>
      <c r="T22" s="330">
        <f t="shared" si="6"/>
        <v>1490441</v>
      </c>
      <c r="U22" s="330">
        <f t="shared" si="6"/>
        <v>2544158</v>
      </c>
      <c r="V22" s="332">
        <f t="shared" si="6"/>
        <v>5672105</v>
      </c>
      <c r="W22" s="332">
        <f t="shared" si="6"/>
        <v>23185838</v>
      </c>
      <c r="X22" s="330">
        <f t="shared" si="6"/>
        <v>27958021</v>
      </c>
      <c r="Y22" s="332">
        <f t="shared" si="6"/>
        <v>-4772183</v>
      </c>
      <c r="Z22" s="323">
        <f>+IF(X22&lt;&gt;0,+(Y22/X22)*100,0)</f>
        <v>-17.06910156480675</v>
      </c>
      <c r="AA22" s="337">
        <f>SUM(AA23:AA32)</f>
        <v>27958021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8551588</v>
      </c>
      <c r="D24" s="327"/>
      <c r="E24" s="60">
        <v>32444577</v>
      </c>
      <c r="F24" s="59">
        <v>12984070</v>
      </c>
      <c r="G24" s="59"/>
      <c r="H24" s="60">
        <v>1970031</v>
      </c>
      <c r="I24" s="60">
        <v>1013438</v>
      </c>
      <c r="J24" s="59">
        <v>2983469</v>
      </c>
      <c r="K24" s="59">
        <v>593291</v>
      </c>
      <c r="L24" s="60">
        <v>580037</v>
      </c>
      <c r="M24" s="60">
        <v>763574</v>
      </c>
      <c r="N24" s="59">
        <v>1936902</v>
      </c>
      <c r="O24" s="59">
        <v>316705</v>
      </c>
      <c r="P24" s="60">
        <v>204755</v>
      </c>
      <c r="Q24" s="60">
        <v>1666331</v>
      </c>
      <c r="R24" s="59">
        <v>2187791</v>
      </c>
      <c r="S24" s="59">
        <v>963139</v>
      </c>
      <c r="T24" s="60">
        <v>1166620</v>
      </c>
      <c r="U24" s="60">
        <v>1604600</v>
      </c>
      <c r="V24" s="59">
        <v>3734359</v>
      </c>
      <c r="W24" s="59">
        <v>10842521</v>
      </c>
      <c r="X24" s="60">
        <v>12984070</v>
      </c>
      <c r="Y24" s="59">
        <v>-2141549</v>
      </c>
      <c r="Z24" s="61">
        <v>-16.49</v>
      </c>
      <c r="AA24" s="62">
        <v>12984070</v>
      </c>
    </row>
    <row r="25" spans="1:27" ht="13.5">
      <c r="A25" s="348" t="s">
        <v>239</v>
      </c>
      <c r="B25" s="142"/>
      <c r="C25" s="60">
        <v>5819386</v>
      </c>
      <c r="D25" s="327"/>
      <c r="E25" s="60">
        <v>10832480</v>
      </c>
      <c r="F25" s="59">
        <v>12993951</v>
      </c>
      <c r="G25" s="59">
        <v>389662</v>
      </c>
      <c r="H25" s="60">
        <v>1344913</v>
      </c>
      <c r="I25" s="60">
        <v>2085971</v>
      </c>
      <c r="J25" s="59">
        <v>3820546</v>
      </c>
      <c r="K25" s="59">
        <v>2036248</v>
      </c>
      <c r="L25" s="60">
        <v>1779337</v>
      </c>
      <c r="M25" s="60">
        <v>1746010</v>
      </c>
      <c r="N25" s="59">
        <v>5561595</v>
      </c>
      <c r="O25" s="59">
        <v>60924</v>
      </c>
      <c r="P25" s="60">
        <v>194933</v>
      </c>
      <c r="Q25" s="60">
        <v>767573</v>
      </c>
      <c r="R25" s="59">
        <v>1023430</v>
      </c>
      <c r="S25" s="59">
        <v>674367</v>
      </c>
      <c r="T25" s="60">
        <v>323821</v>
      </c>
      <c r="U25" s="60">
        <v>910935</v>
      </c>
      <c r="V25" s="59">
        <v>1909123</v>
      </c>
      <c r="W25" s="59">
        <v>12314694</v>
      </c>
      <c r="X25" s="60">
        <v>12993951</v>
      </c>
      <c r="Y25" s="59">
        <v>-679257</v>
      </c>
      <c r="Z25" s="61">
        <v>-5.23</v>
      </c>
      <c r="AA25" s="62">
        <v>12993951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>
        <v>448712</v>
      </c>
      <c r="D27" s="327"/>
      <c r="E27" s="60">
        <v>915000</v>
      </c>
      <c r="F27" s="59">
        <v>10000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10000</v>
      </c>
      <c r="Y27" s="59">
        <v>-10000</v>
      </c>
      <c r="Z27" s="61">
        <v>-100</v>
      </c>
      <c r="AA27" s="62">
        <v>10000</v>
      </c>
    </row>
    <row r="28" spans="1:27" ht="13.5">
      <c r="A28" s="348" t="s">
        <v>242</v>
      </c>
      <c r="B28" s="147"/>
      <c r="C28" s="275">
        <v>116533</v>
      </c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1064214</v>
      </c>
      <c r="D32" s="327"/>
      <c r="E32" s="60">
        <v>1575100</v>
      </c>
      <c r="F32" s="59">
        <v>1970000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28623</v>
      </c>
      <c r="V32" s="59">
        <v>28623</v>
      </c>
      <c r="W32" s="59">
        <v>28623</v>
      </c>
      <c r="X32" s="60">
        <v>1970000</v>
      </c>
      <c r="Y32" s="59">
        <v>-1941377</v>
      </c>
      <c r="Z32" s="61">
        <v>-98.55</v>
      </c>
      <c r="AA32" s="62">
        <v>1970000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12396432</v>
      </c>
      <c r="D40" s="331">
        <f t="shared" si="9"/>
        <v>0</v>
      </c>
      <c r="E40" s="330">
        <f t="shared" si="9"/>
        <v>16053527</v>
      </c>
      <c r="F40" s="332">
        <f t="shared" si="9"/>
        <v>18098508</v>
      </c>
      <c r="G40" s="332">
        <f t="shared" si="9"/>
        <v>137</v>
      </c>
      <c r="H40" s="330">
        <f t="shared" si="9"/>
        <v>998109</v>
      </c>
      <c r="I40" s="330">
        <f t="shared" si="9"/>
        <v>314018</v>
      </c>
      <c r="J40" s="332">
        <f t="shared" si="9"/>
        <v>1312264</v>
      </c>
      <c r="K40" s="332">
        <f t="shared" si="9"/>
        <v>90327</v>
      </c>
      <c r="L40" s="330">
        <f t="shared" si="9"/>
        <v>2218974</v>
      </c>
      <c r="M40" s="330">
        <f t="shared" si="9"/>
        <v>1137465</v>
      </c>
      <c r="N40" s="332">
        <f t="shared" si="9"/>
        <v>3446766</v>
      </c>
      <c r="O40" s="332">
        <f t="shared" si="9"/>
        <v>480133</v>
      </c>
      <c r="P40" s="330">
        <f t="shared" si="9"/>
        <v>1559693</v>
      </c>
      <c r="Q40" s="330">
        <f t="shared" si="9"/>
        <v>1113283</v>
      </c>
      <c r="R40" s="332">
        <f t="shared" si="9"/>
        <v>3153109</v>
      </c>
      <c r="S40" s="332">
        <f t="shared" si="9"/>
        <v>648632</v>
      </c>
      <c r="T40" s="330">
        <f t="shared" si="9"/>
        <v>544802</v>
      </c>
      <c r="U40" s="330">
        <f t="shared" si="9"/>
        <v>1289825</v>
      </c>
      <c r="V40" s="332">
        <f t="shared" si="9"/>
        <v>2483259</v>
      </c>
      <c r="W40" s="332">
        <f t="shared" si="9"/>
        <v>10395398</v>
      </c>
      <c r="X40" s="330">
        <f t="shared" si="9"/>
        <v>18098508</v>
      </c>
      <c r="Y40" s="332">
        <f t="shared" si="9"/>
        <v>-7703110</v>
      </c>
      <c r="Z40" s="323">
        <f>+IF(X40&lt;&gt;0,+(Y40/X40)*100,0)</f>
        <v>-42.56212722065266</v>
      </c>
      <c r="AA40" s="337">
        <f>SUM(AA41:AA49)</f>
        <v>18098508</v>
      </c>
    </row>
    <row r="41" spans="1:27" ht="13.5">
      <c r="A41" s="348" t="s">
        <v>248</v>
      </c>
      <c r="B41" s="142"/>
      <c r="C41" s="349"/>
      <c r="D41" s="350"/>
      <c r="E41" s="349"/>
      <c r="F41" s="351">
        <v>1330000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>
        <v>101754</v>
      </c>
      <c r="Q41" s="349"/>
      <c r="R41" s="351">
        <v>101754</v>
      </c>
      <c r="S41" s="351"/>
      <c r="T41" s="349"/>
      <c r="U41" s="349"/>
      <c r="V41" s="351"/>
      <c r="W41" s="351">
        <v>101754</v>
      </c>
      <c r="X41" s="349">
        <v>1330000</v>
      </c>
      <c r="Y41" s="351">
        <v>-1228246</v>
      </c>
      <c r="Z41" s="352">
        <v>-92.35</v>
      </c>
      <c r="AA41" s="353">
        <v>1330000</v>
      </c>
    </row>
    <row r="42" spans="1:27" ht="13.5">
      <c r="A42" s="348" t="s">
        <v>249</v>
      </c>
      <c r="B42" s="136"/>
      <c r="C42" s="60">
        <f aca="true" t="shared" si="10" ref="C42:Y42">+C62</f>
        <v>3386451</v>
      </c>
      <c r="D42" s="355">
        <f t="shared" si="10"/>
        <v>0</v>
      </c>
      <c r="E42" s="54">
        <f t="shared" si="10"/>
        <v>3000000</v>
      </c>
      <c r="F42" s="53">
        <f t="shared" si="10"/>
        <v>3000000</v>
      </c>
      <c r="G42" s="53">
        <f t="shared" si="10"/>
        <v>0</v>
      </c>
      <c r="H42" s="54">
        <f t="shared" si="10"/>
        <v>993011</v>
      </c>
      <c r="I42" s="54">
        <f t="shared" si="10"/>
        <v>0</v>
      </c>
      <c r="J42" s="53">
        <f t="shared" si="10"/>
        <v>993011</v>
      </c>
      <c r="K42" s="53">
        <f t="shared" si="10"/>
        <v>0</v>
      </c>
      <c r="L42" s="54">
        <f t="shared" si="10"/>
        <v>1750604</v>
      </c>
      <c r="M42" s="54">
        <f t="shared" si="10"/>
        <v>0</v>
      </c>
      <c r="N42" s="53">
        <f t="shared" si="10"/>
        <v>1750604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2743615</v>
      </c>
      <c r="X42" s="54">
        <f t="shared" si="10"/>
        <v>3000000</v>
      </c>
      <c r="Y42" s="53">
        <f t="shared" si="10"/>
        <v>-256385</v>
      </c>
      <c r="Z42" s="94">
        <f>+IF(X42&lt;&gt;0,+(Y42/X42)*100,0)</f>
        <v>-8.546166666666668</v>
      </c>
      <c r="AA42" s="95">
        <f>+AA62</f>
        <v>3000000</v>
      </c>
    </row>
    <row r="43" spans="1:27" ht="13.5">
      <c r="A43" s="348" t="s">
        <v>250</v>
      </c>
      <c r="B43" s="136"/>
      <c r="C43" s="275">
        <v>53626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>
        <v>35755</v>
      </c>
      <c r="N43" s="357">
        <v>35755</v>
      </c>
      <c r="O43" s="357"/>
      <c r="P43" s="305"/>
      <c r="Q43" s="305"/>
      <c r="R43" s="357"/>
      <c r="S43" s="357">
        <v>112780</v>
      </c>
      <c r="T43" s="305"/>
      <c r="U43" s="305">
        <v>985</v>
      </c>
      <c r="V43" s="357">
        <v>113765</v>
      </c>
      <c r="W43" s="357">
        <v>149520</v>
      </c>
      <c r="X43" s="305"/>
      <c r="Y43" s="357">
        <v>149520</v>
      </c>
      <c r="Z43" s="358"/>
      <c r="AA43" s="303"/>
    </row>
    <row r="44" spans="1:27" ht="13.5">
      <c r="A44" s="348" t="s">
        <v>251</v>
      </c>
      <c r="B44" s="136"/>
      <c r="C44" s="60">
        <v>2062584</v>
      </c>
      <c r="D44" s="355"/>
      <c r="E44" s="54">
        <v>1407714</v>
      </c>
      <c r="F44" s="53">
        <v>3383948</v>
      </c>
      <c r="G44" s="53"/>
      <c r="H44" s="54">
        <v>4524</v>
      </c>
      <c r="I44" s="54">
        <v>25798</v>
      </c>
      <c r="J44" s="53">
        <v>30322</v>
      </c>
      <c r="K44" s="53">
        <v>37639</v>
      </c>
      <c r="L44" s="54">
        <v>64563</v>
      </c>
      <c r="M44" s="54">
        <v>81616</v>
      </c>
      <c r="N44" s="53">
        <v>183818</v>
      </c>
      <c r="O44" s="53">
        <v>61190</v>
      </c>
      <c r="P44" s="54">
        <v>370637</v>
      </c>
      <c r="Q44" s="54">
        <v>43513</v>
      </c>
      <c r="R44" s="53">
        <v>475340</v>
      </c>
      <c r="S44" s="53">
        <v>78783</v>
      </c>
      <c r="T44" s="54">
        <v>29285</v>
      </c>
      <c r="U44" s="54">
        <v>317556</v>
      </c>
      <c r="V44" s="53">
        <v>425624</v>
      </c>
      <c r="W44" s="53">
        <v>1115104</v>
      </c>
      <c r="X44" s="54">
        <v>3383948</v>
      </c>
      <c r="Y44" s="53">
        <v>-2268844</v>
      </c>
      <c r="Z44" s="94">
        <v>-67.05</v>
      </c>
      <c r="AA44" s="95">
        <v>3383948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478512</v>
      </c>
      <c r="D47" s="355"/>
      <c r="E47" s="54"/>
      <c r="F47" s="53">
        <v>664853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664853</v>
      </c>
      <c r="Y47" s="53">
        <v>-664853</v>
      </c>
      <c r="Z47" s="94">
        <v>-100</v>
      </c>
      <c r="AA47" s="95">
        <v>664853</v>
      </c>
    </row>
    <row r="48" spans="1:27" ht="13.5">
      <c r="A48" s="348" t="s">
        <v>255</v>
      </c>
      <c r="B48" s="136"/>
      <c r="C48" s="60"/>
      <c r="D48" s="355"/>
      <c r="E48" s="54">
        <v>500000</v>
      </c>
      <c r="F48" s="53"/>
      <c r="G48" s="53"/>
      <c r="H48" s="54"/>
      <c r="I48" s="54">
        <v>445</v>
      </c>
      <c r="J48" s="53">
        <v>445</v>
      </c>
      <c r="K48" s="53"/>
      <c r="L48" s="54">
        <v>2102</v>
      </c>
      <c r="M48" s="54"/>
      <c r="N48" s="53">
        <v>2102</v>
      </c>
      <c r="O48" s="53"/>
      <c r="P48" s="54"/>
      <c r="Q48" s="54"/>
      <c r="R48" s="53"/>
      <c r="S48" s="53"/>
      <c r="T48" s="54"/>
      <c r="U48" s="54">
        <v>218254</v>
      </c>
      <c r="V48" s="53">
        <v>218254</v>
      </c>
      <c r="W48" s="53">
        <v>220801</v>
      </c>
      <c r="X48" s="54"/>
      <c r="Y48" s="53">
        <v>220801</v>
      </c>
      <c r="Z48" s="94"/>
      <c r="AA48" s="95"/>
    </row>
    <row r="49" spans="1:27" ht="13.5">
      <c r="A49" s="348" t="s">
        <v>93</v>
      </c>
      <c r="B49" s="136"/>
      <c r="C49" s="54">
        <v>6415259</v>
      </c>
      <c r="D49" s="355"/>
      <c r="E49" s="54">
        <v>11145813</v>
      </c>
      <c r="F49" s="53">
        <v>9719707</v>
      </c>
      <c r="G49" s="53">
        <v>137</v>
      </c>
      <c r="H49" s="54">
        <v>574</v>
      </c>
      <c r="I49" s="54">
        <v>287775</v>
      </c>
      <c r="J49" s="53">
        <v>288486</v>
      </c>
      <c r="K49" s="53">
        <v>52688</v>
      </c>
      <c r="L49" s="54">
        <v>401705</v>
      </c>
      <c r="M49" s="54">
        <v>1020094</v>
      </c>
      <c r="N49" s="53">
        <v>1474487</v>
      </c>
      <c r="O49" s="53">
        <v>418943</v>
      </c>
      <c r="P49" s="54">
        <v>1087302</v>
      </c>
      <c r="Q49" s="54">
        <v>1069770</v>
      </c>
      <c r="R49" s="53">
        <v>2576015</v>
      </c>
      <c r="S49" s="53">
        <v>457069</v>
      </c>
      <c r="T49" s="54">
        <v>515517</v>
      </c>
      <c r="U49" s="54">
        <v>753030</v>
      </c>
      <c r="V49" s="53">
        <v>1725616</v>
      </c>
      <c r="W49" s="53">
        <v>6064604</v>
      </c>
      <c r="X49" s="54">
        <v>9719707</v>
      </c>
      <c r="Y49" s="53">
        <v>-3655103</v>
      </c>
      <c r="Z49" s="94">
        <v>-37.61</v>
      </c>
      <c r="AA49" s="95">
        <v>9719707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89550719</v>
      </c>
      <c r="D60" s="333">
        <f t="shared" si="14"/>
        <v>0</v>
      </c>
      <c r="E60" s="219">
        <f t="shared" si="14"/>
        <v>101031000</v>
      </c>
      <c r="F60" s="264">
        <f t="shared" si="14"/>
        <v>146803806</v>
      </c>
      <c r="G60" s="264">
        <f t="shared" si="14"/>
        <v>802342</v>
      </c>
      <c r="H60" s="219">
        <f t="shared" si="14"/>
        <v>9872797</v>
      </c>
      <c r="I60" s="219">
        <f t="shared" si="14"/>
        <v>7185488</v>
      </c>
      <c r="J60" s="264">
        <f t="shared" si="14"/>
        <v>17860627</v>
      </c>
      <c r="K60" s="264">
        <f t="shared" si="14"/>
        <v>13240411</v>
      </c>
      <c r="L60" s="219">
        <f t="shared" si="14"/>
        <v>10458141</v>
      </c>
      <c r="M60" s="219">
        <f t="shared" si="14"/>
        <v>9652678</v>
      </c>
      <c r="N60" s="264">
        <f t="shared" si="14"/>
        <v>33351230</v>
      </c>
      <c r="O60" s="264">
        <f t="shared" si="14"/>
        <v>5264105</v>
      </c>
      <c r="P60" s="219">
        <f t="shared" si="14"/>
        <v>5644144</v>
      </c>
      <c r="Q60" s="219">
        <f t="shared" si="14"/>
        <v>10413501</v>
      </c>
      <c r="R60" s="264">
        <f t="shared" si="14"/>
        <v>21321750</v>
      </c>
      <c r="S60" s="264">
        <f t="shared" si="14"/>
        <v>6554863</v>
      </c>
      <c r="T60" s="219">
        <f t="shared" si="14"/>
        <v>3049192</v>
      </c>
      <c r="U60" s="219">
        <f t="shared" si="14"/>
        <v>15581620</v>
      </c>
      <c r="V60" s="264">
        <f t="shared" si="14"/>
        <v>25185675</v>
      </c>
      <c r="W60" s="264">
        <f t="shared" si="14"/>
        <v>97719282</v>
      </c>
      <c r="X60" s="219">
        <f t="shared" si="14"/>
        <v>146803806</v>
      </c>
      <c r="Y60" s="264">
        <f t="shared" si="14"/>
        <v>-49084524</v>
      </c>
      <c r="Z60" s="324">
        <f>+IF(X60&lt;&gt;0,+(Y60/X60)*100,0)</f>
        <v>-33.43545738861838</v>
      </c>
      <c r="AA60" s="232">
        <f>+AA57+AA54+AA51+AA40+AA37+AA34+AA22+AA5</f>
        <v>146803806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3386451</v>
      </c>
      <c r="D62" s="335">
        <f t="shared" si="15"/>
        <v>0</v>
      </c>
      <c r="E62" s="334">
        <f t="shared" si="15"/>
        <v>3000000</v>
      </c>
      <c r="F62" s="336">
        <f t="shared" si="15"/>
        <v>3000000</v>
      </c>
      <c r="G62" s="336">
        <f t="shared" si="15"/>
        <v>0</v>
      </c>
      <c r="H62" s="334">
        <f t="shared" si="15"/>
        <v>993011</v>
      </c>
      <c r="I62" s="334">
        <f t="shared" si="15"/>
        <v>0</v>
      </c>
      <c r="J62" s="336">
        <f t="shared" si="15"/>
        <v>993011</v>
      </c>
      <c r="K62" s="336">
        <f t="shared" si="15"/>
        <v>0</v>
      </c>
      <c r="L62" s="334">
        <f t="shared" si="15"/>
        <v>1750604</v>
      </c>
      <c r="M62" s="334">
        <f t="shared" si="15"/>
        <v>0</v>
      </c>
      <c r="N62" s="336">
        <f t="shared" si="15"/>
        <v>1750604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2743615</v>
      </c>
      <c r="X62" s="334">
        <f t="shared" si="15"/>
        <v>3000000</v>
      </c>
      <c r="Y62" s="336">
        <f t="shared" si="15"/>
        <v>-256385</v>
      </c>
      <c r="Z62" s="325">
        <f>+IF(X62&lt;&gt;0,+(Y62/X62)*100,0)</f>
        <v>-8.546166666666668</v>
      </c>
      <c r="AA62" s="338">
        <f>SUM(AA63:AA66)</f>
        <v>3000000</v>
      </c>
    </row>
    <row r="63" spans="1:27" ht="13.5">
      <c r="A63" s="348" t="s">
        <v>259</v>
      </c>
      <c r="B63" s="136"/>
      <c r="C63" s="60">
        <v>3386451</v>
      </c>
      <c r="D63" s="327"/>
      <c r="E63" s="60">
        <v>3000000</v>
      </c>
      <c r="F63" s="59">
        <v>3000000</v>
      </c>
      <c r="G63" s="59"/>
      <c r="H63" s="60">
        <v>993011</v>
      </c>
      <c r="I63" s="60"/>
      <c r="J63" s="59">
        <v>993011</v>
      </c>
      <c r="K63" s="59"/>
      <c r="L63" s="60">
        <v>1750604</v>
      </c>
      <c r="M63" s="60"/>
      <c r="N63" s="59">
        <v>1750604</v>
      </c>
      <c r="O63" s="59"/>
      <c r="P63" s="60"/>
      <c r="Q63" s="60"/>
      <c r="R63" s="59"/>
      <c r="S63" s="59"/>
      <c r="T63" s="60"/>
      <c r="U63" s="60"/>
      <c r="V63" s="59"/>
      <c r="W63" s="59">
        <v>2743615</v>
      </c>
      <c r="X63" s="60">
        <v>3000000</v>
      </c>
      <c r="Y63" s="59">
        <v>-256385</v>
      </c>
      <c r="Z63" s="61">
        <v>-8.55</v>
      </c>
      <c r="AA63" s="62">
        <v>3000000</v>
      </c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2015-08-05T13:32:09Z</dcterms:created>
  <dcterms:modified xsi:type="dcterms:W3CDTF">2015-08-05T13:37:25Z</dcterms:modified>
  <cp:category/>
  <cp:version/>
  <cp:contentType/>
  <cp:contentStatus/>
</cp:coreProperties>
</file>