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<sst xmlns="http://schemas.openxmlformats.org/spreadsheetml/2006/main" count="857" uniqueCount="303">
  <si>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Richmond(KZN227)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</si>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</sst>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10311012</v>
      </c>
      <c r="C5" s="19">
        <v>0</v>
      </c>
      <c r="D5" s="59">
        <v>10202000</v>
      </c>
      <c r="E5" s="60">
        <v>10502000</v>
      </c>
      <c r="F5" s="60">
        <v>15398</v>
      </c>
      <c r="G5" s="60">
        <v>6068737</v>
      </c>
      <c r="H5" s="60">
        <v>472284</v>
      </c>
      <c r="I5" s="60">
        <v>6556419</v>
      </c>
      <c r="J5" s="60">
        <v>515530</v>
      </c>
      <c r="K5" s="60">
        <v>513022</v>
      </c>
      <c r="L5" s="60">
        <v>521084</v>
      </c>
      <c r="M5" s="60">
        <v>1549636</v>
      </c>
      <c r="N5" s="60">
        <v>512259</v>
      </c>
      <c r="O5" s="60">
        <v>528478</v>
      </c>
      <c r="P5" s="60">
        <v>492427</v>
      </c>
      <c r="Q5" s="60">
        <v>1533164</v>
      </c>
      <c r="R5" s="60">
        <v>654833</v>
      </c>
      <c r="S5" s="60">
        <v>600568</v>
      </c>
      <c r="T5" s="60">
        <v>265434</v>
      </c>
      <c r="U5" s="60">
        <v>1520835</v>
      </c>
      <c r="V5" s="60">
        <v>11160054</v>
      </c>
      <c r="W5" s="60">
        <v>10202260</v>
      </c>
      <c r="X5" s="60">
        <v>957794</v>
      </c>
      <c r="Y5" s="61">
        <v>9.39</v>
      </c>
      <c r="Z5" s="62">
        <v>10502000</v>
      </c>
    </row>
    <row r="6" spans="1:26" ht="13.5">
      <c r="A6" s="58" t="s">
        <v>32</v>
      </c>
      <c r="B6" s="19">
        <v>405186</v>
      </c>
      <c r="C6" s="19">
        <v>0</v>
      </c>
      <c r="D6" s="59">
        <v>400000</v>
      </c>
      <c r="E6" s="60">
        <v>400000</v>
      </c>
      <c r="F6" s="60">
        <v>35611</v>
      </c>
      <c r="G6" s="60">
        <v>35611</v>
      </c>
      <c r="H6" s="60">
        <v>35646</v>
      </c>
      <c r="I6" s="60">
        <v>106868</v>
      </c>
      <c r="J6" s="60">
        <v>35448</v>
      </c>
      <c r="K6" s="60">
        <v>35448</v>
      </c>
      <c r="L6" s="60">
        <v>35414</v>
      </c>
      <c r="M6" s="60">
        <v>106310</v>
      </c>
      <c r="N6" s="60">
        <v>35448</v>
      </c>
      <c r="O6" s="60">
        <v>35448</v>
      </c>
      <c r="P6" s="60">
        <v>35448</v>
      </c>
      <c r="Q6" s="60">
        <v>106344</v>
      </c>
      <c r="R6" s="60">
        <v>35448</v>
      </c>
      <c r="S6" s="60">
        <v>35483</v>
      </c>
      <c r="T6" s="60">
        <v>35483</v>
      </c>
      <c r="U6" s="60">
        <v>106414</v>
      </c>
      <c r="V6" s="60">
        <v>425936</v>
      </c>
      <c r="W6" s="60">
        <v>399996</v>
      </c>
      <c r="X6" s="60">
        <v>25940</v>
      </c>
      <c r="Y6" s="61">
        <v>6.49</v>
      </c>
      <c r="Z6" s="62">
        <v>400000</v>
      </c>
    </row>
    <row r="7" spans="1:26" ht="13.5">
      <c r="A7" s="58" t="s">
        <v>33</v>
      </c>
      <c r="B7" s="19">
        <v>2120545</v>
      </c>
      <c r="C7" s="19">
        <v>0</v>
      </c>
      <c r="D7" s="59">
        <v>1800000</v>
      </c>
      <c r="E7" s="60">
        <v>3000000</v>
      </c>
      <c r="F7" s="60">
        <v>365749</v>
      </c>
      <c r="G7" s="60">
        <v>117653</v>
      </c>
      <c r="H7" s="60">
        <v>104627</v>
      </c>
      <c r="I7" s="60">
        <v>588029</v>
      </c>
      <c r="J7" s="60">
        <v>70789</v>
      </c>
      <c r="K7" s="60">
        <v>532377</v>
      </c>
      <c r="L7" s="60">
        <v>101640</v>
      </c>
      <c r="M7" s="60">
        <v>704806</v>
      </c>
      <c r="N7" s="60">
        <v>509348</v>
      </c>
      <c r="O7" s="60">
        <v>111055</v>
      </c>
      <c r="P7" s="60">
        <v>85223</v>
      </c>
      <c r="Q7" s="60">
        <v>705626</v>
      </c>
      <c r="R7" s="60">
        <v>376116</v>
      </c>
      <c r="S7" s="60">
        <v>84056</v>
      </c>
      <c r="T7" s="60">
        <v>389789</v>
      </c>
      <c r="U7" s="60">
        <v>849961</v>
      </c>
      <c r="V7" s="60">
        <v>2848422</v>
      </c>
      <c r="W7" s="60">
        <v>1800000</v>
      </c>
      <c r="X7" s="60">
        <v>1048422</v>
      </c>
      <c r="Y7" s="61">
        <v>58.25</v>
      </c>
      <c r="Z7" s="62">
        <v>3000000</v>
      </c>
    </row>
    <row r="8" spans="1:26" ht="13.5">
      <c r="A8" s="58" t="s">
        <v>34</v>
      </c>
      <c r="B8" s="19">
        <v>62115325</v>
      </c>
      <c r="C8" s="19">
        <v>0</v>
      </c>
      <c r="D8" s="59">
        <v>46917650</v>
      </c>
      <c r="E8" s="60">
        <v>46813234</v>
      </c>
      <c r="F8" s="60">
        <v>16406992</v>
      </c>
      <c r="G8" s="60">
        <v>6231269</v>
      </c>
      <c r="H8" s="60">
        <v>-4379671</v>
      </c>
      <c r="I8" s="60">
        <v>18258590</v>
      </c>
      <c r="J8" s="60">
        <v>122285</v>
      </c>
      <c r="K8" s="60">
        <v>14676172</v>
      </c>
      <c r="L8" s="60">
        <v>194363</v>
      </c>
      <c r="M8" s="60">
        <v>14992820</v>
      </c>
      <c r="N8" s="60">
        <v>17043</v>
      </c>
      <c r="O8" s="60">
        <v>270954</v>
      </c>
      <c r="P8" s="60">
        <v>11208662</v>
      </c>
      <c r="Q8" s="60">
        <v>11496659</v>
      </c>
      <c r="R8" s="60">
        <v>506167</v>
      </c>
      <c r="S8" s="60">
        <v>111229</v>
      </c>
      <c r="T8" s="60">
        <v>727596</v>
      </c>
      <c r="U8" s="60">
        <v>1344992</v>
      </c>
      <c r="V8" s="60">
        <v>46093061</v>
      </c>
      <c r="W8" s="60">
        <v>46917650</v>
      </c>
      <c r="X8" s="60">
        <v>-824589</v>
      </c>
      <c r="Y8" s="61">
        <v>-1.76</v>
      </c>
      <c r="Z8" s="62">
        <v>46813234</v>
      </c>
    </row>
    <row r="9" spans="1:26" ht="13.5">
      <c r="A9" s="58" t="s">
        <v>35</v>
      </c>
      <c r="B9" s="19">
        <v>6852286</v>
      </c>
      <c r="C9" s="19">
        <v>0</v>
      </c>
      <c r="D9" s="59">
        <v>3134130</v>
      </c>
      <c r="E9" s="60">
        <v>7404552</v>
      </c>
      <c r="F9" s="60">
        <v>187982</v>
      </c>
      <c r="G9" s="60">
        <v>201564</v>
      </c>
      <c r="H9" s="60">
        <v>686569</v>
      </c>
      <c r="I9" s="60">
        <v>1076115</v>
      </c>
      <c r="J9" s="60">
        <v>424227</v>
      </c>
      <c r="K9" s="60">
        <v>373790</v>
      </c>
      <c r="L9" s="60">
        <v>153797</v>
      </c>
      <c r="M9" s="60">
        <v>951814</v>
      </c>
      <c r="N9" s="60">
        <v>337340</v>
      </c>
      <c r="O9" s="60">
        <v>673732</v>
      </c>
      <c r="P9" s="60">
        <v>649824</v>
      </c>
      <c r="Q9" s="60">
        <v>1660896</v>
      </c>
      <c r="R9" s="60">
        <v>166477</v>
      </c>
      <c r="S9" s="60">
        <v>870377</v>
      </c>
      <c r="T9" s="60">
        <v>776133</v>
      </c>
      <c r="U9" s="60">
        <v>1812987</v>
      </c>
      <c r="V9" s="60">
        <v>5501812</v>
      </c>
      <c r="W9" s="60">
        <v>3134122</v>
      </c>
      <c r="X9" s="60">
        <v>2367690</v>
      </c>
      <c r="Y9" s="61">
        <v>75.55</v>
      </c>
      <c r="Z9" s="62">
        <v>7404552</v>
      </c>
    </row>
    <row r="10" spans="1:26" ht="25.5">
      <c r="A10" s="63" t="s">
        <v>278</v>
      </c>
      <c r="B10" s="64">
        <f>SUM(B5:B9)</f>
        <v>81804354</v>
      </c>
      <c r="C10" s="64">
        <f>SUM(C5:C9)</f>
        <v>0</v>
      </c>
      <c r="D10" s="65">
        <f aca="true" t="shared" si="0" ref="D10:Z10">SUM(D5:D9)</f>
        <v>62453780</v>
      </c>
      <c r="E10" s="66">
        <f t="shared" si="0"/>
        <v>68119786</v>
      </c>
      <c r="F10" s="66">
        <f t="shared" si="0"/>
        <v>17011732</v>
      </c>
      <c r="G10" s="66">
        <f t="shared" si="0"/>
        <v>12654834</v>
      </c>
      <c r="H10" s="66">
        <f t="shared" si="0"/>
        <v>-3080545</v>
      </c>
      <c r="I10" s="66">
        <f t="shared" si="0"/>
        <v>26586021</v>
      </c>
      <c r="J10" s="66">
        <f t="shared" si="0"/>
        <v>1168279</v>
      </c>
      <c r="K10" s="66">
        <f t="shared" si="0"/>
        <v>16130809</v>
      </c>
      <c r="L10" s="66">
        <f t="shared" si="0"/>
        <v>1006298</v>
      </c>
      <c r="M10" s="66">
        <f t="shared" si="0"/>
        <v>18305386</v>
      </c>
      <c r="N10" s="66">
        <f t="shared" si="0"/>
        <v>1411438</v>
      </c>
      <c r="O10" s="66">
        <f t="shared" si="0"/>
        <v>1619667</v>
      </c>
      <c r="P10" s="66">
        <f t="shared" si="0"/>
        <v>12471584</v>
      </c>
      <c r="Q10" s="66">
        <f t="shared" si="0"/>
        <v>15502689</v>
      </c>
      <c r="R10" s="66">
        <f t="shared" si="0"/>
        <v>1739041</v>
      </c>
      <c r="S10" s="66">
        <f t="shared" si="0"/>
        <v>1701713</v>
      </c>
      <c r="T10" s="66">
        <f t="shared" si="0"/>
        <v>2194435</v>
      </c>
      <c r="U10" s="66">
        <f t="shared" si="0"/>
        <v>5635189</v>
      </c>
      <c r="V10" s="66">
        <f t="shared" si="0"/>
        <v>66029285</v>
      </c>
      <c r="W10" s="66">
        <f t="shared" si="0"/>
        <v>62454028</v>
      </c>
      <c r="X10" s="66">
        <f t="shared" si="0"/>
        <v>3575257</v>
      </c>
      <c r="Y10" s="67">
        <f>+IF(W10&lt;&gt;0,(X10/W10)*100,0)</f>
        <v>5.724621957129811</v>
      </c>
      <c r="Z10" s="68">
        <f t="shared" si="0"/>
        <v>68119786</v>
      </c>
    </row>
    <row r="11" spans="1:26" ht="13.5">
      <c r="A11" s="58" t="s">
        <v>37</v>
      </c>
      <c r="B11" s="19">
        <v>24859031</v>
      </c>
      <c r="C11" s="19">
        <v>0</v>
      </c>
      <c r="D11" s="59">
        <v>31026857</v>
      </c>
      <c r="E11" s="60">
        <v>29417957</v>
      </c>
      <c r="F11" s="60">
        <v>1967144</v>
      </c>
      <c r="G11" s="60">
        <v>2092176</v>
      </c>
      <c r="H11" s="60">
        <v>2189412</v>
      </c>
      <c r="I11" s="60">
        <v>6248732</v>
      </c>
      <c r="J11" s="60">
        <v>2047693</v>
      </c>
      <c r="K11" s="60">
        <v>3453962</v>
      </c>
      <c r="L11" s="60">
        <v>2105005</v>
      </c>
      <c r="M11" s="60">
        <v>7606660</v>
      </c>
      <c r="N11" s="60">
        <v>2169569</v>
      </c>
      <c r="O11" s="60">
        <v>2141622</v>
      </c>
      <c r="P11" s="60">
        <v>2332826</v>
      </c>
      <c r="Q11" s="60">
        <v>6644017</v>
      </c>
      <c r="R11" s="60">
        <v>2198643</v>
      </c>
      <c r="S11" s="60">
        <v>2390686</v>
      </c>
      <c r="T11" s="60">
        <v>2327749</v>
      </c>
      <c r="U11" s="60">
        <v>6917078</v>
      </c>
      <c r="V11" s="60">
        <v>27416487</v>
      </c>
      <c r="W11" s="60">
        <v>31026861</v>
      </c>
      <c r="X11" s="60">
        <v>-3610374</v>
      </c>
      <c r="Y11" s="61">
        <v>-11.64</v>
      </c>
      <c r="Z11" s="62">
        <v>29417957</v>
      </c>
    </row>
    <row r="12" spans="1:26" ht="13.5">
      <c r="A12" s="58" t="s">
        <v>38</v>
      </c>
      <c r="B12" s="19">
        <v>3750576</v>
      </c>
      <c r="C12" s="19">
        <v>0</v>
      </c>
      <c r="D12" s="59">
        <v>4214061</v>
      </c>
      <c r="E12" s="60">
        <v>4214061</v>
      </c>
      <c r="F12" s="60">
        <v>312548</v>
      </c>
      <c r="G12" s="60">
        <v>312298</v>
      </c>
      <c r="H12" s="60">
        <v>312298</v>
      </c>
      <c r="I12" s="60">
        <v>937144</v>
      </c>
      <c r="J12" s="60">
        <v>312298</v>
      </c>
      <c r="K12" s="60">
        <v>312298</v>
      </c>
      <c r="L12" s="60">
        <v>312322</v>
      </c>
      <c r="M12" s="60">
        <v>936918</v>
      </c>
      <c r="N12" s="60">
        <v>312298</v>
      </c>
      <c r="O12" s="60">
        <v>268511</v>
      </c>
      <c r="P12" s="60">
        <v>523080</v>
      </c>
      <c r="Q12" s="60">
        <v>1103889</v>
      </c>
      <c r="R12" s="60">
        <v>361233</v>
      </c>
      <c r="S12" s="60">
        <v>337049</v>
      </c>
      <c r="T12" s="60">
        <v>337049</v>
      </c>
      <c r="U12" s="60">
        <v>1035331</v>
      </c>
      <c r="V12" s="60">
        <v>4013282</v>
      </c>
      <c r="W12" s="60">
        <v>4214065</v>
      </c>
      <c r="X12" s="60">
        <v>-200783</v>
      </c>
      <c r="Y12" s="61">
        <v>-4.76</v>
      </c>
      <c r="Z12" s="62">
        <v>4214061</v>
      </c>
    </row>
    <row r="13" spans="1:26" ht="13.5">
      <c r="A13" s="58" t="s">
        <v>279</v>
      </c>
      <c r="B13" s="19">
        <v>6362317</v>
      </c>
      <c r="C13" s="19">
        <v>0</v>
      </c>
      <c r="D13" s="59">
        <v>6148706</v>
      </c>
      <c r="E13" s="60">
        <v>7180940</v>
      </c>
      <c r="F13" s="60">
        <v>0</v>
      </c>
      <c r="G13" s="60">
        <v>451447</v>
      </c>
      <c r="H13" s="60">
        <v>913261</v>
      </c>
      <c r="I13" s="60">
        <v>1364708</v>
      </c>
      <c r="J13" s="60">
        <v>530192</v>
      </c>
      <c r="K13" s="60">
        <v>608937</v>
      </c>
      <c r="L13" s="60">
        <v>530193</v>
      </c>
      <c r="M13" s="60">
        <v>1669322</v>
      </c>
      <c r="N13" s="60">
        <v>530193</v>
      </c>
      <c r="O13" s="60">
        <v>530193</v>
      </c>
      <c r="P13" s="60">
        <v>530193</v>
      </c>
      <c r="Q13" s="60">
        <v>1590579</v>
      </c>
      <c r="R13" s="60">
        <v>530193</v>
      </c>
      <c r="S13" s="60">
        <v>530193</v>
      </c>
      <c r="T13" s="60">
        <v>530193</v>
      </c>
      <c r="U13" s="60">
        <v>1590579</v>
      </c>
      <c r="V13" s="60">
        <v>6215188</v>
      </c>
      <c r="W13" s="60">
        <v>6148709</v>
      </c>
      <c r="X13" s="60">
        <v>66479</v>
      </c>
      <c r="Y13" s="61">
        <v>1.08</v>
      </c>
      <c r="Z13" s="62">
        <v>7180940</v>
      </c>
    </row>
    <row r="14" spans="1:26" ht="13.5">
      <c r="A14" s="58" t="s">
        <v>40</v>
      </c>
      <c r="B14" s="19">
        <v>72062</v>
      </c>
      <c r="C14" s="19">
        <v>0</v>
      </c>
      <c r="D14" s="59">
        <v>104130</v>
      </c>
      <c r="E14" s="60">
        <v>104030</v>
      </c>
      <c r="F14" s="60">
        <v>6747</v>
      </c>
      <c r="G14" s="60">
        <v>4322</v>
      </c>
      <c r="H14" s="60">
        <v>4239</v>
      </c>
      <c r="I14" s="60">
        <v>15308</v>
      </c>
      <c r="J14" s="60">
        <v>5083</v>
      </c>
      <c r="K14" s="60">
        <v>4526</v>
      </c>
      <c r="L14" s="60">
        <v>6541</v>
      </c>
      <c r="M14" s="60">
        <v>16150</v>
      </c>
      <c r="N14" s="60">
        <v>5518</v>
      </c>
      <c r="O14" s="60">
        <v>5022</v>
      </c>
      <c r="P14" s="60">
        <v>31370</v>
      </c>
      <c r="Q14" s="60">
        <v>41910</v>
      </c>
      <c r="R14" s="60">
        <v>7290</v>
      </c>
      <c r="S14" s="60">
        <v>4817</v>
      </c>
      <c r="T14" s="60">
        <v>5397</v>
      </c>
      <c r="U14" s="60">
        <v>17504</v>
      </c>
      <c r="V14" s="60">
        <v>90872</v>
      </c>
      <c r="W14" s="60">
        <v>104130</v>
      </c>
      <c r="X14" s="60">
        <v>-13258</v>
      </c>
      <c r="Y14" s="61">
        <v>-12.73</v>
      </c>
      <c r="Z14" s="62">
        <v>104030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800000</v>
      </c>
      <c r="E16" s="60">
        <v>800000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800004</v>
      </c>
      <c r="X16" s="60">
        <v>-800004</v>
      </c>
      <c r="Y16" s="61">
        <v>-100</v>
      </c>
      <c r="Z16" s="62">
        <v>800000</v>
      </c>
    </row>
    <row r="17" spans="1:26" ht="13.5">
      <c r="A17" s="58" t="s">
        <v>43</v>
      </c>
      <c r="B17" s="19">
        <v>27253703</v>
      </c>
      <c r="C17" s="19">
        <v>0</v>
      </c>
      <c r="D17" s="59">
        <v>23963339</v>
      </c>
      <c r="E17" s="60">
        <v>32891708</v>
      </c>
      <c r="F17" s="60">
        <v>1359050</v>
      </c>
      <c r="G17" s="60">
        <v>2359648</v>
      </c>
      <c r="H17" s="60">
        <v>3755380</v>
      </c>
      <c r="I17" s="60">
        <v>7474078</v>
      </c>
      <c r="J17" s="60">
        <v>2210421</v>
      </c>
      <c r="K17" s="60">
        <v>2011042</v>
      </c>
      <c r="L17" s="60">
        <v>1881275</v>
      </c>
      <c r="M17" s="60">
        <v>6102738</v>
      </c>
      <c r="N17" s="60">
        <v>1642996</v>
      </c>
      <c r="O17" s="60">
        <v>2234033</v>
      </c>
      <c r="P17" s="60">
        <v>2927591</v>
      </c>
      <c r="Q17" s="60">
        <v>6804620</v>
      </c>
      <c r="R17" s="60">
        <v>1706846</v>
      </c>
      <c r="S17" s="60">
        <v>2468276</v>
      </c>
      <c r="T17" s="60">
        <v>3216964</v>
      </c>
      <c r="U17" s="60">
        <v>7392086</v>
      </c>
      <c r="V17" s="60">
        <v>27773522</v>
      </c>
      <c r="W17" s="60">
        <v>23963334</v>
      </c>
      <c r="X17" s="60">
        <v>3810188</v>
      </c>
      <c r="Y17" s="61">
        <v>15.9</v>
      </c>
      <c r="Z17" s="62">
        <v>32891708</v>
      </c>
    </row>
    <row r="18" spans="1:26" ht="13.5">
      <c r="A18" s="70" t="s">
        <v>44</v>
      </c>
      <c r="B18" s="71">
        <f>SUM(B11:B17)</f>
        <v>62297689</v>
      </c>
      <c r="C18" s="71">
        <f>SUM(C11:C17)</f>
        <v>0</v>
      </c>
      <c r="D18" s="72">
        <f aca="true" t="shared" si="1" ref="D18:Z18">SUM(D11:D17)</f>
        <v>66257093</v>
      </c>
      <c r="E18" s="73">
        <f t="shared" si="1"/>
        <v>74608696</v>
      </c>
      <c r="F18" s="73">
        <f t="shared" si="1"/>
        <v>3645489</v>
      </c>
      <c r="G18" s="73">
        <f t="shared" si="1"/>
        <v>5219891</v>
      </c>
      <c r="H18" s="73">
        <f t="shared" si="1"/>
        <v>7174590</v>
      </c>
      <c r="I18" s="73">
        <f t="shared" si="1"/>
        <v>16039970</v>
      </c>
      <c r="J18" s="73">
        <f t="shared" si="1"/>
        <v>5105687</v>
      </c>
      <c r="K18" s="73">
        <f t="shared" si="1"/>
        <v>6390765</v>
      </c>
      <c r="L18" s="73">
        <f t="shared" si="1"/>
        <v>4835336</v>
      </c>
      <c r="M18" s="73">
        <f t="shared" si="1"/>
        <v>16331788</v>
      </c>
      <c r="N18" s="73">
        <f t="shared" si="1"/>
        <v>4660574</v>
      </c>
      <c r="O18" s="73">
        <f t="shared" si="1"/>
        <v>5179381</v>
      </c>
      <c r="P18" s="73">
        <f t="shared" si="1"/>
        <v>6345060</v>
      </c>
      <c r="Q18" s="73">
        <f t="shared" si="1"/>
        <v>16185015</v>
      </c>
      <c r="R18" s="73">
        <f t="shared" si="1"/>
        <v>4804205</v>
      </c>
      <c r="S18" s="73">
        <f t="shared" si="1"/>
        <v>5731021</v>
      </c>
      <c r="T18" s="73">
        <f t="shared" si="1"/>
        <v>6417352</v>
      </c>
      <c r="U18" s="73">
        <f t="shared" si="1"/>
        <v>16952578</v>
      </c>
      <c r="V18" s="73">
        <f t="shared" si="1"/>
        <v>65509351</v>
      </c>
      <c r="W18" s="73">
        <f t="shared" si="1"/>
        <v>66257103</v>
      </c>
      <c r="X18" s="73">
        <f t="shared" si="1"/>
        <v>-747752</v>
      </c>
      <c r="Y18" s="67">
        <f>+IF(W18&lt;&gt;0,(X18/W18)*100,0)</f>
        <v>-1.1285612653484112</v>
      </c>
      <c r="Z18" s="74">
        <f t="shared" si="1"/>
        <v>74608696</v>
      </c>
    </row>
    <row r="19" spans="1:26" ht="13.5">
      <c r="A19" s="70" t="s">
        <v>45</v>
      </c>
      <c r="B19" s="75">
        <f>+B10-B18</f>
        <v>19506665</v>
      </c>
      <c r="C19" s="75">
        <f>+C10-C18</f>
        <v>0</v>
      </c>
      <c r="D19" s="76">
        <f aca="true" t="shared" si="2" ref="D19:Z19">+D10-D18</f>
        <v>-3803313</v>
      </c>
      <c r="E19" s="77">
        <f t="shared" si="2"/>
        <v>-6488910</v>
      </c>
      <c r="F19" s="77">
        <f t="shared" si="2"/>
        <v>13366243</v>
      </c>
      <c r="G19" s="77">
        <f t="shared" si="2"/>
        <v>7434943</v>
      </c>
      <c r="H19" s="77">
        <f t="shared" si="2"/>
        <v>-10255135</v>
      </c>
      <c r="I19" s="77">
        <f t="shared" si="2"/>
        <v>10546051</v>
      </c>
      <c r="J19" s="77">
        <f t="shared" si="2"/>
        <v>-3937408</v>
      </c>
      <c r="K19" s="77">
        <f t="shared" si="2"/>
        <v>9740044</v>
      </c>
      <c r="L19" s="77">
        <f t="shared" si="2"/>
        <v>-3829038</v>
      </c>
      <c r="M19" s="77">
        <f t="shared" si="2"/>
        <v>1973598</v>
      </c>
      <c r="N19" s="77">
        <f t="shared" si="2"/>
        <v>-3249136</v>
      </c>
      <c r="O19" s="77">
        <f t="shared" si="2"/>
        <v>-3559714</v>
      </c>
      <c r="P19" s="77">
        <f t="shared" si="2"/>
        <v>6126524</v>
      </c>
      <c r="Q19" s="77">
        <f t="shared" si="2"/>
        <v>-682326</v>
      </c>
      <c r="R19" s="77">
        <f t="shared" si="2"/>
        <v>-3065164</v>
      </c>
      <c r="S19" s="77">
        <f t="shared" si="2"/>
        <v>-4029308</v>
      </c>
      <c r="T19" s="77">
        <f t="shared" si="2"/>
        <v>-4222917</v>
      </c>
      <c r="U19" s="77">
        <f t="shared" si="2"/>
        <v>-11317389</v>
      </c>
      <c r="V19" s="77">
        <f t="shared" si="2"/>
        <v>519934</v>
      </c>
      <c r="W19" s="77">
        <f>IF(E10=E18,0,W10-W18)</f>
        <v>-3803075</v>
      </c>
      <c r="X19" s="77">
        <f t="shared" si="2"/>
        <v>4323009</v>
      </c>
      <c r="Y19" s="78">
        <f>+IF(W19&lt;&gt;0,(X19/W19)*100,0)</f>
        <v>-113.67141063481525</v>
      </c>
      <c r="Z19" s="79">
        <f t="shared" si="2"/>
        <v>-6488910</v>
      </c>
    </row>
    <row r="20" spans="1:26" ht="13.5">
      <c r="A20" s="58" t="s">
        <v>46</v>
      </c>
      <c r="B20" s="19">
        <v>0</v>
      </c>
      <c r="C20" s="19">
        <v>0</v>
      </c>
      <c r="D20" s="59">
        <v>18868350</v>
      </c>
      <c r="E20" s="60">
        <v>31199916</v>
      </c>
      <c r="F20" s="60">
        <v>0</v>
      </c>
      <c r="G20" s="60">
        <v>0</v>
      </c>
      <c r="H20" s="60">
        <v>7306986</v>
      </c>
      <c r="I20" s="60">
        <v>7306986</v>
      </c>
      <c r="J20" s="60">
        <v>2564068</v>
      </c>
      <c r="K20" s="60">
        <v>3028552</v>
      </c>
      <c r="L20" s="60">
        <v>5032967</v>
      </c>
      <c r="M20" s="60">
        <v>10625587</v>
      </c>
      <c r="N20" s="60">
        <v>37137</v>
      </c>
      <c r="O20" s="60">
        <v>990138</v>
      </c>
      <c r="P20" s="60">
        <v>1820235</v>
      </c>
      <c r="Q20" s="60">
        <v>2847510</v>
      </c>
      <c r="R20" s="60">
        <v>1098109</v>
      </c>
      <c r="S20" s="60">
        <v>2957579</v>
      </c>
      <c r="T20" s="60">
        <v>0</v>
      </c>
      <c r="U20" s="60">
        <v>4055688</v>
      </c>
      <c r="V20" s="60">
        <v>24835771</v>
      </c>
      <c r="W20" s="60">
        <v>18868346</v>
      </c>
      <c r="X20" s="60">
        <v>5967425</v>
      </c>
      <c r="Y20" s="61">
        <v>31.63</v>
      </c>
      <c r="Z20" s="62">
        <v>31199916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19506665</v>
      </c>
      <c r="C22" s="86">
        <f>SUM(C19:C21)</f>
        <v>0</v>
      </c>
      <c r="D22" s="87">
        <f aca="true" t="shared" si="3" ref="D22:Z22">SUM(D19:D21)</f>
        <v>15065037</v>
      </c>
      <c r="E22" s="88">
        <f t="shared" si="3"/>
        <v>24711006</v>
      </c>
      <c r="F22" s="88">
        <f t="shared" si="3"/>
        <v>13366243</v>
      </c>
      <c r="G22" s="88">
        <f t="shared" si="3"/>
        <v>7434943</v>
      </c>
      <c r="H22" s="88">
        <f t="shared" si="3"/>
        <v>-2948149</v>
      </c>
      <c r="I22" s="88">
        <f t="shared" si="3"/>
        <v>17853037</v>
      </c>
      <c r="J22" s="88">
        <f t="shared" si="3"/>
        <v>-1373340</v>
      </c>
      <c r="K22" s="88">
        <f t="shared" si="3"/>
        <v>12768596</v>
      </c>
      <c r="L22" s="88">
        <f t="shared" si="3"/>
        <v>1203929</v>
      </c>
      <c r="M22" s="88">
        <f t="shared" si="3"/>
        <v>12599185</v>
      </c>
      <c r="N22" s="88">
        <f t="shared" si="3"/>
        <v>-3211999</v>
      </c>
      <c r="O22" s="88">
        <f t="shared" si="3"/>
        <v>-2569576</v>
      </c>
      <c r="P22" s="88">
        <f t="shared" si="3"/>
        <v>7946759</v>
      </c>
      <c r="Q22" s="88">
        <f t="shared" si="3"/>
        <v>2165184</v>
      </c>
      <c r="R22" s="88">
        <f t="shared" si="3"/>
        <v>-1967055</v>
      </c>
      <c r="S22" s="88">
        <f t="shared" si="3"/>
        <v>-1071729</v>
      </c>
      <c r="T22" s="88">
        <f t="shared" si="3"/>
        <v>-4222917</v>
      </c>
      <c r="U22" s="88">
        <f t="shared" si="3"/>
        <v>-7261701</v>
      </c>
      <c r="V22" s="88">
        <f t="shared" si="3"/>
        <v>25355705</v>
      </c>
      <c r="W22" s="88">
        <f t="shared" si="3"/>
        <v>15065271</v>
      </c>
      <c r="X22" s="88">
        <f t="shared" si="3"/>
        <v>10290434</v>
      </c>
      <c r="Y22" s="89">
        <f>+IF(W22&lt;&gt;0,(X22/W22)*100,0)</f>
        <v>68.30566804938326</v>
      </c>
      <c r="Z22" s="90">
        <f t="shared" si="3"/>
        <v>24711006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19506665</v>
      </c>
      <c r="C24" s="75">
        <f>SUM(C22:C23)</f>
        <v>0</v>
      </c>
      <c r="D24" s="76">
        <f aca="true" t="shared" si="4" ref="D24:Z24">SUM(D22:D23)</f>
        <v>15065037</v>
      </c>
      <c r="E24" s="77">
        <f t="shared" si="4"/>
        <v>24711006</v>
      </c>
      <c r="F24" s="77">
        <f t="shared" si="4"/>
        <v>13366243</v>
      </c>
      <c r="G24" s="77">
        <f t="shared" si="4"/>
        <v>7434943</v>
      </c>
      <c r="H24" s="77">
        <f t="shared" si="4"/>
        <v>-2948149</v>
      </c>
      <c r="I24" s="77">
        <f t="shared" si="4"/>
        <v>17853037</v>
      </c>
      <c r="J24" s="77">
        <f t="shared" si="4"/>
        <v>-1373340</v>
      </c>
      <c r="K24" s="77">
        <f t="shared" si="4"/>
        <v>12768596</v>
      </c>
      <c r="L24" s="77">
        <f t="shared" si="4"/>
        <v>1203929</v>
      </c>
      <c r="M24" s="77">
        <f t="shared" si="4"/>
        <v>12599185</v>
      </c>
      <c r="N24" s="77">
        <f t="shared" si="4"/>
        <v>-3211999</v>
      </c>
      <c r="O24" s="77">
        <f t="shared" si="4"/>
        <v>-2569576</v>
      </c>
      <c r="P24" s="77">
        <f t="shared" si="4"/>
        <v>7946759</v>
      </c>
      <c r="Q24" s="77">
        <f t="shared" si="4"/>
        <v>2165184</v>
      </c>
      <c r="R24" s="77">
        <f t="shared" si="4"/>
        <v>-1967055</v>
      </c>
      <c r="S24" s="77">
        <f t="shared" si="4"/>
        <v>-1071729</v>
      </c>
      <c r="T24" s="77">
        <f t="shared" si="4"/>
        <v>-4222917</v>
      </c>
      <c r="U24" s="77">
        <f t="shared" si="4"/>
        <v>-7261701</v>
      </c>
      <c r="V24" s="77">
        <f t="shared" si="4"/>
        <v>25355705</v>
      </c>
      <c r="W24" s="77">
        <f t="shared" si="4"/>
        <v>15065271</v>
      </c>
      <c r="X24" s="77">
        <f t="shared" si="4"/>
        <v>10290434</v>
      </c>
      <c r="Y24" s="78">
        <f>+IF(W24&lt;&gt;0,(X24/W24)*100,0)</f>
        <v>68.30566804938326</v>
      </c>
      <c r="Z24" s="79">
        <f t="shared" si="4"/>
        <v>24711006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21139506</v>
      </c>
      <c r="C27" s="22">
        <v>0</v>
      </c>
      <c r="D27" s="99">
        <v>21499050</v>
      </c>
      <c r="E27" s="100">
        <v>34091000</v>
      </c>
      <c r="F27" s="100">
        <v>1858873</v>
      </c>
      <c r="G27" s="100">
        <v>2530602</v>
      </c>
      <c r="H27" s="100">
        <v>3267422</v>
      </c>
      <c r="I27" s="100">
        <v>7656897</v>
      </c>
      <c r="J27" s="100">
        <v>2180237</v>
      </c>
      <c r="K27" s="100">
        <v>2699582</v>
      </c>
      <c r="L27" s="100">
        <v>4383024</v>
      </c>
      <c r="M27" s="100">
        <v>9262843</v>
      </c>
      <c r="N27" s="100">
        <v>107605</v>
      </c>
      <c r="O27" s="100">
        <v>868542</v>
      </c>
      <c r="P27" s="100">
        <v>2212653</v>
      </c>
      <c r="Q27" s="100">
        <v>3188800</v>
      </c>
      <c r="R27" s="100">
        <v>1702632</v>
      </c>
      <c r="S27" s="100">
        <v>2185954</v>
      </c>
      <c r="T27" s="100">
        <v>3125923</v>
      </c>
      <c r="U27" s="100">
        <v>7014509</v>
      </c>
      <c r="V27" s="100">
        <v>27123049</v>
      </c>
      <c r="W27" s="100">
        <v>34091000</v>
      </c>
      <c r="X27" s="100">
        <v>-6967951</v>
      </c>
      <c r="Y27" s="101">
        <v>-20.44</v>
      </c>
      <c r="Z27" s="102">
        <v>34091000</v>
      </c>
    </row>
    <row r="28" spans="1:26" ht="13.5">
      <c r="A28" s="103" t="s">
        <v>46</v>
      </c>
      <c r="B28" s="19">
        <v>12549519</v>
      </c>
      <c r="C28" s="19">
        <v>0</v>
      </c>
      <c r="D28" s="59">
        <v>18868350</v>
      </c>
      <c r="E28" s="60">
        <v>17725000</v>
      </c>
      <c r="F28" s="60">
        <v>1473412</v>
      </c>
      <c r="G28" s="60">
        <v>1390058</v>
      </c>
      <c r="H28" s="60">
        <v>1000288</v>
      </c>
      <c r="I28" s="60">
        <v>3863758</v>
      </c>
      <c r="J28" s="60">
        <v>1143255</v>
      </c>
      <c r="K28" s="60">
        <v>2586173</v>
      </c>
      <c r="L28" s="60">
        <v>4375668</v>
      </c>
      <c r="M28" s="60">
        <v>8105096</v>
      </c>
      <c r="N28" s="60">
        <v>91753</v>
      </c>
      <c r="O28" s="60">
        <v>868542</v>
      </c>
      <c r="P28" s="60">
        <v>1626512</v>
      </c>
      <c r="Q28" s="60">
        <v>2586807</v>
      </c>
      <c r="R28" s="60">
        <v>1518580</v>
      </c>
      <c r="S28" s="60">
        <v>2137779</v>
      </c>
      <c r="T28" s="60">
        <v>2957654</v>
      </c>
      <c r="U28" s="60">
        <v>6614013</v>
      </c>
      <c r="V28" s="60">
        <v>21169674</v>
      </c>
      <c r="W28" s="60">
        <v>17725000</v>
      </c>
      <c r="X28" s="60">
        <v>3444674</v>
      </c>
      <c r="Y28" s="61">
        <v>19.43</v>
      </c>
      <c r="Z28" s="62">
        <v>17725000</v>
      </c>
    </row>
    <row r="29" spans="1:26" ht="13.5">
      <c r="A29" s="58" t="s">
        <v>283</v>
      </c>
      <c r="B29" s="19">
        <v>51594</v>
      </c>
      <c r="C29" s="19">
        <v>0</v>
      </c>
      <c r="D29" s="59">
        <v>0</v>
      </c>
      <c r="E29" s="60">
        <v>437000</v>
      </c>
      <c r="F29" s="60">
        <v>0</v>
      </c>
      <c r="G29" s="60">
        <v>0</v>
      </c>
      <c r="H29" s="60">
        <v>33689</v>
      </c>
      <c r="I29" s="60">
        <v>33689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21141</v>
      </c>
      <c r="Q29" s="60">
        <v>21141</v>
      </c>
      <c r="R29" s="60">
        <v>0</v>
      </c>
      <c r="S29" s="60">
        <v>0</v>
      </c>
      <c r="T29" s="60">
        <v>95259</v>
      </c>
      <c r="U29" s="60">
        <v>95259</v>
      </c>
      <c r="V29" s="60">
        <v>150089</v>
      </c>
      <c r="W29" s="60">
        <v>437000</v>
      </c>
      <c r="X29" s="60">
        <v>-286911</v>
      </c>
      <c r="Y29" s="61">
        <v>-65.65</v>
      </c>
      <c r="Z29" s="62">
        <v>437000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8538393</v>
      </c>
      <c r="C31" s="19">
        <v>0</v>
      </c>
      <c r="D31" s="59">
        <v>2630700</v>
      </c>
      <c r="E31" s="60">
        <v>15929000</v>
      </c>
      <c r="F31" s="60">
        <v>385461</v>
      </c>
      <c r="G31" s="60">
        <v>1140544</v>
      </c>
      <c r="H31" s="60">
        <v>2233445</v>
      </c>
      <c r="I31" s="60">
        <v>3759450</v>
      </c>
      <c r="J31" s="60">
        <v>1036982</v>
      </c>
      <c r="K31" s="60">
        <v>113409</v>
      </c>
      <c r="L31" s="60">
        <v>7356</v>
      </c>
      <c r="M31" s="60">
        <v>1157747</v>
      </c>
      <c r="N31" s="60">
        <v>15852</v>
      </c>
      <c r="O31" s="60">
        <v>0</v>
      </c>
      <c r="P31" s="60">
        <v>565000</v>
      </c>
      <c r="Q31" s="60">
        <v>580852</v>
      </c>
      <c r="R31" s="60">
        <v>184052</v>
      </c>
      <c r="S31" s="60">
        <v>48175</v>
      </c>
      <c r="T31" s="60">
        <v>73010</v>
      </c>
      <c r="U31" s="60">
        <v>305237</v>
      </c>
      <c r="V31" s="60">
        <v>5803286</v>
      </c>
      <c r="W31" s="60">
        <v>15929000</v>
      </c>
      <c r="X31" s="60">
        <v>-10125714</v>
      </c>
      <c r="Y31" s="61">
        <v>-63.57</v>
      </c>
      <c r="Z31" s="62">
        <v>15929000</v>
      </c>
    </row>
    <row r="32" spans="1:26" ht="13.5">
      <c r="A32" s="70" t="s">
        <v>54</v>
      </c>
      <c r="B32" s="22">
        <f>SUM(B28:B31)</f>
        <v>21139506</v>
      </c>
      <c r="C32" s="22">
        <f>SUM(C28:C31)</f>
        <v>0</v>
      </c>
      <c r="D32" s="99">
        <f aca="true" t="shared" si="5" ref="D32:Z32">SUM(D28:D31)</f>
        <v>21499050</v>
      </c>
      <c r="E32" s="100">
        <f t="shared" si="5"/>
        <v>34091000</v>
      </c>
      <c r="F32" s="100">
        <f t="shared" si="5"/>
        <v>1858873</v>
      </c>
      <c r="G32" s="100">
        <f t="shared" si="5"/>
        <v>2530602</v>
      </c>
      <c r="H32" s="100">
        <f t="shared" si="5"/>
        <v>3267422</v>
      </c>
      <c r="I32" s="100">
        <f t="shared" si="5"/>
        <v>7656897</v>
      </c>
      <c r="J32" s="100">
        <f t="shared" si="5"/>
        <v>2180237</v>
      </c>
      <c r="K32" s="100">
        <f t="shared" si="5"/>
        <v>2699582</v>
      </c>
      <c r="L32" s="100">
        <f t="shared" si="5"/>
        <v>4383024</v>
      </c>
      <c r="M32" s="100">
        <f t="shared" si="5"/>
        <v>9262843</v>
      </c>
      <c r="N32" s="100">
        <f t="shared" si="5"/>
        <v>107605</v>
      </c>
      <c r="O32" s="100">
        <f t="shared" si="5"/>
        <v>868542</v>
      </c>
      <c r="P32" s="100">
        <f t="shared" si="5"/>
        <v>2212653</v>
      </c>
      <c r="Q32" s="100">
        <f t="shared" si="5"/>
        <v>3188800</v>
      </c>
      <c r="R32" s="100">
        <f t="shared" si="5"/>
        <v>1702632</v>
      </c>
      <c r="S32" s="100">
        <f t="shared" si="5"/>
        <v>2185954</v>
      </c>
      <c r="T32" s="100">
        <f t="shared" si="5"/>
        <v>3125923</v>
      </c>
      <c r="U32" s="100">
        <f t="shared" si="5"/>
        <v>7014509</v>
      </c>
      <c r="V32" s="100">
        <f t="shared" si="5"/>
        <v>27123049</v>
      </c>
      <c r="W32" s="100">
        <f t="shared" si="5"/>
        <v>34091000</v>
      </c>
      <c r="X32" s="100">
        <f t="shared" si="5"/>
        <v>-6967951</v>
      </c>
      <c r="Y32" s="101">
        <f>+IF(W32&lt;&gt;0,(X32/W32)*100,0)</f>
        <v>-20.439268428617524</v>
      </c>
      <c r="Z32" s="102">
        <f t="shared" si="5"/>
        <v>34091000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52346431</v>
      </c>
      <c r="C35" s="19">
        <v>0</v>
      </c>
      <c r="D35" s="59">
        <v>78168081</v>
      </c>
      <c r="E35" s="60">
        <v>34898000</v>
      </c>
      <c r="F35" s="60">
        <v>67909422</v>
      </c>
      <c r="G35" s="60">
        <v>75033809</v>
      </c>
      <c r="H35" s="60">
        <v>75033809</v>
      </c>
      <c r="I35" s="60">
        <v>75033809</v>
      </c>
      <c r="J35" s="60">
        <v>75033809</v>
      </c>
      <c r="K35" s="60">
        <v>65130485</v>
      </c>
      <c r="L35" s="60">
        <v>65130485</v>
      </c>
      <c r="M35" s="60">
        <v>65130485</v>
      </c>
      <c r="N35" s="60">
        <v>69723847</v>
      </c>
      <c r="O35" s="60">
        <v>62994578</v>
      </c>
      <c r="P35" s="60">
        <v>58986519</v>
      </c>
      <c r="Q35" s="60">
        <v>58986519</v>
      </c>
      <c r="R35" s="60">
        <v>62377823</v>
      </c>
      <c r="S35" s="60">
        <v>62377823</v>
      </c>
      <c r="T35" s="60">
        <v>56582758</v>
      </c>
      <c r="U35" s="60">
        <v>56582758</v>
      </c>
      <c r="V35" s="60">
        <v>56582758</v>
      </c>
      <c r="W35" s="60">
        <v>34898000</v>
      </c>
      <c r="X35" s="60">
        <v>21684758</v>
      </c>
      <c r="Y35" s="61">
        <v>62.14</v>
      </c>
      <c r="Z35" s="62">
        <v>34898000</v>
      </c>
    </row>
    <row r="36" spans="1:26" ht="13.5">
      <c r="A36" s="58" t="s">
        <v>57</v>
      </c>
      <c r="B36" s="19">
        <v>121698984</v>
      </c>
      <c r="C36" s="19">
        <v>0</v>
      </c>
      <c r="D36" s="59">
        <v>123902383</v>
      </c>
      <c r="E36" s="60">
        <v>123903000</v>
      </c>
      <c r="F36" s="60">
        <v>113297482</v>
      </c>
      <c r="G36" s="60">
        <v>121698985</v>
      </c>
      <c r="H36" s="60">
        <v>121698985</v>
      </c>
      <c r="I36" s="60">
        <v>121698985</v>
      </c>
      <c r="J36" s="60">
        <v>121698985</v>
      </c>
      <c r="K36" s="60">
        <v>127912067</v>
      </c>
      <c r="L36" s="60">
        <v>127912067</v>
      </c>
      <c r="M36" s="60">
        <v>127912067</v>
      </c>
      <c r="N36" s="60">
        <v>135653265</v>
      </c>
      <c r="O36" s="60">
        <v>135230502</v>
      </c>
      <c r="P36" s="60">
        <v>135852516</v>
      </c>
      <c r="Q36" s="60">
        <v>135852516</v>
      </c>
      <c r="R36" s="60">
        <v>138244747</v>
      </c>
      <c r="S36" s="60">
        <v>138244747</v>
      </c>
      <c r="T36" s="60">
        <v>139984260</v>
      </c>
      <c r="U36" s="60">
        <v>139984260</v>
      </c>
      <c r="V36" s="60">
        <v>139984260</v>
      </c>
      <c r="W36" s="60">
        <v>123903000</v>
      </c>
      <c r="X36" s="60">
        <v>16081260</v>
      </c>
      <c r="Y36" s="61">
        <v>12.98</v>
      </c>
      <c r="Z36" s="62">
        <v>123903000</v>
      </c>
    </row>
    <row r="37" spans="1:26" ht="13.5">
      <c r="A37" s="58" t="s">
        <v>58</v>
      </c>
      <c r="B37" s="19">
        <v>26209887</v>
      </c>
      <c r="C37" s="19">
        <v>0</v>
      </c>
      <c r="D37" s="59">
        <v>22915035</v>
      </c>
      <c r="E37" s="60">
        <v>22915000</v>
      </c>
      <c r="F37" s="60">
        <v>41029299</v>
      </c>
      <c r="G37" s="60">
        <v>28825233</v>
      </c>
      <c r="H37" s="60">
        <v>28825233</v>
      </c>
      <c r="I37" s="60">
        <v>28825233</v>
      </c>
      <c r="J37" s="60">
        <v>28825233</v>
      </c>
      <c r="K37" s="60">
        <v>27039551</v>
      </c>
      <c r="L37" s="60">
        <v>27039551</v>
      </c>
      <c r="M37" s="60">
        <v>27039551</v>
      </c>
      <c r="N37" s="60">
        <v>26395216</v>
      </c>
      <c r="O37" s="60">
        <v>22140287</v>
      </c>
      <c r="P37" s="60">
        <v>21189888</v>
      </c>
      <c r="Q37" s="60">
        <v>21189888</v>
      </c>
      <c r="R37" s="60">
        <v>20576543</v>
      </c>
      <c r="S37" s="60">
        <v>20576543</v>
      </c>
      <c r="T37" s="60">
        <v>17485410</v>
      </c>
      <c r="U37" s="60">
        <v>17485410</v>
      </c>
      <c r="V37" s="60">
        <v>17485410</v>
      </c>
      <c r="W37" s="60">
        <v>22915000</v>
      </c>
      <c r="X37" s="60">
        <v>-5429590</v>
      </c>
      <c r="Y37" s="61">
        <v>-23.69</v>
      </c>
      <c r="Z37" s="62">
        <v>22915000</v>
      </c>
    </row>
    <row r="38" spans="1:26" ht="13.5">
      <c r="A38" s="58" t="s">
        <v>59</v>
      </c>
      <c r="B38" s="19">
        <v>10569183</v>
      </c>
      <c r="C38" s="19">
        <v>0</v>
      </c>
      <c r="D38" s="59">
        <v>10788245</v>
      </c>
      <c r="E38" s="60">
        <v>10788000</v>
      </c>
      <c r="F38" s="60">
        <v>10674051</v>
      </c>
      <c r="G38" s="60">
        <v>10569183</v>
      </c>
      <c r="H38" s="60">
        <v>10569183</v>
      </c>
      <c r="I38" s="60">
        <v>10569183</v>
      </c>
      <c r="J38" s="60">
        <v>10569183</v>
      </c>
      <c r="K38" s="60">
        <v>10881179</v>
      </c>
      <c r="L38" s="60">
        <v>10881179</v>
      </c>
      <c r="M38" s="60">
        <v>10881179</v>
      </c>
      <c r="N38" s="60">
        <v>11197782</v>
      </c>
      <c r="O38" s="60">
        <v>11503516</v>
      </c>
      <c r="P38" s="60">
        <v>11609051</v>
      </c>
      <c r="Q38" s="60">
        <v>11609051</v>
      </c>
      <c r="R38" s="60">
        <v>12035108</v>
      </c>
      <c r="S38" s="60">
        <v>12035108</v>
      </c>
      <c r="T38" s="60">
        <v>12140642</v>
      </c>
      <c r="U38" s="60">
        <v>12140642</v>
      </c>
      <c r="V38" s="60">
        <v>12140642</v>
      </c>
      <c r="W38" s="60">
        <v>10788000</v>
      </c>
      <c r="X38" s="60">
        <v>1352642</v>
      </c>
      <c r="Y38" s="61">
        <v>12.54</v>
      </c>
      <c r="Z38" s="62">
        <v>10788000</v>
      </c>
    </row>
    <row r="39" spans="1:26" ht="13.5">
      <c r="A39" s="58" t="s">
        <v>60</v>
      </c>
      <c r="B39" s="19">
        <v>137266345</v>
      </c>
      <c r="C39" s="19">
        <v>0</v>
      </c>
      <c r="D39" s="59">
        <v>168367184</v>
      </c>
      <c r="E39" s="60">
        <v>125098000</v>
      </c>
      <c r="F39" s="60">
        <v>129503554</v>
      </c>
      <c r="G39" s="60">
        <v>157338378</v>
      </c>
      <c r="H39" s="60">
        <v>157338378</v>
      </c>
      <c r="I39" s="60">
        <v>157338378</v>
      </c>
      <c r="J39" s="60">
        <v>157338378</v>
      </c>
      <c r="K39" s="60">
        <v>155121822</v>
      </c>
      <c r="L39" s="60">
        <v>155121822</v>
      </c>
      <c r="M39" s="60">
        <v>155121822</v>
      </c>
      <c r="N39" s="60">
        <v>167784114</v>
      </c>
      <c r="O39" s="60">
        <v>164581277</v>
      </c>
      <c r="P39" s="60">
        <v>162040096</v>
      </c>
      <c r="Q39" s="60">
        <v>162040096</v>
      </c>
      <c r="R39" s="60">
        <v>168010919</v>
      </c>
      <c r="S39" s="60">
        <v>168010919</v>
      </c>
      <c r="T39" s="60">
        <v>166940966</v>
      </c>
      <c r="U39" s="60">
        <v>166940966</v>
      </c>
      <c r="V39" s="60">
        <v>166940966</v>
      </c>
      <c r="W39" s="60">
        <v>125098000</v>
      </c>
      <c r="X39" s="60">
        <v>41842966</v>
      </c>
      <c r="Y39" s="61">
        <v>33.45</v>
      </c>
      <c r="Z39" s="62">
        <v>125098000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21986321</v>
      </c>
      <c r="C42" s="19">
        <v>0</v>
      </c>
      <c r="D42" s="59">
        <v>21332000</v>
      </c>
      <c r="E42" s="60">
        <v>19719702</v>
      </c>
      <c r="F42" s="60">
        <v>1858874</v>
      </c>
      <c r="G42" s="60">
        <v>1398442</v>
      </c>
      <c r="H42" s="60">
        <v>485414</v>
      </c>
      <c r="I42" s="60">
        <v>3742730</v>
      </c>
      <c r="J42" s="60">
        <v>1975976</v>
      </c>
      <c r="K42" s="60">
        <v>16428028</v>
      </c>
      <c r="L42" s="60">
        <v>-9302197</v>
      </c>
      <c r="M42" s="60">
        <v>9101807</v>
      </c>
      <c r="N42" s="60">
        <v>-550597</v>
      </c>
      <c r="O42" s="60">
        <v>-1061754</v>
      </c>
      <c r="P42" s="60">
        <v>3327273</v>
      </c>
      <c r="Q42" s="60">
        <v>1714922</v>
      </c>
      <c r="R42" s="60">
        <v>936432</v>
      </c>
      <c r="S42" s="60">
        <v>2802388</v>
      </c>
      <c r="T42" s="60">
        <v>3006843</v>
      </c>
      <c r="U42" s="60">
        <v>6745663</v>
      </c>
      <c r="V42" s="60">
        <v>21305122</v>
      </c>
      <c r="W42" s="60">
        <v>19719702</v>
      </c>
      <c r="X42" s="60">
        <v>1585420</v>
      </c>
      <c r="Y42" s="61">
        <v>8.04</v>
      </c>
      <c r="Z42" s="62">
        <v>19719702</v>
      </c>
    </row>
    <row r="43" spans="1:26" ht="13.5">
      <c r="A43" s="58" t="s">
        <v>63</v>
      </c>
      <c r="B43" s="19">
        <v>-19576735</v>
      </c>
      <c r="C43" s="19">
        <v>0</v>
      </c>
      <c r="D43" s="59">
        <v>-21499000</v>
      </c>
      <c r="E43" s="60">
        <v>-34091438</v>
      </c>
      <c r="F43" s="60">
        <v>-1858874</v>
      </c>
      <c r="G43" s="60">
        <v>-2530600</v>
      </c>
      <c r="H43" s="60">
        <v>-3267422</v>
      </c>
      <c r="I43" s="60">
        <v>-7656896</v>
      </c>
      <c r="J43" s="60">
        <v>-2249183</v>
      </c>
      <c r="K43" s="60">
        <v>-2699571</v>
      </c>
      <c r="L43" s="60">
        <v>-4384995</v>
      </c>
      <c r="M43" s="60">
        <v>-9333749</v>
      </c>
      <c r="N43" s="60">
        <v>-107079</v>
      </c>
      <c r="O43" s="60">
        <v>0</v>
      </c>
      <c r="P43" s="60">
        <v>-1533886</v>
      </c>
      <c r="Q43" s="60">
        <v>-1640965</v>
      </c>
      <c r="R43" s="60">
        <v>-1624571</v>
      </c>
      <c r="S43" s="60">
        <v>-1745171</v>
      </c>
      <c r="T43" s="60">
        <v>-3125923</v>
      </c>
      <c r="U43" s="60">
        <v>-6495665</v>
      </c>
      <c r="V43" s="60">
        <v>-25127275</v>
      </c>
      <c r="W43" s="60">
        <v>-34091438</v>
      </c>
      <c r="X43" s="60">
        <v>8964163</v>
      </c>
      <c r="Y43" s="61">
        <v>-26.29</v>
      </c>
      <c r="Z43" s="62">
        <v>-34091438</v>
      </c>
    </row>
    <row r="44" spans="1:26" ht="13.5">
      <c r="A44" s="58" t="s">
        <v>64</v>
      </c>
      <c r="B44" s="19">
        <v>-150364</v>
      </c>
      <c r="C44" s="19">
        <v>0</v>
      </c>
      <c r="D44" s="59">
        <v>-140000</v>
      </c>
      <c r="E44" s="60">
        <v>-140000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-140000</v>
      </c>
      <c r="X44" s="60">
        <v>140000</v>
      </c>
      <c r="Y44" s="61">
        <v>-100</v>
      </c>
      <c r="Z44" s="62">
        <v>-140000</v>
      </c>
    </row>
    <row r="45" spans="1:26" ht="13.5">
      <c r="A45" s="70" t="s">
        <v>65</v>
      </c>
      <c r="B45" s="22">
        <v>45674129</v>
      </c>
      <c r="C45" s="22">
        <v>0</v>
      </c>
      <c r="D45" s="99">
        <v>74373000</v>
      </c>
      <c r="E45" s="100">
        <v>31162392</v>
      </c>
      <c r="F45" s="100">
        <v>5020007</v>
      </c>
      <c r="G45" s="100">
        <v>3887849</v>
      </c>
      <c r="H45" s="100">
        <v>1105841</v>
      </c>
      <c r="I45" s="100">
        <v>1105841</v>
      </c>
      <c r="J45" s="100">
        <v>832634</v>
      </c>
      <c r="K45" s="100">
        <v>14561091</v>
      </c>
      <c r="L45" s="100">
        <v>873899</v>
      </c>
      <c r="M45" s="100">
        <v>873899</v>
      </c>
      <c r="N45" s="100">
        <v>216223</v>
      </c>
      <c r="O45" s="100">
        <v>-845531</v>
      </c>
      <c r="P45" s="100">
        <v>947856</v>
      </c>
      <c r="Q45" s="100">
        <v>216223</v>
      </c>
      <c r="R45" s="100">
        <v>259717</v>
      </c>
      <c r="S45" s="100">
        <v>1316934</v>
      </c>
      <c r="T45" s="100">
        <v>1197854</v>
      </c>
      <c r="U45" s="100">
        <v>1197854</v>
      </c>
      <c r="V45" s="100">
        <v>1197854</v>
      </c>
      <c r="W45" s="100">
        <v>31162392</v>
      </c>
      <c r="X45" s="100">
        <v>-29964538</v>
      </c>
      <c r="Y45" s="101">
        <v>-96.16</v>
      </c>
      <c r="Z45" s="102">
        <v>31162392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353271</v>
      </c>
      <c r="C49" s="52">
        <v>0</v>
      </c>
      <c r="D49" s="129">
        <v>811147</v>
      </c>
      <c r="E49" s="54">
        <v>271210</v>
      </c>
      <c r="F49" s="54">
        <v>0</v>
      </c>
      <c r="G49" s="54">
        <v>0</v>
      </c>
      <c r="H49" s="54">
        <v>0</v>
      </c>
      <c r="I49" s="54">
        <v>214296</v>
      </c>
      <c r="J49" s="54">
        <v>0</v>
      </c>
      <c r="K49" s="54">
        <v>0</v>
      </c>
      <c r="L49" s="54">
        <v>0</v>
      </c>
      <c r="M49" s="54">
        <v>204198</v>
      </c>
      <c r="N49" s="54">
        <v>0</v>
      </c>
      <c r="O49" s="54">
        <v>0</v>
      </c>
      <c r="P49" s="54">
        <v>0</v>
      </c>
      <c r="Q49" s="54">
        <v>184224</v>
      </c>
      <c r="R49" s="54">
        <v>0</v>
      </c>
      <c r="S49" s="54">
        <v>0</v>
      </c>
      <c r="T49" s="54">
        <v>0</v>
      </c>
      <c r="U49" s="54">
        <v>7347336</v>
      </c>
      <c r="V49" s="54">
        <v>0</v>
      </c>
      <c r="W49" s="54">
        <v>9385682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81.60405458030557</v>
      </c>
      <c r="C58" s="5">
        <f>IF(C67=0,0,+(C76/C67)*100)</f>
        <v>0</v>
      </c>
      <c r="D58" s="6">
        <f aca="true" t="shared" si="6" ref="D58:Z58">IF(D67=0,0,+(D76/D67)*100)</f>
        <v>79.07904984423676</v>
      </c>
      <c r="E58" s="7">
        <f t="shared" si="6"/>
        <v>61.834561068702286</v>
      </c>
      <c r="F58" s="7">
        <f t="shared" si="6"/>
        <v>3765.032844871147</v>
      </c>
      <c r="G58" s="7">
        <f t="shared" si="6"/>
        <v>4.741884021237779</v>
      </c>
      <c r="H58" s="7">
        <f t="shared" si="6"/>
        <v>716.5675874203522</v>
      </c>
      <c r="I58" s="7">
        <f t="shared" si="6"/>
        <v>67.0139301425145</v>
      </c>
      <c r="J58" s="7">
        <f t="shared" si="6"/>
        <v>126.28198730781197</v>
      </c>
      <c r="K58" s="7">
        <f t="shared" si="6"/>
        <v>78.45274020718519</v>
      </c>
      <c r="L58" s="7">
        <f t="shared" si="6"/>
        <v>105.0902437644709</v>
      </c>
      <c r="M58" s="7">
        <f t="shared" si="6"/>
        <v>103.36911843090577</v>
      </c>
      <c r="N58" s="7">
        <f t="shared" si="6"/>
        <v>92.53272910372608</v>
      </c>
      <c r="O58" s="7">
        <f t="shared" si="6"/>
        <v>171.6350097172895</v>
      </c>
      <c r="P58" s="7">
        <f t="shared" si="6"/>
        <v>85.59772999547799</v>
      </c>
      <c r="Q58" s="7">
        <f t="shared" si="6"/>
        <v>117.16698637474359</v>
      </c>
      <c r="R58" s="7">
        <f t="shared" si="6"/>
        <v>80.7255993797263</v>
      </c>
      <c r="S58" s="7">
        <f t="shared" si="6"/>
        <v>68.7141254286512</v>
      </c>
      <c r="T58" s="7">
        <f t="shared" si="6"/>
        <v>923.3238035560429</v>
      </c>
      <c r="U58" s="7">
        <f t="shared" si="6"/>
        <v>113.11990776463512</v>
      </c>
      <c r="V58" s="7">
        <f t="shared" si="6"/>
        <v>83.93231500816145</v>
      </c>
      <c r="W58" s="7">
        <f t="shared" si="6"/>
        <v>63.085090558490755</v>
      </c>
      <c r="X58" s="7">
        <f t="shared" si="6"/>
        <v>0</v>
      </c>
      <c r="Y58" s="7">
        <f t="shared" si="6"/>
        <v>0</v>
      </c>
      <c r="Z58" s="8">
        <f t="shared" si="6"/>
        <v>61.834561068702286</v>
      </c>
    </row>
    <row r="59" spans="1:26" ht="13.5">
      <c r="A59" s="37" t="s">
        <v>31</v>
      </c>
      <c r="B59" s="9">
        <f aca="true" t="shared" si="7" ref="B59:Z66">IF(B68=0,0,+(B77/B68)*100)</f>
        <v>82.06981351545218</v>
      </c>
      <c r="C59" s="9">
        <f t="shared" si="7"/>
        <v>0</v>
      </c>
      <c r="D59" s="2">
        <f t="shared" si="7"/>
        <v>80.01435602953241</v>
      </c>
      <c r="E59" s="10">
        <f t="shared" si="7"/>
        <v>59.80967644694534</v>
      </c>
      <c r="F59" s="10">
        <f t="shared" si="7"/>
        <v>-2614.1343938155055</v>
      </c>
      <c r="G59" s="10">
        <f t="shared" si="7"/>
        <v>4.149068802252083</v>
      </c>
      <c r="H59" s="10">
        <f t="shared" si="7"/>
        <v>790.5746613106677</v>
      </c>
      <c r="I59" s="10">
        <f t="shared" si="7"/>
        <v>66.81197415710626</v>
      </c>
      <c r="J59" s="10">
        <f t="shared" si="7"/>
        <v>127.96805005806927</v>
      </c>
      <c r="K59" s="10">
        <f t="shared" si="7"/>
        <v>78.1993878939016</v>
      </c>
      <c r="L59" s="10">
        <f t="shared" si="7"/>
        <v>108.56239211776185</v>
      </c>
      <c r="M59" s="10">
        <f t="shared" si="7"/>
        <v>105.01889563133004</v>
      </c>
      <c r="N59" s="10">
        <f t="shared" si="7"/>
        <v>92.53308814633793</v>
      </c>
      <c r="O59" s="10">
        <f t="shared" si="7"/>
        <v>175.0978842907543</v>
      </c>
      <c r="P59" s="10">
        <f t="shared" si="7"/>
        <v>83.46876652759005</v>
      </c>
      <c r="Q59" s="10">
        <f t="shared" si="7"/>
        <v>117.75642663745019</v>
      </c>
      <c r="R59" s="10">
        <f t="shared" si="7"/>
        <v>80.44599664601378</v>
      </c>
      <c r="S59" s="10">
        <f t="shared" si="7"/>
        <v>67.94697594208667</v>
      </c>
      <c r="T59" s="10">
        <f t="shared" si="7"/>
        <v>4814.680407850017</v>
      </c>
      <c r="U59" s="10">
        <f t="shared" si="7"/>
        <v>117.33436715746426</v>
      </c>
      <c r="V59" s="10">
        <f t="shared" si="7"/>
        <v>83.72099203219366</v>
      </c>
      <c r="W59" s="10">
        <f t="shared" si="7"/>
        <v>61.034662734586654</v>
      </c>
      <c r="X59" s="10">
        <f t="shared" si="7"/>
        <v>0</v>
      </c>
      <c r="Y59" s="10">
        <f t="shared" si="7"/>
        <v>0</v>
      </c>
      <c r="Z59" s="11">
        <f t="shared" si="7"/>
        <v>59.80967644694534</v>
      </c>
    </row>
    <row r="60" spans="1:26" ht="13.5">
      <c r="A60" s="38" t="s">
        <v>32</v>
      </c>
      <c r="B60" s="12">
        <f t="shared" si="7"/>
        <v>97.48041640135642</v>
      </c>
      <c r="C60" s="12">
        <f t="shared" si="7"/>
        <v>0</v>
      </c>
      <c r="D60" s="3">
        <f t="shared" si="7"/>
        <v>80</v>
      </c>
      <c r="E60" s="13">
        <f t="shared" si="7"/>
        <v>100.00025</v>
      </c>
      <c r="F60" s="13">
        <f t="shared" si="7"/>
        <v>117.21378225829098</v>
      </c>
      <c r="G60" s="13">
        <f t="shared" si="7"/>
        <v>106.34354553368341</v>
      </c>
      <c r="H60" s="13">
        <f t="shared" si="7"/>
        <v>77.87970599786792</v>
      </c>
      <c r="I60" s="13">
        <f t="shared" si="7"/>
        <v>100.47160983643373</v>
      </c>
      <c r="J60" s="13">
        <f t="shared" si="7"/>
        <v>145.0829383886256</v>
      </c>
      <c r="K60" s="13">
        <f t="shared" si="7"/>
        <v>106.41503046716316</v>
      </c>
      <c r="L60" s="13">
        <f t="shared" si="7"/>
        <v>91.67560851640594</v>
      </c>
      <c r="M60" s="13">
        <f t="shared" si="7"/>
        <v>114.39845734173643</v>
      </c>
      <c r="N60" s="13">
        <f t="shared" si="7"/>
        <v>109.32069510268563</v>
      </c>
      <c r="O60" s="13">
        <f t="shared" si="7"/>
        <v>152.344278943805</v>
      </c>
      <c r="P60" s="13">
        <f t="shared" si="7"/>
        <v>124.99435793274655</v>
      </c>
      <c r="Q60" s="13">
        <f t="shared" si="7"/>
        <v>128.88644399307907</v>
      </c>
      <c r="R60" s="13">
        <f t="shared" si="7"/>
        <v>98.26506431956669</v>
      </c>
      <c r="S60" s="13">
        <f t="shared" si="7"/>
        <v>92.42172307865738</v>
      </c>
      <c r="T60" s="13">
        <f t="shared" si="7"/>
        <v>91.24369416340218</v>
      </c>
      <c r="U60" s="13">
        <f t="shared" si="7"/>
        <v>93.97541676847031</v>
      </c>
      <c r="V60" s="13">
        <f t="shared" si="7"/>
        <v>109.41902069794523</v>
      </c>
      <c r="W60" s="13">
        <f t="shared" si="7"/>
        <v>100.00125001250014</v>
      </c>
      <c r="X60" s="13">
        <f t="shared" si="7"/>
        <v>0</v>
      </c>
      <c r="Y60" s="13">
        <f t="shared" si="7"/>
        <v>0</v>
      </c>
      <c r="Z60" s="14">
        <f t="shared" si="7"/>
        <v>100.00025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97.48041640135642</v>
      </c>
      <c r="C64" s="12">
        <f t="shared" si="7"/>
        <v>0</v>
      </c>
      <c r="D64" s="3">
        <f t="shared" si="7"/>
        <v>80</v>
      </c>
      <c r="E64" s="13">
        <f t="shared" si="7"/>
        <v>100.00025</v>
      </c>
      <c r="F64" s="13">
        <f t="shared" si="7"/>
        <v>117.21378225829098</v>
      </c>
      <c r="G64" s="13">
        <f t="shared" si="7"/>
        <v>106.34354553368341</v>
      </c>
      <c r="H64" s="13">
        <f t="shared" si="7"/>
        <v>77.87970599786792</v>
      </c>
      <c r="I64" s="13">
        <f t="shared" si="7"/>
        <v>100.47160983643373</v>
      </c>
      <c r="J64" s="13">
        <f t="shared" si="7"/>
        <v>145.0829383886256</v>
      </c>
      <c r="K64" s="13">
        <f t="shared" si="7"/>
        <v>106.41503046716316</v>
      </c>
      <c r="L64" s="13">
        <f t="shared" si="7"/>
        <v>91.67560851640594</v>
      </c>
      <c r="M64" s="13">
        <f t="shared" si="7"/>
        <v>114.39845734173643</v>
      </c>
      <c r="N64" s="13">
        <f t="shared" si="7"/>
        <v>109.32069510268563</v>
      </c>
      <c r="O64" s="13">
        <f t="shared" si="7"/>
        <v>152.344278943805</v>
      </c>
      <c r="P64" s="13">
        <f t="shared" si="7"/>
        <v>124.99435793274655</v>
      </c>
      <c r="Q64" s="13">
        <f t="shared" si="7"/>
        <v>128.88644399307907</v>
      </c>
      <c r="R64" s="13">
        <f t="shared" si="7"/>
        <v>98.26506431956669</v>
      </c>
      <c r="S64" s="13">
        <f t="shared" si="7"/>
        <v>92.42172307865738</v>
      </c>
      <c r="T64" s="13">
        <f t="shared" si="7"/>
        <v>91.24369416340218</v>
      </c>
      <c r="U64" s="13">
        <f t="shared" si="7"/>
        <v>93.97541676847031</v>
      </c>
      <c r="V64" s="13">
        <f t="shared" si="7"/>
        <v>109.41902069794523</v>
      </c>
      <c r="W64" s="13">
        <f t="shared" si="7"/>
        <v>100.00125001250014</v>
      </c>
      <c r="X64" s="13">
        <f t="shared" si="7"/>
        <v>0</v>
      </c>
      <c r="Y64" s="13">
        <f t="shared" si="7"/>
        <v>0</v>
      </c>
      <c r="Z64" s="14">
        <f t="shared" si="7"/>
        <v>100.00025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100.0015625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106.66833333333334</v>
      </c>
      <c r="X66" s="16">
        <f t="shared" si="7"/>
        <v>0</v>
      </c>
      <c r="Y66" s="16">
        <f t="shared" si="7"/>
        <v>0</v>
      </c>
      <c r="Z66" s="17">
        <f t="shared" si="7"/>
        <v>100.0015625</v>
      </c>
    </row>
    <row r="67" spans="1:26" ht="13.5" hidden="1">
      <c r="A67" s="41" t="s">
        <v>286</v>
      </c>
      <c r="B67" s="24">
        <v>10025008</v>
      </c>
      <c r="C67" s="24"/>
      <c r="D67" s="25">
        <v>10272000</v>
      </c>
      <c r="E67" s="26">
        <v>10480000</v>
      </c>
      <c r="F67" s="26">
        <v>19790</v>
      </c>
      <c r="G67" s="26">
        <v>6060144</v>
      </c>
      <c r="H67" s="26">
        <v>468312</v>
      </c>
      <c r="I67" s="26">
        <v>6548246</v>
      </c>
      <c r="J67" s="26">
        <v>511023</v>
      </c>
      <c r="K67" s="26">
        <v>505345</v>
      </c>
      <c r="L67" s="26">
        <v>512667</v>
      </c>
      <c r="M67" s="26">
        <v>1529035</v>
      </c>
      <c r="N67" s="26">
        <v>496500</v>
      </c>
      <c r="O67" s="26">
        <v>494994</v>
      </c>
      <c r="P67" s="26">
        <v>466607</v>
      </c>
      <c r="Q67" s="26">
        <v>1458101</v>
      </c>
      <c r="R67" s="26">
        <v>496555</v>
      </c>
      <c r="S67" s="26">
        <v>569519</v>
      </c>
      <c r="T67" s="26">
        <v>51068</v>
      </c>
      <c r="U67" s="26">
        <v>1117142</v>
      </c>
      <c r="V67" s="26">
        <v>10652524</v>
      </c>
      <c r="W67" s="26">
        <v>10272256</v>
      </c>
      <c r="X67" s="26"/>
      <c r="Y67" s="25"/>
      <c r="Z67" s="27">
        <v>10480000</v>
      </c>
    </row>
    <row r="68" spans="1:26" ht="13.5" hidden="1">
      <c r="A68" s="37" t="s">
        <v>31</v>
      </c>
      <c r="B68" s="19">
        <v>9486845</v>
      </c>
      <c r="C68" s="19"/>
      <c r="D68" s="20">
        <v>9752000</v>
      </c>
      <c r="E68" s="21">
        <v>9952000</v>
      </c>
      <c r="F68" s="21">
        <v>-26906</v>
      </c>
      <c r="G68" s="21">
        <v>6013277</v>
      </c>
      <c r="H68" s="21">
        <v>420961</v>
      </c>
      <c r="I68" s="21">
        <v>6407332</v>
      </c>
      <c r="J68" s="21">
        <v>464101</v>
      </c>
      <c r="K68" s="21">
        <v>458744</v>
      </c>
      <c r="L68" s="21">
        <v>466365</v>
      </c>
      <c r="M68" s="21">
        <v>1389210</v>
      </c>
      <c r="N68" s="21">
        <v>454619</v>
      </c>
      <c r="O68" s="21">
        <v>454363</v>
      </c>
      <c r="P68" s="21">
        <v>425425</v>
      </c>
      <c r="Q68" s="21">
        <v>1334407</v>
      </c>
      <c r="R68" s="21">
        <v>454981</v>
      </c>
      <c r="S68" s="21">
        <v>527685</v>
      </c>
      <c r="T68" s="21">
        <v>9121</v>
      </c>
      <c r="U68" s="21">
        <v>991787</v>
      </c>
      <c r="V68" s="21">
        <v>10122736</v>
      </c>
      <c r="W68" s="21">
        <v>9752260</v>
      </c>
      <c r="X68" s="21"/>
      <c r="Y68" s="20"/>
      <c r="Z68" s="23">
        <v>9952000</v>
      </c>
    </row>
    <row r="69" spans="1:26" ht="13.5" hidden="1">
      <c r="A69" s="38" t="s">
        <v>32</v>
      </c>
      <c r="B69" s="19">
        <v>405186</v>
      </c>
      <c r="C69" s="19"/>
      <c r="D69" s="20">
        <v>400000</v>
      </c>
      <c r="E69" s="21">
        <v>400000</v>
      </c>
      <c r="F69" s="21">
        <v>35611</v>
      </c>
      <c r="G69" s="21">
        <v>35611</v>
      </c>
      <c r="H69" s="21">
        <v>35646</v>
      </c>
      <c r="I69" s="21">
        <v>106868</v>
      </c>
      <c r="J69" s="21">
        <v>35448</v>
      </c>
      <c r="K69" s="21">
        <v>35448</v>
      </c>
      <c r="L69" s="21">
        <v>35414</v>
      </c>
      <c r="M69" s="21">
        <v>106310</v>
      </c>
      <c r="N69" s="21">
        <v>35448</v>
      </c>
      <c r="O69" s="21">
        <v>35448</v>
      </c>
      <c r="P69" s="21">
        <v>35448</v>
      </c>
      <c r="Q69" s="21">
        <v>106344</v>
      </c>
      <c r="R69" s="21">
        <v>35448</v>
      </c>
      <c r="S69" s="21">
        <v>35483</v>
      </c>
      <c r="T69" s="21">
        <v>35483</v>
      </c>
      <c r="U69" s="21">
        <v>106414</v>
      </c>
      <c r="V69" s="21">
        <v>425936</v>
      </c>
      <c r="W69" s="21">
        <v>399996</v>
      </c>
      <c r="X69" s="21"/>
      <c r="Y69" s="20"/>
      <c r="Z69" s="23">
        <v>400000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405186</v>
      </c>
      <c r="C73" s="19"/>
      <c r="D73" s="20">
        <v>400000</v>
      </c>
      <c r="E73" s="21">
        <v>400000</v>
      </c>
      <c r="F73" s="21">
        <v>35611</v>
      </c>
      <c r="G73" s="21">
        <v>35611</v>
      </c>
      <c r="H73" s="21">
        <v>35646</v>
      </c>
      <c r="I73" s="21">
        <v>106868</v>
      </c>
      <c r="J73" s="21">
        <v>35448</v>
      </c>
      <c r="K73" s="21">
        <v>35448</v>
      </c>
      <c r="L73" s="21">
        <v>35414</v>
      </c>
      <c r="M73" s="21">
        <v>106310</v>
      </c>
      <c r="N73" s="21">
        <v>35448</v>
      </c>
      <c r="O73" s="21">
        <v>35448</v>
      </c>
      <c r="P73" s="21">
        <v>35448</v>
      </c>
      <c r="Q73" s="21">
        <v>106344</v>
      </c>
      <c r="R73" s="21">
        <v>35448</v>
      </c>
      <c r="S73" s="21">
        <v>35483</v>
      </c>
      <c r="T73" s="21">
        <v>35483</v>
      </c>
      <c r="U73" s="21">
        <v>106414</v>
      </c>
      <c r="V73" s="21">
        <v>425936</v>
      </c>
      <c r="W73" s="21">
        <v>399996</v>
      </c>
      <c r="X73" s="21"/>
      <c r="Y73" s="20"/>
      <c r="Z73" s="23">
        <v>400000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132977</v>
      </c>
      <c r="C75" s="28"/>
      <c r="D75" s="29">
        <v>120000</v>
      </c>
      <c r="E75" s="30">
        <v>128000</v>
      </c>
      <c r="F75" s="30">
        <v>11085</v>
      </c>
      <c r="G75" s="30">
        <v>11256</v>
      </c>
      <c r="H75" s="30">
        <v>11705</v>
      </c>
      <c r="I75" s="30">
        <v>34046</v>
      </c>
      <c r="J75" s="30">
        <v>11474</v>
      </c>
      <c r="K75" s="30">
        <v>11153</v>
      </c>
      <c r="L75" s="30">
        <v>10888</v>
      </c>
      <c r="M75" s="30">
        <v>33515</v>
      </c>
      <c r="N75" s="30">
        <v>6433</v>
      </c>
      <c r="O75" s="30">
        <v>5183</v>
      </c>
      <c r="P75" s="30">
        <v>5734</v>
      </c>
      <c r="Q75" s="30">
        <v>17350</v>
      </c>
      <c r="R75" s="30">
        <v>6126</v>
      </c>
      <c r="S75" s="30">
        <v>6351</v>
      </c>
      <c r="T75" s="30">
        <v>6464</v>
      </c>
      <c r="U75" s="30">
        <v>18941</v>
      </c>
      <c r="V75" s="30">
        <v>103852</v>
      </c>
      <c r="W75" s="30">
        <v>120000</v>
      </c>
      <c r="X75" s="30"/>
      <c r="Y75" s="29"/>
      <c r="Z75" s="31">
        <v>128000</v>
      </c>
    </row>
    <row r="76" spans="1:26" ht="13.5" hidden="1">
      <c r="A76" s="42" t="s">
        <v>287</v>
      </c>
      <c r="B76" s="32">
        <v>8180813</v>
      </c>
      <c r="C76" s="32"/>
      <c r="D76" s="33">
        <v>8123000</v>
      </c>
      <c r="E76" s="34">
        <v>6480262</v>
      </c>
      <c r="F76" s="34">
        <v>745100</v>
      </c>
      <c r="G76" s="34">
        <v>287365</v>
      </c>
      <c r="H76" s="34">
        <v>3355772</v>
      </c>
      <c r="I76" s="34">
        <v>4388237</v>
      </c>
      <c r="J76" s="34">
        <v>645330</v>
      </c>
      <c r="K76" s="34">
        <v>396457</v>
      </c>
      <c r="L76" s="34">
        <v>538763</v>
      </c>
      <c r="M76" s="34">
        <v>1580550</v>
      </c>
      <c r="N76" s="34">
        <v>459425</v>
      </c>
      <c r="O76" s="34">
        <v>849583</v>
      </c>
      <c r="P76" s="34">
        <v>399405</v>
      </c>
      <c r="Q76" s="34">
        <v>1708413</v>
      </c>
      <c r="R76" s="34">
        <v>400847</v>
      </c>
      <c r="S76" s="34">
        <v>391340</v>
      </c>
      <c r="T76" s="34">
        <v>471523</v>
      </c>
      <c r="U76" s="34">
        <v>1263710</v>
      </c>
      <c r="V76" s="34">
        <v>8940910</v>
      </c>
      <c r="W76" s="34">
        <v>6480262</v>
      </c>
      <c r="X76" s="34"/>
      <c r="Y76" s="33"/>
      <c r="Z76" s="35">
        <v>6480262</v>
      </c>
    </row>
    <row r="77" spans="1:26" ht="13.5" hidden="1">
      <c r="A77" s="37" t="s">
        <v>31</v>
      </c>
      <c r="B77" s="19">
        <v>7785836</v>
      </c>
      <c r="C77" s="19"/>
      <c r="D77" s="20">
        <v>7803000</v>
      </c>
      <c r="E77" s="21">
        <v>5952259</v>
      </c>
      <c r="F77" s="21">
        <v>703359</v>
      </c>
      <c r="G77" s="21">
        <v>249495</v>
      </c>
      <c r="H77" s="21">
        <v>3328011</v>
      </c>
      <c r="I77" s="21">
        <v>4280865</v>
      </c>
      <c r="J77" s="21">
        <v>593901</v>
      </c>
      <c r="K77" s="21">
        <v>358735</v>
      </c>
      <c r="L77" s="21">
        <v>506297</v>
      </c>
      <c r="M77" s="21">
        <v>1458933</v>
      </c>
      <c r="N77" s="21">
        <v>420673</v>
      </c>
      <c r="O77" s="21">
        <v>795580</v>
      </c>
      <c r="P77" s="21">
        <v>355097</v>
      </c>
      <c r="Q77" s="21">
        <v>1571350</v>
      </c>
      <c r="R77" s="21">
        <v>366014</v>
      </c>
      <c r="S77" s="21">
        <v>358546</v>
      </c>
      <c r="T77" s="21">
        <v>439147</v>
      </c>
      <c r="U77" s="21">
        <v>1163707</v>
      </c>
      <c r="V77" s="21">
        <v>8474855</v>
      </c>
      <c r="W77" s="21">
        <v>5952259</v>
      </c>
      <c r="X77" s="21"/>
      <c r="Y77" s="20"/>
      <c r="Z77" s="23">
        <v>5952259</v>
      </c>
    </row>
    <row r="78" spans="1:26" ht="13.5" hidden="1">
      <c r="A78" s="38" t="s">
        <v>32</v>
      </c>
      <c r="B78" s="19">
        <v>394977</v>
      </c>
      <c r="C78" s="19"/>
      <c r="D78" s="20">
        <v>320000</v>
      </c>
      <c r="E78" s="21">
        <v>400001</v>
      </c>
      <c r="F78" s="21">
        <v>41741</v>
      </c>
      <c r="G78" s="21">
        <v>37870</v>
      </c>
      <c r="H78" s="21">
        <v>27761</v>
      </c>
      <c r="I78" s="21">
        <v>107372</v>
      </c>
      <c r="J78" s="21">
        <v>51429</v>
      </c>
      <c r="K78" s="21">
        <v>37722</v>
      </c>
      <c r="L78" s="21">
        <v>32466</v>
      </c>
      <c r="M78" s="21">
        <v>121617</v>
      </c>
      <c r="N78" s="21">
        <v>38752</v>
      </c>
      <c r="O78" s="21">
        <v>54003</v>
      </c>
      <c r="P78" s="21">
        <v>44308</v>
      </c>
      <c r="Q78" s="21">
        <v>137063</v>
      </c>
      <c r="R78" s="21">
        <v>34833</v>
      </c>
      <c r="S78" s="21">
        <v>32794</v>
      </c>
      <c r="T78" s="21">
        <v>32376</v>
      </c>
      <c r="U78" s="21">
        <v>100003</v>
      </c>
      <c r="V78" s="21">
        <v>466055</v>
      </c>
      <c r="W78" s="21">
        <v>400001</v>
      </c>
      <c r="X78" s="21"/>
      <c r="Y78" s="20"/>
      <c r="Z78" s="23">
        <v>400001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394977</v>
      </c>
      <c r="C82" s="19"/>
      <c r="D82" s="20">
        <v>320000</v>
      </c>
      <c r="E82" s="21">
        <v>400001</v>
      </c>
      <c r="F82" s="21">
        <v>41741</v>
      </c>
      <c r="G82" s="21">
        <v>37870</v>
      </c>
      <c r="H82" s="21">
        <v>27761</v>
      </c>
      <c r="I82" s="21">
        <v>107372</v>
      </c>
      <c r="J82" s="21">
        <v>51429</v>
      </c>
      <c r="K82" s="21">
        <v>37722</v>
      </c>
      <c r="L82" s="21">
        <v>32466</v>
      </c>
      <c r="M82" s="21">
        <v>121617</v>
      </c>
      <c r="N82" s="21">
        <v>38752</v>
      </c>
      <c r="O82" s="21">
        <v>54003</v>
      </c>
      <c r="P82" s="21">
        <v>44308</v>
      </c>
      <c r="Q82" s="21">
        <v>137063</v>
      </c>
      <c r="R82" s="21">
        <v>34833</v>
      </c>
      <c r="S82" s="21">
        <v>32794</v>
      </c>
      <c r="T82" s="21">
        <v>32376</v>
      </c>
      <c r="U82" s="21">
        <v>100003</v>
      </c>
      <c r="V82" s="21">
        <v>466055</v>
      </c>
      <c r="W82" s="21">
        <v>400001</v>
      </c>
      <c r="X82" s="21"/>
      <c r="Y82" s="20"/>
      <c r="Z82" s="23">
        <v>400001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128002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128002</v>
      </c>
      <c r="X84" s="30"/>
      <c r="Y84" s="29"/>
      <c r="Z84" s="31">
        <v>128002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1875000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1875000</v>
      </c>
      <c r="Y5" s="345">
        <f t="shared" si="0"/>
        <v>-1875000</v>
      </c>
      <c r="Z5" s="346">
        <f>+IF(X5&lt;&gt;0,+(Y5/X5)*100,0)</f>
        <v>-100</v>
      </c>
      <c r="AA5" s="347">
        <f>+AA6+AA8+AA11+AA13+AA15</f>
        <v>1875000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1875000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1875000</v>
      </c>
      <c r="Y6" s="59">
        <f t="shared" si="1"/>
        <v>-1875000</v>
      </c>
      <c r="Z6" s="61">
        <f>+IF(X6&lt;&gt;0,+(Y6/X6)*100,0)</f>
        <v>-100</v>
      </c>
      <c r="AA6" s="62">
        <f t="shared" si="1"/>
        <v>1875000</v>
      </c>
    </row>
    <row r="7" spans="1:27" ht="13.5">
      <c r="A7" s="291" t="s">
        <v>229</v>
      </c>
      <c r="B7" s="142"/>
      <c r="C7" s="60"/>
      <c r="D7" s="327"/>
      <c r="E7" s="60"/>
      <c r="F7" s="59">
        <v>1875000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1875000</v>
      </c>
      <c r="Y7" s="59">
        <v>-1875000</v>
      </c>
      <c r="Z7" s="61">
        <v>-100</v>
      </c>
      <c r="AA7" s="62">
        <v>1875000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1160624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1160624</v>
      </c>
      <c r="Y40" s="332">
        <f t="shared" si="9"/>
        <v>-1160624</v>
      </c>
      <c r="Z40" s="323">
        <f>+IF(X40&lt;&gt;0,+(Y40/X40)*100,0)</f>
        <v>-100</v>
      </c>
      <c r="AA40" s="337">
        <f>SUM(AA41:AA49)</f>
        <v>1160624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1160624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1160624</v>
      </c>
      <c r="Y49" s="53">
        <v>-1160624</v>
      </c>
      <c r="Z49" s="94">
        <v>-100</v>
      </c>
      <c r="AA49" s="95">
        <v>1160624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3035624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3035624</v>
      </c>
      <c r="Y60" s="264">
        <f t="shared" si="14"/>
        <v>-3035624</v>
      </c>
      <c r="Z60" s="324">
        <f>+IF(X60&lt;&gt;0,+(Y60/X60)*100,0)</f>
        <v>-100</v>
      </c>
      <c r="AA60" s="232">
        <f>+AA57+AA54+AA51+AA40+AA37+AA34+AA22+AA5</f>
        <v>3035624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47816302</v>
      </c>
      <c r="D5" s="153">
        <f>SUM(D6:D8)</f>
        <v>0</v>
      </c>
      <c r="E5" s="154">
        <f t="shared" si="0"/>
        <v>55478560</v>
      </c>
      <c r="F5" s="100">
        <f t="shared" si="0"/>
        <v>57868800</v>
      </c>
      <c r="G5" s="100">
        <f t="shared" si="0"/>
        <v>16794085</v>
      </c>
      <c r="H5" s="100">
        <f t="shared" si="0"/>
        <v>6254679</v>
      </c>
      <c r="I5" s="100">
        <f t="shared" si="0"/>
        <v>512144</v>
      </c>
      <c r="J5" s="100">
        <f t="shared" si="0"/>
        <v>23560908</v>
      </c>
      <c r="K5" s="100">
        <f t="shared" si="0"/>
        <v>724118</v>
      </c>
      <c r="L5" s="100">
        <f t="shared" si="0"/>
        <v>15060446</v>
      </c>
      <c r="M5" s="100">
        <f t="shared" si="0"/>
        <v>819839</v>
      </c>
      <c r="N5" s="100">
        <f t="shared" si="0"/>
        <v>16604403</v>
      </c>
      <c r="O5" s="100">
        <f t="shared" si="0"/>
        <v>1048784</v>
      </c>
      <c r="P5" s="100">
        <f t="shared" si="0"/>
        <v>597079</v>
      </c>
      <c r="Q5" s="100">
        <f t="shared" si="0"/>
        <v>11567944</v>
      </c>
      <c r="R5" s="100">
        <f t="shared" si="0"/>
        <v>13213807</v>
      </c>
      <c r="S5" s="100">
        <f t="shared" si="0"/>
        <v>1541585</v>
      </c>
      <c r="T5" s="100">
        <f t="shared" si="0"/>
        <v>787902</v>
      </c>
      <c r="U5" s="100">
        <f t="shared" si="0"/>
        <v>1378942</v>
      </c>
      <c r="V5" s="100">
        <f t="shared" si="0"/>
        <v>3708429</v>
      </c>
      <c r="W5" s="100">
        <f t="shared" si="0"/>
        <v>57087547</v>
      </c>
      <c r="X5" s="100">
        <f t="shared" si="0"/>
        <v>55478560</v>
      </c>
      <c r="Y5" s="100">
        <f t="shared" si="0"/>
        <v>1608987</v>
      </c>
      <c r="Z5" s="137">
        <f>+IF(X5&lt;&gt;0,+(Y5/X5)*100,0)</f>
        <v>2.9001960396953343</v>
      </c>
      <c r="AA5" s="153">
        <f>SUM(AA6:AA8)</f>
        <v>57868800</v>
      </c>
    </row>
    <row r="6" spans="1:27" ht="13.5">
      <c r="A6" s="138" t="s">
        <v>75</v>
      </c>
      <c r="B6" s="136"/>
      <c r="C6" s="155">
        <v>2197000</v>
      </c>
      <c r="D6" s="155"/>
      <c r="E6" s="156">
        <v>2553000</v>
      </c>
      <c r="F6" s="60">
        <v>2853000</v>
      </c>
      <c r="G6" s="60"/>
      <c r="H6" s="60"/>
      <c r="I6" s="60">
        <v>1072260</v>
      </c>
      <c r="J6" s="60">
        <v>1072260</v>
      </c>
      <c r="K6" s="60"/>
      <c r="L6" s="60">
        <v>842490</v>
      </c>
      <c r="M6" s="60"/>
      <c r="N6" s="60">
        <v>842490</v>
      </c>
      <c r="O6" s="60"/>
      <c r="P6" s="60"/>
      <c r="Q6" s="60">
        <v>638250</v>
      </c>
      <c r="R6" s="60">
        <v>638250</v>
      </c>
      <c r="S6" s="60"/>
      <c r="T6" s="60"/>
      <c r="U6" s="60"/>
      <c r="V6" s="60"/>
      <c r="W6" s="60">
        <v>2553000</v>
      </c>
      <c r="X6" s="60">
        <v>2553000</v>
      </c>
      <c r="Y6" s="60"/>
      <c r="Z6" s="140">
        <v>0</v>
      </c>
      <c r="AA6" s="155">
        <v>2853000</v>
      </c>
    </row>
    <row r="7" spans="1:27" ht="13.5">
      <c r="A7" s="138" t="s">
        <v>76</v>
      </c>
      <c r="B7" s="136"/>
      <c r="C7" s="157">
        <v>44656444</v>
      </c>
      <c r="D7" s="157"/>
      <c r="E7" s="158">
        <v>51891560</v>
      </c>
      <c r="F7" s="159">
        <v>53953000</v>
      </c>
      <c r="G7" s="159">
        <v>16794085</v>
      </c>
      <c r="H7" s="159">
        <v>6239530</v>
      </c>
      <c r="I7" s="159">
        <v>-651398</v>
      </c>
      <c r="J7" s="159">
        <v>22382217</v>
      </c>
      <c r="K7" s="159">
        <v>724118</v>
      </c>
      <c r="L7" s="159">
        <v>14206124</v>
      </c>
      <c r="M7" s="159">
        <v>750589</v>
      </c>
      <c r="N7" s="159">
        <v>15680831</v>
      </c>
      <c r="O7" s="159">
        <v>1101299</v>
      </c>
      <c r="P7" s="159">
        <v>510309</v>
      </c>
      <c r="Q7" s="159">
        <v>10847966</v>
      </c>
      <c r="R7" s="159">
        <v>12459574</v>
      </c>
      <c r="S7" s="159">
        <v>1337211</v>
      </c>
      <c r="T7" s="159">
        <v>757780</v>
      </c>
      <c r="U7" s="159">
        <v>994021</v>
      </c>
      <c r="V7" s="159">
        <v>3089012</v>
      </c>
      <c r="W7" s="159">
        <v>53611634</v>
      </c>
      <c r="X7" s="159">
        <v>51891560</v>
      </c>
      <c r="Y7" s="159">
        <v>1720074</v>
      </c>
      <c r="Z7" s="141">
        <v>3.31</v>
      </c>
      <c r="AA7" s="157">
        <v>53953000</v>
      </c>
    </row>
    <row r="8" spans="1:27" ht="13.5">
      <c r="A8" s="138" t="s">
        <v>77</v>
      </c>
      <c r="B8" s="136"/>
      <c r="C8" s="155">
        <v>962858</v>
      </c>
      <c r="D8" s="155"/>
      <c r="E8" s="156">
        <v>1034000</v>
      </c>
      <c r="F8" s="60">
        <v>1062800</v>
      </c>
      <c r="G8" s="60"/>
      <c r="H8" s="60">
        <v>15149</v>
      </c>
      <c r="I8" s="60">
        <v>91282</v>
      </c>
      <c r="J8" s="60">
        <v>106431</v>
      </c>
      <c r="K8" s="60"/>
      <c r="L8" s="60">
        <v>11832</v>
      </c>
      <c r="M8" s="60">
        <v>69250</v>
      </c>
      <c r="N8" s="60">
        <v>81082</v>
      </c>
      <c r="O8" s="60">
        <v>-52515</v>
      </c>
      <c r="P8" s="60">
        <v>86770</v>
      </c>
      <c r="Q8" s="60">
        <v>81728</v>
      </c>
      <c r="R8" s="60">
        <v>115983</v>
      </c>
      <c r="S8" s="60">
        <v>204374</v>
      </c>
      <c r="T8" s="60">
        <v>30122</v>
      </c>
      <c r="U8" s="60">
        <v>384921</v>
      </c>
      <c r="V8" s="60">
        <v>619417</v>
      </c>
      <c r="W8" s="60">
        <v>922913</v>
      </c>
      <c r="X8" s="60">
        <v>1034000</v>
      </c>
      <c r="Y8" s="60">
        <v>-111087</v>
      </c>
      <c r="Z8" s="140">
        <v>-10.74</v>
      </c>
      <c r="AA8" s="155">
        <v>1062800</v>
      </c>
    </row>
    <row r="9" spans="1:27" ht="13.5">
      <c r="A9" s="135" t="s">
        <v>78</v>
      </c>
      <c r="B9" s="136"/>
      <c r="C9" s="153">
        <f aca="true" t="shared" si="1" ref="C9:Y9">SUM(C10:C14)</f>
        <v>8509644</v>
      </c>
      <c r="D9" s="153">
        <f>SUM(D10:D14)</f>
        <v>0</v>
      </c>
      <c r="E9" s="154">
        <f t="shared" si="1"/>
        <v>5855070</v>
      </c>
      <c r="F9" s="100">
        <f t="shared" si="1"/>
        <v>7492704</v>
      </c>
      <c r="G9" s="100">
        <f t="shared" si="1"/>
        <v>118413</v>
      </c>
      <c r="H9" s="100">
        <f t="shared" si="1"/>
        <v>824051</v>
      </c>
      <c r="I9" s="100">
        <f t="shared" si="1"/>
        <v>1244184</v>
      </c>
      <c r="J9" s="100">
        <f t="shared" si="1"/>
        <v>2186648</v>
      </c>
      <c r="K9" s="100">
        <f t="shared" si="1"/>
        <v>336834</v>
      </c>
      <c r="L9" s="100">
        <f t="shared" si="1"/>
        <v>552765</v>
      </c>
      <c r="M9" s="100">
        <f t="shared" si="1"/>
        <v>107280</v>
      </c>
      <c r="N9" s="100">
        <f t="shared" si="1"/>
        <v>996879</v>
      </c>
      <c r="O9" s="100">
        <f t="shared" si="1"/>
        <v>270491</v>
      </c>
      <c r="P9" s="100">
        <f t="shared" si="1"/>
        <v>346908</v>
      </c>
      <c r="Q9" s="100">
        <f t="shared" si="1"/>
        <v>714737</v>
      </c>
      <c r="R9" s="100">
        <f t="shared" si="1"/>
        <v>1332136</v>
      </c>
      <c r="S9" s="100">
        <f t="shared" si="1"/>
        <v>117306</v>
      </c>
      <c r="T9" s="100">
        <f t="shared" si="1"/>
        <v>844241</v>
      </c>
      <c r="U9" s="100">
        <f t="shared" si="1"/>
        <v>706670</v>
      </c>
      <c r="V9" s="100">
        <f t="shared" si="1"/>
        <v>1668217</v>
      </c>
      <c r="W9" s="100">
        <f t="shared" si="1"/>
        <v>6183880</v>
      </c>
      <c r="X9" s="100">
        <f t="shared" si="1"/>
        <v>5855078</v>
      </c>
      <c r="Y9" s="100">
        <f t="shared" si="1"/>
        <v>328802</v>
      </c>
      <c r="Z9" s="137">
        <f>+IF(X9&lt;&gt;0,+(Y9/X9)*100,0)</f>
        <v>5.615672412903808</v>
      </c>
      <c r="AA9" s="153">
        <f>SUM(AA10:AA14)</f>
        <v>7492704</v>
      </c>
    </row>
    <row r="10" spans="1:27" ht="13.5">
      <c r="A10" s="138" t="s">
        <v>79</v>
      </c>
      <c r="B10" s="136"/>
      <c r="C10" s="155">
        <v>1999651</v>
      </c>
      <c r="D10" s="155"/>
      <c r="E10" s="156">
        <v>2331070</v>
      </c>
      <c r="F10" s="60">
        <v>2469260</v>
      </c>
      <c r="G10" s="60">
        <v>77388</v>
      </c>
      <c r="H10" s="60">
        <v>783456</v>
      </c>
      <c r="I10" s="60">
        <v>373847</v>
      </c>
      <c r="J10" s="60">
        <v>1234691</v>
      </c>
      <c r="K10" s="60">
        <v>84580</v>
      </c>
      <c r="L10" s="60">
        <v>309101</v>
      </c>
      <c r="M10" s="60">
        <v>94790</v>
      </c>
      <c r="N10" s="60">
        <v>488471</v>
      </c>
      <c r="O10" s="60">
        <v>71978</v>
      </c>
      <c r="P10" s="60">
        <v>69081</v>
      </c>
      <c r="Q10" s="60">
        <v>289184</v>
      </c>
      <c r="R10" s="60">
        <v>430243</v>
      </c>
      <c r="S10" s="60">
        <v>80293</v>
      </c>
      <c r="T10" s="60">
        <v>83490</v>
      </c>
      <c r="U10" s="60">
        <v>71012</v>
      </c>
      <c r="V10" s="60">
        <v>234795</v>
      </c>
      <c r="W10" s="60">
        <v>2388200</v>
      </c>
      <c r="X10" s="60">
        <v>2331070</v>
      </c>
      <c r="Y10" s="60">
        <v>57130</v>
      </c>
      <c r="Z10" s="140">
        <v>2.45</v>
      </c>
      <c r="AA10" s="155">
        <v>2469260</v>
      </c>
    </row>
    <row r="11" spans="1:27" ht="13.5">
      <c r="A11" s="138" t="s">
        <v>80</v>
      </c>
      <c r="B11" s="136"/>
      <c r="C11" s="155">
        <v>4551518</v>
      </c>
      <c r="D11" s="155"/>
      <c r="E11" s="156">
        <v>2658000</v>
      </c>
      <c r="F11" s="60">
        <v>4184000</v>
      </c>
      <c r="G11" s="60"/>
      <c r="H11" s="60">
        <v>-990</v>
      </c>
      <c r="I11" s="60">
        <v>497965</v>
      </c>
      <c r="J11" s="60">
        <v>496975</v>
      </c>
      <c r="K11" s="60">
        <v>225175</v>
      </c>
      <c r="L11" s="60">
        <v>230606</v>
      </c>
      <c r="M11" s="60"/>
      <c r="N11" s="60">
        <v>455781</v>
      </c>
      <c r="O11" s="60">
        <v>155731</v>
      </c>
      <c r="P11" s="60">
        <v>258473</v>
      </c>
      <c r="Q11" s="60">
        <v>395261</v>
      </c>
      <c r="R11" s="60">
        <v>809465</v>
      </c>
      <c r="S11" s="60"/>
      <c r="T11" s="60">
        <v>738302</v>
      </c>
      <c r="U11" s="60">
        <v>612914</v>
      </c>
      <c r="V11" s="60">
        <v>1351216</v>
      </c>
      <c r="W11" s="60">
        <v>3113437</v>
      </c>
      <c r="X11" s="60">
        <v>2658004</v>
      </c>
      <c r="Y11" s="60">
        <v>455433</v>
      </c>
      <c r="Z11" s="140">
        <v>17.13</v>
      </c>
      <c r="AA11" s="155">
        <v>4184000</v>
      </c>
    </row>
    <row r="12" spans="1:27" ht="13.5">
      <c r="A12" s="138" t="s">
        <v>81</v>
      </c>
      <c r="B12" s="136"/>
      <c r="C12" s="155">
        <v>597935</v>
      </c>
      <c r="D12" s="155"/>
      <c r="E12" s="156">
        <v>866000</v>
      </c>
      <c r="F12" s="60">
        <v>491000</v>
      </c>
      <c r="G12" s="60">
        <v>41025</v>
      </c>
      <c r="H12" s="60">
        <v>41585</v>
      </c>
      <c r="I12" s="60">
        <v>23927</v>
      </c>
      <c r="J12" s="60">
        <v>106537</v>
      </c>
      <c r="K12" s="60">
        <v>27079</v>
      </c>
      <c r="L12" s="60">
        <v>13058</v>
      </c>
      <c r="M12" s="60">
        <v>12490</v>
      </c>
      <c r="N12" s="60">
        <v>52627</v>
      </c>
      <c r="O12" s="60">
        <v>42782</v>
      </c>
      <c r="P12" s="60">
        <v>19354</v>
      </c>
      <c r="Q12" s="60">
        <v>30292</v>
      </c>
      <c r="R12" s="60">
        <v>92428</v>
      </c>
      <c r="S12" s="60">
        <v>37013</v>
      </c>
      <c r="T12" s="60">
        <v>22449</v>
      </c>
      <c r="U12" s="60">
        <v>22744</v>
      </c>
      <c r="V12" s="60">
        <v>82206</v>
      </c>
      <c r="W12" s="60">
        <v>333798</v>
      </c>
      <c r="X12" s="60">
        <v>866004</v>
      </c>
      <c r="Y12" s="60">
        <v>-532206</v>
      </c>
      <c r="Z12" s="140">
        <v>-61.46</v>
      </c>
      <c r="AA12" s="155">
        <v>491000</v>
      </c>
    </row>
    <row r="13" spans="1:27" ht="13.5">
      <c r="A13" s="138" t="s">
        <v>82</v>
      </c>
      <c r="B13" s="136"/>
      <c r="C13" s="155">
        <v>1360540</v>
      </c>
      <c r="D13" s="155"/>
      <c r="E13" s="156"/>
      <c r="F13" s="60">
        <v>348444</v>
      </c>
      <c r="G13" s="60"/>
      <c r="H13" s="60"/>
      <c r="I13" s="60">
        <v>348445</v>
      </c>
      <c r="J13" s="60">
        <v>348445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348445</v>
      </c>
      <c r="X13" s="60"/>
      <c r="Y13" s="60">
        <v>348445</v>
      </c>
      <c r="Z13" s="140">
        <v>0</v>
      </c>
      <c r="AA13" s="155">
        <v>348444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24269477</v>
      </c>
      <c r="D15" s="153">
        <f>SUM(D16:D18)</f>
        <v>0</v>
      </c>
      <c r="E15" s="154">
        <f t="shared" si="2"/>
        <v>19346500</v>
      </c>
      <c r="F15" s="100">
        <f t="shared" si="2"/>
        <v>33028416</v>
      </c>
      <c r="G15" s="100">
        <f t="shared" si="2"/>
        <v>59178</v>
      </c>
      <c r="H15" s="100">
        <f t="shared" si="2"/>
        <v>5535772</v>
      </c>
      <c r="I15" s="100">
        <f t="shared" si="2"/>
        <v>2345565</v>
      </c>
      <c r="J15" s="100">
        <f t="shared" si="2"/>
        <v>7940515</v>
      </c>
      <c r="K15" s="100">
        <f t="shared" si="2"/>
        <v>2631158</v>
      </c>
      <c r="L15" s="100">
        <f t="shared" si="2"/>
        <v>3439871</v>
      </c>
      <c r="M15" s="100">
        <f t="shared" si="2"/>
        <v>5071928</v>
      </c>
      <c r="N15" s="100">
        <f t="shared" si="2"/>
        <v>11142957</v>
      </c>
      <c r="O15" s="100">
        <f t="shared" si="2"/>
        <v>88476</v>
      </c>
      <c r="P15" s="100">
        <f t="shared" si="2"/>
        <v>1410041</v>
      </c>
      <c r="Q15" s="100">
        <f t="shared" si="2"/>
        <v>1900506</v>
      </c>
      <c r="R15" s="100">
        <f t="shared" si="2"/>
        <v>3399023</v>
      </c>
      <c r="S15" s="100">
        <f t="shared" si="2"/>
        <v>1137965</v>
      </c>
      <c r="T15" s="100">
        <f t="shared" si="2"/>
        <v>2986932</v>
      </c>
      <c r="U15" s="100">
        <f t="shared" si="2"/>
        <v>56958</v>
      </c>
      <c r="V15" s="100">
        <f t="shared" si="2"/>
        <v>4181855</v>
      </c>
      <c r="W15" s="100">
        <f t="shared" si="2"/>
        <v>26664350</v>
      </c>
      <c r="X15" s="100">
        <f t="shared" si="2"/>
        <v>19346504</v>
      </c>
      <c r="Y15" s="100">
        <f t="shared" si="2"/>
        <v>7317846</v>
      </c>
      <c r="Z15" s="137">
        <f>+IF(X15&lt;&gt;0,+(Y15/X15)*100,0)</f>
        <v>37.825159522361254</v>
      </c>
      <c r="AA15" s="153">
        <f>SUM(AA16:AA18)</f>
        <v>33028416</v>
      </c>
    </row>
    <row r="16" spans="1:27" ht="13.5">
      <c r="A16" s="138" t="s">
        <v>85</v>
      </c>
      <c r="B16" s="136"/>
      <c r="C16" s="155">
        <v>23777143</v>
      </c>
      <c r="D16" s="155"/>
      <c r="E16" s="156">
        <v>18829500</v>
      </c>
      <c r="F16" s="60">
        <v>32511416</v>
      </c>
      <c r="G16" s="60">
        <v>1618</v>
      </c>
      <c r="H16" s="60">
        <v>5506684</v>
      </c>
      <c r="I16" s="60">
        <v>2307700</v>
      </c>
      <c r="J16" s="60">
        <v>7816002</v>
      </c>
      <c r="K16" s="60">
        <v>2573694</v>
      </c>
      <c r="L16" s="60">
        <v>3416194</v>
      </c>
      <c r="M16" s="60">
        <v>5033742</v>
      </c>
      <c r="N16" s="60">
        <v>11023630</v>
      </c>
      <c r="O16" s="60">
        <v>39116</v>
      </c>
      <c r="P16" s="60">
        <v>1368558</v>
      </c>
      <c r="Q16" s="60">
        <v>1823612</v>
      </c>
      <c r="R16" s="60">
        <v>3231286</v>
      </c>
      <c r="S16" s="60">
        <v>1103674</v>
      </c>
      <c r="T16" s="60">
        <v>2964084</v>
      </c>
      <c r="U16" s="60">
        <v>2921</v>
      </c>
      <c r="V16" s="60">
        <v>4070679</v>
      </c>
      <c r="W16" s="60">
        <v>26141597</v>
      </c>
      <c r="X16" s="60">
        <v>18829504</v>
      </c>
      <c r="Y16" s="60">
        <v>7312093</v>
      </c>
      <c r="Z16" s="140">
        <v>38.83</v>
      </c>
      <c r="AA16" s="155">
        <v>32511416</v>
      </c>
    </row>
    <row r="17" spans="1:27" ht="13.5">
      <c r="A17" s="138" t="s">
        <v>86</v>
      </c>
      <c r="B17" s="136"/>
      <c r="C17" s="155">
        <v>492334</v>
      </c>
      <c r="D17" s="155"/>
      <c r="E17" s="156">
        <v>517000</v>
      </c>
      <c r="F17" s="60">
        <v>517000</v>
      </c>
      <c r="G17" s="60">
        <v>57560</v>
      </c>
      <c r="H17" s="60">
        <v>29088</v>
      </c>
      <c r="I17" s="60">
        <v>37865</v>
      </c>
      <c r="J17" s="60">
        <v>124513</v>
      </c>
      <c r="K17" s="60">
        <v>57464</v>
      </c>
      <c r="L17" s="60">
        <v>23677</v>
      </c>
      <c r="M17" s="60">
        <v>38186</v>
      </c>
      <c r="N17" s="60">
        <v>119327</v>
      </c>
      <c r="O17" s="60">
        <v>49360</v>
      </c>
      <c r="P17" s="60">
        <v>41483</v>
      </c>
      <c r="Q17" s="60">
        <v>76894</v>
      </c>
      <c r="R17" s="60">
        <v>167737</v>
      </c>
      <c r="S17" s="60">
        <v>34291</v>
      </c>
      <c r="T17" s="60">
        <v>22848</v>
      </c>
      <c r="U17" s="60">
        <v>54037</v>
      </c>
      <c r="V17" s="60">
        <v>111176</v>
      </c>
      <c r="W17" s="60">
        <v>522753</v>
      </c>
      <c r="X17" s="60">
        <v>517000</v>
      </c>
      <c r="Y17" s="60">
        <v>5753</v>
      </c>
      <c r="Z17" s="140">
        <v>1.11</v>
      </c>
      <c r="AA17" s="155">
        <v>517000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1208931</v>
      </c>
      <c r="D19" s="153">
        <f>SUM(D20:D23)</f>
        <v>0</v>
      </c>
      <c r="E19" s="154">
        <f t="shared" si="3"/>
        <v>642000</v>
      </c>
      <c r="F19" s="100">
        <f t="shared" si="3"/>
        <v>929782</v>
      </c>
      <c r="G19" s="100">
        <f t="shared" si="3"/>
        <v>40056</v>
      </c>
      <c r="H19" s="100">
        <f t="shared" si="3"/>
        <v>40332</v>
      </c>
      <c r="I19" s="100">
        <f t="shared" si="3"/>
        <v>124548</v>
      </c>
      <c r="J19" s="100">
        <f t="shared" si="3"/>
        <v>204936</v>
      </c>
      <c r="K19" s="100">
        <f t="shared" si="3"/>
        <v>40237</v>
      </c>
      <c r="L19" s="100">
        <f t="shared" si="3"/>
        <v>106279</v>
      </c>
      <c r="M19" s="100">
        <f t="shared" si="3"/>
        <v>40218</v>
      </c>
      <c r="N19" s="100">
        <f t="shared" si="3"/>
        <v>186734</v>
      </c>
      <c r="O19" s="100">
        <f t="shared" si="3"/>
        <v>40824</v>
      </c>
      <c r="P19" s="100">
        <f t="shared" si="3"/>
        <v>255777</v>
      </c>
      <c r="Q19" s="100">
        <f t="shared" si="3"/>
        <v>108632</v>
      </c>
      <c r="R19" s="100">
        <f t="shared" si="3"/>
        <v>405233</v>
      </c>
      <c r="S19" s="100">
        <f t="shared" si="3"/>
        <v>40294</v>
      </c>
      <c r="T19" s="100">
        <f t="shared" si="3"/>
        <v>40217</v>
      </c>
      <c r="U19" s="100">
        <f t="shared" si="3"/>
        <v>51865</v>
      </c>
      <c r="V19" s="100">
        <f t="shared" si="3"/>
        <v>132376</v>
      </c>
      <c r="W19" s="100">
        <f t="shared" si="3"/>
        <v>929279</v>
      </c>
      <c r="X19" s="100">
        <f t="shared" si="3"/>
        <v>642000</v>
      </c>
      <c r="Y19" s="100">
        <f t="shared" si="3"/>
        <v>287279</v>
      </c>
      <c r="Z19" s="137">
        <f>+IF(X19&lt;&gt;0,+(Y19/X19)*100,0)</f>
        <v>44.747507788162</v>
      </c>
      <c r="AA19" s="153">
        <f>SUM(AA20:AA23)</f>
        <v>929782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1208931</v>
      </c>
      <c r="D23" s="155"/>
      <c r="E23" s="156">
        <v>642000</v>
      </c>
      <c r="F23" s="60">
        <v>929782</v>
      </c>
      <c r="G23" s="60">
        <v>40056</v>
      </c>
      <c r="H23" s="60">
        <v>40332</v>
      </c>
      <c r="I23" s="60">
        <v>124548</v>
      </c>
      <c r="J23" s="60">
        <v>204936</v>
      </c>
      <c r="K23" s="60">
        <v>40237</v>
      </c>
      <c r="L23" s="60">
        <v>106279</v>
      </c>
      <c r="M23" s="60">
        <v>40218</v>
      </c>
      <c r="N23" s="60">
        <v>186734</v>
      </c>
      <c r="O23" s="60">
        <v>40824</v>
      </c>
      <c r="P23" s="60">
        <v>255777</v>
      </c>
      <c r="Q23" s="60">
        <v>108632</v>
      </c>
      <c r="R23" s="60">
        <v>405233</v>
      </c>
      <c r="S23" s="60">
        <v>40294</v>
      </c>
      <c r="T23" s="60">
        <v>40217</v>
      </c>
      <c r="U23" s="60">
        <v>51865</v>
      </c>
      <c r="V23" s="60">
        <v>132376</v>
      </c>
      <c r="W23" s="60">
        <v>929279</v>
      </c>
      <c r="X23" s="60">
        <v>642000</v>
      </c>
      <c r="Y23" s="60">
        <v>287279</v>
      </c>
      <c r="Z23" s="140">
        <v>44.75</v>
      </c>
      <c r="AA23" s="155">
        <v>929782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81804354</v>
      </c>
      <c r="D25" s="168">
        <f>+D5+D9+D15+D19+D24</f>
        <v>0</v>
      </c>
      <c r="E25" s="169">
        <f t="shared" si="4"/>
        <v>81322130</v>
      </c>
      <c r="F25" s="73">
        <f t="shared" si="4"/>
        <v>99319702</v>
      </c>
      <c r="G25" s="73">
        <f t="shared" si="4"/>
        <v>17011732</v>
      </c>
      <c r="H25" s="73">
        <f t="shared" si="4"/>
        <v>12654834</v>
      </c>
      <c r="I25" s="73">
        <f t="shared" si="4"/>
        <v>4226441</v>
      </c>
      <c r="J25" s="73">
        <f t="shared" si="4"/>
        <v>33893007</v>
      </c>
      <c r="K25" s="73">
        <f t="shared" si="4"/>
        <v>3732347</v>
      </c>
      <c r="L25" s="73">
        <f t="shared" si="4"/>
        <v>19159361</v>
      </c>
      <c r="M25" s="73">
        <f t="shared" si="4"/>
        <v>6039265</v>
      </c>
      <c r="N25" s="73">
        <f t="shared" si="4"/>
        <v>28930973</v>
      </c>
      <c r="O25" s="73">
        <f t="shared" si="4"/>
        <v>1448575</v>
      </c>
      <c r="P25" s="73">
        <f t="shared" si="4"/>
        <v>2609805</v>
      </c>
      <c r="Q25" s="73">
        <f t="shared" si="4"/>
        <v>14291819</v>
      </c>
      <c r="R25" s="73">
        <f t="shared" si="4"/>
        <v>18350199</v>
      </c>
      <c r="S25" s="73">
        <f t="shared" si="4"/>
        <v>2837150</v>
      </c>
      <c r="T25" s="73">
        <f t="shared" si="4"/>
        <v>4659292</v>
      </c>
      <c r="U25" s="73">
        <f t="shared" si="4"/>
        <v>2194435</v>
      </c>
      <c r="V25" s="73">
        <f t="shared" si="4"/>
        <v>9690877</v>
      </c>
      <c r="W25" s="73">
        <f t="shared" si="4"/>
        <v>90865056</v>
      </c>
      <c r="X25" s="73">
        <f t="shared" si="4"/>
        <v>81322142</v>
      </c>
      <c r="Y25" s="73">
        <f t="shared" si="4"/>
        <v>9542914</v>
      </c>
      <c r="Z25" s="170">
        <f>+IF(X25&lt;&gt;0,+(Y25/X25)*100,0)</f>
        <v>11.734705659868133</v>
      </c>
      <c r="AA25" s="168">
        <f>+AA5+AA9+AA15+AA19+AA24</f>
        <v>99319702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22011108</v>
      </c>
      <c r="D28" s="153">
        <f>SUM(D29:D31)</f>
        <v>0</v>
      </c>
      <c r="E28" s="154">
        <f t="shared" si="5"/>
        <v>26190381</v>
      </c>
      <c r="F28" s="100">
        <f t="shared" si="5"/>
        <v>27084623</v>
      </c>
      <c r="G28" s="100">
        <f t="shared" si="5"/>
        <v>1159068</v>
      </c>
      <c r="H28" s="100">
        <f t="shared" si="5"/>
        <v>1641258</v>
      </c>
      <c r="I28" s="100">
        <f t="shared" si="5"/>
        <v>2410499</v>
      </c>
      <c r="J28" s="100">
        <f t="shared" si="5"/>
        <v>5210825</v>
      </c>
      <c r="K28" s="100">
        <f t="shared" si="5"/>
        <v>1477505</v>
      </c>
      <c r="L28" s="100">
        <f t="shared" si="5"/>
        <v>2368729</v>
      </c>
      <c r="M28" s="100">
        <f t="shared" si="5"/>
        <v>2069694</v>
      </c>
      <c r="N28" s="100">
        <f t="shared" si="5"/>
        <v>5915928</v>
      </c>
      <c r="O28" s="100">
        <f t="shared" si="5"/>
        <v>1566246</v>
      </c>
      <c r="P28" s="100">
        <f t="shared" si="5"/>
        <v>1386864</v>
      </c>
      <c r="Q28" s="100">
        <f t="shared" si="5"/>
        <v>2760271</v>
      </c>
      <c r="R28" s="100">
        <f t="shared" si="5"/>
        <v>5713381</v>
      </c>
      <c r="S28" s="100">
        <f t="shared" si="5"/>
        <v>2064589</v>
      </c>
      <c r="T28" s="100">
        <f t="shared" si="5"/>
        <v>1768206</v>
      </c>
      <c r="U28" s="100">
        <f t="shared" si="5"/>
        <v>2251883</v>
      </c>
      <c r="V28" s="100">
        <f t="shared" si="5"/>
        <v>6084678</v>
      </c>
      <c r="W28" s="100">
        <f t="shared" si="5"/>
        <v>22924812</v>
      </c>
      <c r="X28" s="100">
        <f t="shared" si="5"/>
        <v>26190383</v>
      </c>
      <c r="Y28" s="100">
        <f t="shared" si="5"/>
        <v>-3265571</v>
      </c>
      <c r="Z28" s="137">
        <f>+IF(X28&lt;&gt;0,+(Y28/X28)*100,0)</f>
        <v>-12.468588183685592</v>
      </c>
      <c r="AA28" s="153">
        <f>SUM(AA29:AA31)</f>
        <v>27084623</v>
      </c>
    </row>
    <row r="29" spans="1:27" ht="13.5">
      <c r="A29" s="138" t="s">
        <v>75</v>
      </c>
      <c r="B29" s="136"/>
      <c r="C29" s="155">
        <v>7537310</v>
      </c>
      <c r="D29" s="155"/>
      <c r="E29" s="156">
        <v>8858175</v>
      </c>
      <c r="F29" s="60">
        <v>9225075</v>
      </c>
      <c r="G29" s="60">
        <v>520649</v>
      </c>
      <c r="H29" s="60">
        <v>616949</v>
      </c>
      <c r="I29" s="60">
        <v>1299350</v>
      </c>
      <c r="J29" s="60">
        <v>2436948</v>
      </c>
      <c r="K29" s="60">
        <v>522414</v>
      </c>
      <c r="L29" s="60">
        <v>687244</v>
      </c>
      <c r="M29" s="60">
        <v>566980</v>
      </c>
      <c r="N29" s="60">
        <v>1776638</v>
      </c>
      <c r="O29" s="60">
        <v>546533</v>
      </c>
      <c r="P29" s="60">
        <v>716902</v>
      </c>
      <c r="Q29" s="60">
        <v>946405</v>
      </c>
      <c r="R29" s="60">
        <v>2209840</v>
      </c>
      <c r="S29" s="60">
        <v>637202</v>
      </c>
      <c r="T29" s="60">
        <v>548737</v>
      </c>
      <c r="U29" s="60">
        <v>691001</v>
      </c>
      <c r="V29" s="60">
        <v>1876940</v>
      </c>
      <c r="W29" s="60">
        <v>8300366</v>
      </c>
      <c r="X29" s="60">
        <v>8858172</v>
      </c>
      <c r="Y29" s="60">
        <v>-557806</v>
      </c>
      <c r="Z29" s="140">
        <v>-6.3</v>
      </c>
      <c r="AA29" s="155">
        <v>9225075</v>
      </c>
    </row>
    <row r="30" spans="1:27" ht="13.5">
      <c r="A30" s="138" t="s">
        <v>76</v>
      </c>
      <c r="B30" s="136"/>
      <c r="C30" s="157">
        <v>8810415</v>
      </c>
      <c r="D30" s="157"/>
      <c r="E30" s="158">
        <v>10036750</v>
      </c>
      <c r="F30" s="159">
        <v>11149385</v>
      </c>
      <c r="G30" s="159">
        <v>323828</v>
      </c>
      <c r="H30" s="159">
        <v>681946</v>
      </c>
      <c r="I30" s="159">
        <v>712465</v>
      </c>
      <c r="J30" s="159">
        <v>1718239</v>
      </c>
      <c r="K30" s="159">
        <v>619775</v>
      </c>
      <c r="L30" s="159">
        <v>1177515</v>
      </c>
      <c r="M30" s="159">
        <v>1066552</v>
      </c>
      <c r="N30" s="159">
        <v>2863842</v>
      </c>
      <c r="O30" s="159">
        <v>726182</v>
      </c>
      <c r="P30" s="159">
        <v>266796</v>
      </c>
      <c r="Q30" s="159">
        <v>1363392</v>
      </c>
      <c r="R30" s="159">
        <v>2356370</v>
      </c>
      <c r="S30" s="159">
        <v>697367</v>
      </c>
      <c r="T30" s="159">
        <v>502488</v>
      </c>
      <c r="U30" s="159">
        <v>756555</v>
      </c>
      <c r="V30" s="159">
        <v>1956410</v>
      </c>
      <c r="W30" s="159">
        <v>8894861</v>
      </c>
      <c r="X30" s="159">
        <v>10036755</v>
      </c>
      <c r="Y30" s="159">
        <v>-1141894</v>
      </c>
      <c r="Z30" s="141">
        <v>-11.38</v>
      </c>
      <c r="AA30" s="157">
        <v>11149385</v>
      </c>
    </row>
    <row r="31" spans="1:27" ht="13.5">
      <c r="A31" s="138" t="s">
        <v>77</v>
      </c>
      <c r="B31" s="136"/>
      <c r="C31" s="155">
        <v>5663383</v>
      </c>
      <c r="D31" s="155"/>
      <c r="E31" s="156">
        <v>7295456</v>
      </c>
      <c r="F31" s="60">
        <v>6710163</v>
      </c>
      <c r="G31" s="60">
        <v>314591</v>
      </c>
      <c r="H31" s="60">
        <v>342363</v>
      </c>
      <c r="I31" s="60">
        <v>398684</v>
      </c>
      <c r="J31" s="60">
        <v>1055638</v>
      </c>
      <c r="K31" s="60">
        <v>335316</v>
      </c>
      <c r="L31" s="60">
        <v>503970</v>
      </c>
      <c r="M31" s="60">
        <v>436162</v>
      </c>
      <c r="N31" s="60">
        <v>1275448</v>
      </c>
      <c r="O31" s="60">
        <v>293531</v>
      </c>
      <c r="P31" s="60">
        <v>403166</v>
      </c>
      <c r="Q31" s="60">
        <v>450474</v>
      </c>
      <c r="R31" s="60">
        <v>1147171</v>
      </c>
      <c r="S31" s="60">
        <v>730020</v>
      </c>
      <c r="T31" s="60">
        <v>716981</v>
      </c>
      <c r="U31" s="60">
        <v>804327</v>
      </c>
      <c r="V31" s="60">
        <v>2251328</v>
      </c>
      <c r="W31" s="60">
        <v>5729585</v>
      </c>
      <c r="X31" s="60">
        <v>7295456</v>
      </c>
      <c r="Y31" s="60">
        <v>-1565871</v>
      </c>
      <c r="Z31" s="140">
        <v>-21.46</v>
      </c>
      <c r="AA31" s="155">
        <v>6710163</v>
      </c>
    </row>
    <row r="32" spans="1:27" ht="13.5">
      <c r="A32" s="135" t="s">
        <v>78</v>
      </c>
      <c r="B32" s="136"/>
      <c r="C32" s="153">
        <f aca="true" t="shared" si="6" ref="C32:Y32">SUM(C33:C37)</f>
        <v>19716207</v>
      </c>
      <c r="D32" s="153">
        <f>SUM(D33:D37)</f>
        <v>0</v>
      </c>
      <c r="E32" s="154">
        <f t="shared" si="6"/>
        <v>17660176</v>
      </c>
      <c r="F32" s="100">
        <f t="shared" si="6"/>
        <v>21790171</v>
      </c>
      <c r="G32" s="100">
        <f t="shared" si="6"/>
        <v>1044723</v>
      </c>
      <c r="H32" s="100">
        <f t="shared" si="6"/>
        <v>1501553</v>
      </c>
      <c r="I32" s="100">
        <f t="shared" si="6"/>
        <v>1964940</v>
      </c>
      <c r="J32" s="100">
        <f t="shared" si="6"/>
        <v>4511216</v>
      </c>
      <c r="K32" s="100">
        <f t="shared" si="6"/>
        <v>1447416</v>
      </c>
      <c r="L32" s="100">
        <f t="shared" si="6"/>
        <v>1953172</v>
      </c>
      <c r="M32" s="100">
        <f t="shared" si="6"/>
        <v>1167948</v>
      </c>
      <c r="N32" s="100">
        <f t="shared" si="6"/>
        <v>4568536</v>
      </c>
      <c r="O32" s="100">
        <f t="shared" si="6"/>
        <v>1333264</v>
      </c>
      <c r="P32" s="100">
        <f t="shared" si="6"/>
        <v>1773507</v>
      </c>
      <c r="Q32" s="100">
        <f t="shared" si="6"/>
        <v>1712562</v>
      </c>
      <c r="R32" s="100">
        <f t="shared" si="6"/>
        <v>4819333</v>
      </c>
      <c r="S32" s="100">
        <f t="shared" si="6"/>
        <v>1211380</v>
      </c>
      <c r="T32" s="100">
        <f t="shared" si="6"/>
        <v>1914308</v>
      </c>
      <c r="U32" s="100">
        <f t="shared" si="6"/>
        <v>2205402</v>
      </c>
      <c r="V32" s="100">
        <f t="shared" si="6"/>
        <v>5331090</v>
      </c>
      <c r="W32" s="100">
        <f t="shared" si="6"/>
        <v>19230175</v>
      </c>
      <c r="X32" s="100">
        <f t="shared" si="6"/>
        <v>17660172</v>
      </c>
      <c r="Y32" s="100">
        <f t="shared" si="6"/>
        <v>1570003</v>
      </c>
      <c r="Z32" s="137">
        <f>+IF(X32&lt;&gt;0,+(Y32/X32)*100,0)</f>
        <v>8.890077627783013</v>
      </c>
      <c r="AA32" s="153">
        <f>SUM(AA33:AA37)</f>
        <v>21790171</v>
      </c>
    </row>
    <row r="33" spans="1:27" ht="13.5">
      <c r="A33" s="138" t="s">
        <v>79</v>
      </c>
      <c r="B33" s="136"/>
      <c r="C33" s="155">
        <v>9263772</v>
      </c>
      <c r="D33" s="155"/>
      <c r="E33" s="156">
        <v>10638999</v>
      </c>
      <c r="F33" s="60">
        <v>11033474</v>
      </c>
      <c r="G33" s="60">
        <v>626438</v>
      </c>
      <c r="H33" s="60">
        <v>793917</v>
      </c>
      <c r="I33" s="60">
        <v>990088</v>
      </c>
      <c r="J33" s="60">
        <v>2410443</v>
      </c>
      <c r="K33" s="60">
        <v>780624</v>
      </c>
      <c r="L33" s="60">
        <v>974090</v>
      </c>
      <c r="M33" s="60">
        <v>743604</v>
      </c>
      <c r="N33" s="60">
        <v>2498318</v>
      </c>
      <c r="O33" s="60">
        <v>711960</v>
      </c>
      <c r="P33" s="60">
        <v>1104991</v>
      </c>
      <c r="Q33" s="60">
        <v>855183</v>
      </c>
      <c r="R33" s="60">
        <v>2672134</v>
      </c>
      <c r="S33" s="60">
        <v>727174</v>
      </c>
      <c r="T33" s="60">
        <v>866358</v>
      </c>
      <c r="U33" s="60">
        <v>891126</v>
      </c>
      <c r="V33" s="60">
        <v>2484658</v>
      </c>
      <c r="W33" s="60">
        <v>10065553</v>
      </c>
      <c r="X33" s="60">
        <v>10638996</v>
      </c>
      <c r="Y33" s="60">
        <v>-573443</v>
      </c>
      <c r="Z33" s="140">
        <v>-5.39</v>
      </c>
      <c r="AA33" s="155">
        <v>11033474</v>
      </c>
    </row>
    <row r="34" spans="1:27" ht="13.5">
      <c r="A34" s="138" t="s">
        <v>80</v>
      </c>
      <c r="B34" s="136"/>
      <c r="C34" s="155">
        <v>4563889</v>
      </c>
      <c r="D34" s="155"/>
      <c r="E34" s="156">
        <v>1601377</v>
      </c>
      <c r="F34" s="60">
        <v>5266078</v>
      </c>
      <c r="G34" s="60">
        <v>95780</v>
      </c>
      <c r="H34" s="60">
        <v>364941</v>
      </c>
      <c r="I34" s="60">
        <v>306135</v>
      </c>
      <c r="J34" s="60">
        <v>766856</v>
      </c>
      <c r="K34" s="60">
        <v>335168</v>
      </c>
      <c r="L34" s="60">
        <v>417722</v>
      </c>
      <c r="M34" s="60">
        <v>97272</v>
      </c>
      <c r="N34" s="60">
        <v>850162</v>
      </c>
      <c r="O34" s="60">
        <v>284420</v>
      </c>
      <c r="P34" s="60">
        <v>303777</v>
      </c>
      <c r="Q34" s="60">
        <v>515877</v>
      </c>
      <c r="R34" s="60">
        <v>1104074</v>
      </c>
      <c r="S34" s="60">
        <v>145382</v>
      </c>
      <c r="T34" s="60">
        <v>601332</v>
      </c>
      <c r="U34" s="60">
        <v>679455</v>
      </c>
      <c r="V34" s="60">
        <v>1426169</v>
      </c>
      <c r="W34" s="60">
        <v>4147261</v>
      </c>
      <c r="X34" s="60">
        <v>1601376</v>
      </c>
      <c r="Y34" s="60">
        <v>2545885</v>
      </c>
      <c r="Z34" s="140">
        <v>158.98</v>
      </c>
      <c r="AA34" s="155">
        <v>5266078</v>
      </c>
    </row>
    <row r="35" spans="1:27" ht="13.5">
      <c r="A35" s="138" t="s">
        <v>81</v>
      </c>
      <c r="B35" s="136"/>
      <c r="C35" s="155">
        <v>4528006</v>
      </c>
      <c r="D35" s="155"/>
      <c r="E35" s="156">
        <v>5419800</v>
      </c>
      <c r="F35" s="60">
        <v>5142175</v>
      </c>
      <c r="G35" s="60">
        <v>322505</v>
      </c>
      <c r="H35" s="60">
        <v>342695</v>
      </c>
      <c r="I35" s="60">
        <v>320272</v>
      </c>
      <c r="J35" s="60">
        <v>985472</v>
      </c>
      <c r="K35" s="60">
        <v>331624</v>
      </c>
      <c r="L35" s="60">
        <v>561360</v>
      </c>
      <c r="M35" s="60">
        <v>327072</v>
      </c>
      <c r="N35" s="60">
        <v>1220056</v>
      </c>
      <c r="O35" s="60">
        <v>336884</v>
      </c>
      <c r="P35" s="60">
        <v>364739</v>
      </c>
      <c r="Q35" s="60">
        <v>341502</v>
      </c>
      <c r="R35" s="60">
        <v>1043125</v>
      </c>
      <c r="S35" s="60">
        <v>338824</v>
      </c>
      <c r="T35" s="60">
        <v>446618</v>
      </c>
      <c r="U35" s="60">
        <v>634821</v>
      </c>
      <c r="V35" s="60">
        <v>1420263</v>
      </c>
      <c r="W35" s="60">
        <v>4668916</v>
      </c>
      <c r="X35" s="60">
        <v>5419800</v>
      </c>
      <c r="Y35" s="60">
        <v>-750884</v>
      </c>
      <c r="Z35" s="140">
        <v>-13.85</v>
      </c>
      <c r="AA35" s="155">
        <v>5142175</v>
      </c>
    </row>
    <row r="36" spans="1:27" ht="13.5">
      <c r="A36" s="138" t="s">
        <v>82</v>
      </c>
      <c r="B36" s="136"/>
      <c r="C36" s="155">
        <v>1360540</v>
      </c>
      <c r="D36" s="155"/>
      <c r="E36" s="156"/>
      <c r="F36" s="60">
        <v>348444</v>
      </c>
      <c r="G36" s="60"/>
      <c r="H36" s="60"/>
      <c r="I36" s="60">
        <v>348445</v>
      </c>
      <c r="J36" s="60">
        <v>348445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348445</v>
      </c>
      <c r="X36" s="60"/>
      <c r="Y36" s="60">
        <v>348445</v>
      </c>
      <c r="Z36" s="140">
        <v>0</v>
      </c>
      <c r="AA36" s="155">
        <v>348444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17477787</v>
      </c>
      <c r="D38" s="153">
        <f>SUM(D39:D41)</f>
        <v>0</v>
      </c>
      <c r="E38" s="154">
        <f t="shared" si="7"/>
        <v>19206068</v>
      </c>
      <c r="F38" s="100">
        <f t="shared" si="7"/>
        <v>22769834</v>
      </c>
      <c r="G38" s="100">
        <f t="shared" si="7"/>
        <v>1302465</v>
      </c>
      <c r="H38" s="100">
        <f t="shared" si="7"/>
        <v>1908776</v>
      </c>
      <c r="I38" s="100">
        <f t="shared" si="7"/>
        <v>2624137</v>
      </c>
      <c r="J38" s="100">
        <f t="shared" si="7"/>
        <v>5835378</v>
      </c>
      <c r="K38" s="100">
        <f t="shared" si="7"/>
        <v>2019186</v>
      </c>
      <c r="L38" s="100">
        <f t="shared" si="7"/>
        <v>1774286</v>
      </c>
      <c r="M38" s="100">
        <f t="shared" si="7"/>
        <v>1437360</v>
      </c>
      <c r="N38" s="100">
        <f t="shared" si="7"/>
        <v>5230832</v>
      </c>
      <c r="O38" s="100">
        <f t="shared" si="7"/>
        <v>1390315</v>
      </c>
      <c r="P38" s="100">
        <f t="shared" si="7"/>
        <v>1742918</v>
      </c>
      <c r="Q38" s="100">
        <f t="shared" si="7"/>
        <v>1695063</v>
      </c>
      <c r="R38" s="100">
        <f t="shared" si="7"/>
        <v>4828296</v>
      </c>
      <c r="S38" s="100">
        <f t="shared" si="7"/>
        <v>1310594</v>
      </c>
      <c r="T38" s="100">
        <f t="shared" si="7"/>
        <v>1757241</v>
      </c>
      <c r="U38" s="100">
        <f t="shared" si="7"/>
        <v>1753842</v>
      </c>
      <c r="V38" s="100">
        <f t="shared" si="7"/>
        <v>4821677</v>
      </c>
      <c r="W38" s="100">
        <f t="shared" si="7"/>
        <v>20716183</v>
      </c>
      <c r="X38" s="100">
        <f t="shared" si="7"/>
        <v>19206060</v>
      </c>
      <c r="Y38" s="100">
        <f t="shared" si="7"/>
        <v>1510123</v>
      </c>
      <c r="Z38" s="137">
        <f>+IF(X38&lt;&gt;0,+(Y38/X38)*100,0)</f>
        <v>7.862742280301113</v>
      </c>
      <c r="AA38" s="153">
        <f>SUM(AA39:AA41)</f>
        <v>22769834</v>
      </c>
    </row>
    <row r="39" spans="1:27" ht="13.5">
      <c r="A39" s="138" t="s">
        <v>85</v>
      </c>
      <c r="B39" s="136"/>
      <c r="C39" s="155">
        <v>8446762</v>
      </c>
      <c r="D39" s="155"/>
      <c r="E39" s="156">
        <v>9470956</v>
      </c>
      <c r="F39" s="60">
        <v>12212882</v>
      </c>
      <c r="G39" s="60">
        <v>983245</v>
      </c>
      <c r="H39" s="60">
        <v>994763</v>
      </c>
      <c r="I39" s="60">
        <v>1301436</v>
      </c>
      <c r="J39" s="60">
        <v>3279444</v>
      </c>
      <c r="K39" s="60">
        <v>1321273</v>
      </c>
      <c r="L39" s="60">
        <v>893116</v>
      </c>
      <c r="M39" s="60">
        <v>854599</v>
      </c>
      <c r="N39" s="60">
        <v>3068988</v>
      </c>
      <c r="O39" s="60">
        <v>571574</v>
      </c>
      <c r="P39" s="60">
        <v>730502</v>
      </c>
      <c r="Q39" s="60">
        <v>997037</v>
      </c>
      <c r="R39" s="60">
        <v>2299113</v>
      </c>
      <c r="S39" s="60">
        <v>640579</v>
      </c>
      <c r="T39" s="60">
        <v>701559</v>
      </c>
      <c r="U39" s="60">
        <v>875342</v>
      </c>
      <c r="V39" s="60">
        <v>2217480</v>
      </c>
      <c r="W39" s="60">
        <v>10865025</v>
      </c>
      <c r="X39" s="60">
        <v>9470952</v>
      </c>
      <c r="Y39" s="60">
        <v>1394073</v>
      </c>
      <c r="Z39" s="140">
        <v>14.72</v>
      </c>
      <c r="AA39" s="155">
        <v>12212882</v>
      </c>
    </row>
    <row r="40" spans="1:27" ht="13.5">
      <c r="A40" s="138" t="s">
        <v>86</v>
      </c>
      <c r="B40" s="136"/>
      <c r="C40" s="155">
        <v>9031025</v>
      </c>
      <c r="D40" s="155"/>
      <c r="E40" s="156">
        <v>9735112</v>
      </c>
      <c r="F40" s="60">
        <v>10556952</v>
      </c>
      <c r="G40" s="60">
        <v>319220</v>
      </c>
      <c r="H40" s="60">
        <v>914013</v>
      </c>
      <c r="I40" s="60">
        <v>1322701</v>
      </c>
      <c r="J40" s="60">
        <v>2555934</v>
      </c>
      <c r="K40" s="60">
        <v>697913</v>
      </c>
      <c r="L40" s="60">
        <v>881170</v>
      </c>
      <c r="M40" s="60">
        <v>582761</v>
      </c>
      <c r="N40" s="60">
        <v>2161844</v>
      </c>
      <c r="O40" s="60">
        <v>818741</v>
      </c>
      <c r="P40" s="60">
        <v>1012416</v>
      </c>
      <c r="Q40" s="60">
        <v>698026</v>
      </c>
      <c r="R40" s="60">
        <v>2529183</v>
      </c>
      <c r="S40" s="60">
        <v>670015</v>
      </c>
      <c r="T40" s="60">
        <v>1055682</v>
      </c>
      <c r="U40" s="60">
        <v>878500</v>
      </c>
      <c r="V40" s="60">
        <v>2604197</v>
      </c>
      <c r="W40" s="60">
        <v>9851158</v>
      </c>
      <c r="X40" s="60">
        <v>9735108</v>
      </c>
      <c r="Y40" s="60">
        <v>116050</v>
      </c>
      <c r="Z40" s="140">
        <v>1.19</v>
      </c>
      <c r="AA40" s="155">
        <v>10556952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3092587</v>
      </c>
      <c r="D42" s="153">
        <f>SUM(D43:D46)</f>
        <v>0</v>
      </c>
      <c r="E42" s="154">
        <f t="shared" si="8"/>
        <v>3200468</v>
      </c>
      <c r="F42" s="100">
        <f t="shared" si="8"/>
        <v>2964068</v>
      </c>
      <c r="G42" s="100">
        <f t="shared" si="8"/>
        <v>139233</v>
      </c>
      <c r="H42" s="100">
        <f t="shared" si="8"/>
        <v>168304</v>
      </c>
      <c r="I42" s="100">
        <f t="shared" si="8"/>
        <v>175014</v>
      </c>
      <c r="J42" s="100">
        <f t="shared" si="8"/>
        <v>482551</v>
      </c>
      <c r="K42" s="100">
        <f t="shared" si="8"/>
        <v>161580</v>
      </c>
      <c r="L42" s="100">
        <f t="shared" si="8"/>
        <v>294578</v>
      </c>
      <c r="M42" s="100">
        <f t="shared" si="8"/>
        <v>160334</v>
      </c>
      <c r="N42" s="100">
        <f t="shared" si="8"/>
        <v>616492</v>
      </c>
      <c r="O42" s="100">
        <f t="shared" si="8"/>
        <v>370749</v>
      </c>
      <c r="P42" s="100">
        <f t="shared" si="8"/>
        <v>276092</v>
      </c>
      <c r="Q42" s="100">
        <f t="shared" si="8"/>
        <v>177164</v>
      </c>
      <c r="R42" s="100">
        <f t="shared" si="8"/>
        <v>824005</v>
      </c>
      <c r="S42" s="100">
        <f t="shared" si="8"/>
        <v>217642</v>
      </c>
      <c r="T42" s="100">
        <f t="shared" si="8"/>
        <v>291266</v>
      </c>
      <c r="U42" s="100">
        <f t="shared" si="8"/>
        <v>206225</v>
      </c>
      <c r="V42" s="100">
        <f t="shared" si="8"/>
        <v>715133</v>
      </c>
      <c r="W42" s="100">
        <f t="shared" si="8"/>
        <v>2638181</v>
      </c>
      <c r="X42" s="100">
        <f t="shared" si="8"/>
        <v>3200472</v>
      </c>
      <c r="Y42" s="100">
        <f t="shared" si="8"/>
        <v>-562291</v>
      </c>
      <c r="Z42" s="137">
        <f>+IF(X42&lt;&gt;0,+(Y42/X42)*100,0)</f>
        <v>-17.56900232215748</v>
      </c>
      <c r="AA42" s="153">
        <f>SUM(AA43:AA46)</f>
        <v>2964068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3092587</v>
      </c>
      <c r="D46" s="155"/>
      <c r="E46" s="156">
        <v>3200468</v>
      </c>
      <c r="F46" s="60">
        <v>2964068</v>
      </c>
      <c r="G46" s="60">
        <v>139233</v>
      </c>
      <c r="H46" s="60">
        <v>168304</v>
      </c>
      <c r="I46" s="60">
        <v>175014</v>
      </c>
      <c r="J46" s="60">
        <v>482551</v>
      </c>
      <c r="K46" s="60">
        <v>161580</v>
      </c>
      <c r="L46" s="60">
        <v>294578</v>
      </c>
      <c r="M46" s="60">
        <v>160334</v>
      </c>
      <c r="N46" s="60">
        <v>616492</v>
      </c>
      <c r="O46" s="60">
        <v>370749</v>
      </c>
      <c r="P46" s="60">
        <v>276092</v>
      </c>
      <c r="Q46" s="60">
        <v>177164</v>
      </c>
      <c r="R46" s="60">
        <v>824005</v>
      </c>
      <c r="S46" s="60">
        <v>217642</v>
      </c>
      <c r="T46" s="60">
        <v>291266</v>
      </c>
      <c r="U46" s="60">
        <v>206225</v>
      </c>
      <c r="V46" s="60">
        <v>715133</v>
      </c>
      <c r="W46" s="60">
        <v>2638181</v>
      </c>
      <c r="X46" s="60">
        <v>3200472</v>
      </c>
      <c r="Y46" s="60">
        <v>-562291</v>
      </c>
      <c r="Z46" s="140">
        <v>-17.57</v>
      </c>
      <c r="AA46" s="155">
        <v>2964068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62297689</v>
      </c>
      <c r="D48" s="168">
        <f>+D28+D32+D38+D42+D47</f>
        <v>0</v>
      </c>
      <c r="E48" s="169">
        <f t="shared" si="9"/>
        <v>66257093</v>
      </c>
      <c r="F48" s="73">
        <f t="shared" si="9"/>
        <v>74608696</v>
      </c>
      <c r="G48" s="73">
        <f t="shared" si="9"/>
        <v>3645489</v>
      </c>
      <c r="H48" s="73">
        <f t="shared" si="9"/>
        <v>5219891</v>
      </c>
      <c r="I48" s="73">
        <f t="shared" si="9"/>
        <v>7174590</v>
      </c>
      <c r="J48" s="73">
        <f t="shared" si="9"/>
        <v>16039970</v>
      </c>
      <c r="K48" s="73">
        <f t="shared" si="9"/>
        <v>5105687</v>
      </c>
      <c r="L48" s="73">
        <f t="shared" si="9"/>
        <v>6390765</v>
      </c>
      <c r="M48" s="73">
        <f t="shared" si="9"/>
        <v>4835336</v>
      </c>
      <c r="N48" s="73">
        <f t="shared" si="9"/>
        <v>16331788</v>
      </c>
      <c r="O48" s="73">
        <f t="shared" si="9"/>
        <v>4660574</v>
      </c>
      <c r="P48" s="73">
        <f t="shared" si="9"/>
        <v>5179381</v>
      </c>
      <c r="Q48" s="73">
        <f t="shared" si="9"/>
        <v>6345060</v>
      </c>
      <c r="R48" s="73">
        <f t="shared" si="9"/>
        <v>16185015</v>
      </c>
      <c r="S48" s="73">
        <f t="shared" si="9"/>
        <v>4804205</v>
      </c>
      <c r="T48" s="73">
        <f t="shared" si="9"/>
        <v>5731021</v>
      </c>
      <c r="U48" s="73">
        <f t="shared" si="9"/>
        <v>6417352</v>
      </c>
      <c r="V48" s="73">
        <f t="shared" si="9"/>
        <v>16952578</v>
      </c>
      <c r="W48" s="73">
        <f t="shared" si="9"/>
        <v>65509351</v>
      </c>
      <c r="X48" s="73">
        <f t="shared" si="9"/>
        <v>66257087</v>
      </c>
      <c r="Y48" s="73">
        <f t="shared" si="9"/>
        <v>-747736</v>
      </c>
      <c r="Z48" s="170">
        <f>+IF(X48&lt;&gt;0,+(Y48/X48)*100,0)</f>
        <v>-1.1285373895172903</v>
      </c>
      <c r="AA48" s="168">
        <f>+AA28+AA32+AA38+AA42+AA47</f>
        <v>74608696</v>
      </c>
    </row>
    <row r="49" spans="1:27" ht="13.5">
      <c r="A49" s="148" t="s">
        <v>49</v>
      </c>
      <c r="B49" s="149"/>
      <c r="C49" s="171">
        <f aca="true" t="shared" si="10" ref="C49:Y49">+C25-C48</f>
        <v>19506665</v>
      </c>
      <c r="D49" s="171">
        <f>+D25-D48</f>
        <v>0</v>
      </c>
      <c r="E49" s="172">
        <f t="shared" si="10"/>
        <v>15065037</v>
      </c>
      <c r="F49" s="173">
        <f t="shared" si="10"/>
        <v>24711006</v>
      </c>
      <c r="G49" s="173">
        <f t="shared" si="10"/>
        <v>13366243</v>
      </c>
      <c r="H49" s="173">
        <f t="shared" si="10"/>
        <v>7434943</v>
      </c>
      <c r="I49" s="173">
        <f t="shared" si="10"/>
        <v>-2948149</v>
      </c>
      <c r="J49" s="173">
        <f t="shared" si="10"/>
        <v>17853037</v>
      </c>
      <c r="K49" s="173">
        <f t="shared" si="10"/>
        <v>-1373340</v>
      </c>
      <c r="L49" s="173">
        <f t="shared" si="10"/>
        <v>12768596</v>
      </c>
      <c r="M49" s="173">
        <f t="shared" si="10"/>
        <v>1203929</v>
      </c>
      <c r="N49" s="173">
        <f t="shared" si="10"/>
        <v>12599185</v>
      </c>
      <c r="O49" s="173">
        <f t="shared" si="10"/>
        <v>-3211999</v>
      </c>
      <c r="P49" s="173">
        <f t="shared" si="10"/>
        <v>-2569576</v>
      </c>
      <c r="Q49" s="173">
        <f t="shared" si="10"/>
        <v>7946759</v>
      </c>
      <c r="R49" s="173">
        <f t="shared" si="10"/>
        <v>2165184</v>
      </c>
      <c r="S49" s="173">
        <f t="shared" si="10"/>
        <v>-1967055</v>
      </c>
      <c r="T49" s="173">
        <f t="shared" si="10"/>
        <v>-1071729</v>
      </c>
      <c r="U49" s="173">
        <f t="shared" si="10"/>
        <v>-4222917</v>
      </c>
      <c r="V49" s="173">
        <f t="shared" si="10"/>
        <v>-7261701</v>
      </c>
      <c r="W49" s="173">
        <f t="shared" si="10"/>
        <v>25355705</v>
      </c>
      <c r="X49" s="173">
        <f>IF(F25=F48,0,X25-X48)</f>
        <v>15065055</v>
      </c>
      <c r="Y49" s="173">
        <f t="shared" si="10"/>
        <v>10290650</v>
      </c>
      <c r="Z49" s="174">
        <f>+IF(X49&lt;&gt;0,+(Y49/X49)*100,0)</f>
        <v>68.30808118523298</v>
      </c>
      <c r="AA49" s="171">
        <f>+AA25-AA48</f>
        <v>24711006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9486845</v>
      </c>
      <c r="D5" s="155">
        <v>0</v>
      </c>
      <c r="E5" s="156">
        <v>9752000</v>
      </c>
      <c r="F5" s="60">
        <v>9952000</v>
      </c>
      <c r="G5" s="60">
        <v>-26906</v>
      </c>
      <c r="H5" s="60">
        <v>6013277</v>
      </c>
      <c r="I5" s="60">
        <v>420961</v>
      </c>
      <c r="J5" s="60">
        <v>6407332</v>
      </c>
      <c r="K5" s="60">
        <v>464101</v>
      </c>
      <c r="L5" s="60">
        <v>458744</v>
      </c>
      <c r="M5" s="60">
        <v>466365</v>
      </c>
      <c r="N5" s="60">
        <v>1389210</v>
      </c>
      <c r="O5" s="60">
        <v>454619</v>
      </c>
      <c r="P5" s="60">
        <v>454363</v>
      </c>
      <c r="Q5" s="60">
        <v>425425</v>
      </c>
      <c r="R5" s="60">
        <v>1334407</v>
      </c>
      <c r="S5" s="60">
        <v>454981</v>
      </c>
      <c r="T5" s="60">
        <v>527685</v>
      </c>
      <c r="U5" s="60">
        <v>9121</v>
      </c>
      <c r="V5" s="60">
        <v>991787</v>
      </c>
      <c r="W5" s="60">
        <v>10122736</v>
      </c>
      <c r="X5" s="60">
        <v>9752260</v>
      </c>
      <c r="Y5" s="60">
        <v>370476</v>
      </c>
      <c r="Z5" s="140">
        <v>3.8</v>
      </c>
      <c r="AA5" s="155">
        <v>9952000</v>
      </c>
    </row>
    <row r="6" spans="1:27" ht="13.5">
      <c r="A6" s="181" t="s">
        <v>102</v>
      </c>
      <c r="B6" s="182"/>
      <c r="C6" s="155">
        <v>824167</v>
      </c>
      <c r="D6" s="155">
        <v>0</v>
      </c>
      <c r="E6" s="156">
        <v>450000</v>
      </c>
      <c r="F6" s="60">
        <v>550000</v>
      </c>
      <c r="G6" s="60">
        <v>42304</v>
      </c>
      <c r="H6" s="60">
        <v>55460</v>
      </c>
      <c r="I6" s="60">
        <v>51323</v>
      </c>
      <c r="J6" s="60">
        <v>149087</v>
      </c>
      <c r="K6" s="60">
        <v>51429</v>
      </c>
      <c r="L6" s="60">
        <v>54278</v>
      </c>
      <c r="M6" s="60">
        <v>54719</v>
      </c>
      <c r="N6" s="60">
        <v>160426</v>
      </c>
      <c r="O6" s="60">
        <v>57640</v>
      </c>
      <c r="P6" s="60">
        <v>74115</v>
      </c>
      <c r="Q6" s="60">
        <v>67002</v>
      </c>
      <c r="R6" s="60">
        <v>198757</v>
      </c>
      <c r="S6" s="60">
        <v>199852</v>
      </c>
      <c r="T6" s="60">
        <v>72883</v>
      </c>
      <c r="U6" s="60">
        <v>256313</v>
      </c>
      <c r="V6" s="60">
        <v>529048</v>
      </c>
      <c r="W6" s="60">
        <v>1037318</v>
      </c>
      <c r="X6" s="60">
        <v>450000</v>
      </c>
      <c r="Y6" s="60">
        <v>587318</v>
      </c>
      <c r="Z6" s="140">
        <v>130.52</v>
      </c>
      <c r="AA6" s="155">
        <v>550000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405186</v>
      </c>
      <c r="D10" s="155">
        <v>0</v>
      </c>
      <c r="E10" s="156">
        <v>400000</v>
      </c>
      <c r="F10" s="54">
        <v>400000</v>
      </c>
      <c r="G10" s="54">
        <v>35611</v>
      </c>
      <c r="H10" s="54">
        <v>35611</v>
      </c>
      <c r="I10" s="54">
        <v>35646</v>
      </c>
      <c r="J10" s="54">
        <v>106868</v>
      </c>
      <c r="K10" s="54">
        <v>35448</v>
      </c>
      <c r="L10" s="54">
        <v>35448</v>
      </c>
      <c r="M10" s="54">
        <v>35414</v>
      </c>
      <c r="N10" s="54">
        <v>106310</v>
      </c>
      <c r="O10" s="54">
        <v>35448</v>
      </c>
      <c r="P10" s="54">
        <v>35448</v>
      </c>
      <c r="Q10" s="54">
        <v>35448</v>
      </c>
      <c r="R10" s="54">
        <v>106344</v>
      </c>
      <c r="S10" s="54">
        <v>35448</v>
      </c>
      <c r="T10" s="54">
        <v>35483</v>
      </c>
      <c r="U10" s="54">
        <v>35483</v>
      </c>
      <c r="V10" s="54">
        <v>106414</v>
      </c>
      <c r="W10" s="54">
        <v>425936</v>
      </c>
      <c r="X10" s="54">
        <v>399996</v>
      </c>
      <c r="Y10" s="54">
        <v>25940</v>
      </c>
      <c r="Z10" s="184">
        <v>6.49</v>
      </c>
      <c r="AA10" s="130">
        <v>400000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5176990</v>
      </c>
      <c r="D12" s="155">
        <v>0</v>
      </c>
      <c r="E12" s="156">
        <v>1114270</v>
      </c>
      <c r="F12" s="60">
        <v>4765270</v>
      </c>
      <c r="G12" s="60">
        <v>54376</v>
      </c>
      <c r="H12" s="60">
        <v>51201</v>
      </c>
      <c r="I12" s="60">
        <v>550623</v>
      </c>
      <c r="J12" s="60">
        <v>656200</v>
      </c>
      <c r="K12" s="60">
        <v>282209</v>
      </c>
      <c r="L12" s="60">
        <v>286431</v>
      </c>
      <c r="M12" s="60">
        <v>67871</v>
      </c>
      <c r="N12" s="60">
        <v>636511</v>
      </c>
      <c r="O12" s="60">
        <v>209500</v>
      </c>
      <c r="P12" s="60">
        <v>227666</v>
      </c>
      <c r="Q12" s="60">
        <v>464508</v>
      </c>
      <c r="R12" s="60">
        <v>901674</v>
      </c>
      <c r="S12" s="60">
        <v>50404</v>
      </c>
      <c r="T12" s="60">
        <v>790745</v>
      </c>
      <c r="U12" s="60">
        <v>663028</v>
      </c>
      <c r="V12" s="60">
        <v>1504177</v>
      </c>
      <c r="W12" s="60">
        <v>3698562</v>
      </c>
      <c r="X12" s="60">
        <v>1114270</v>
      </c>
      <c r="Y12" s="60">
        <v>2584292</v>
      </c>
      <c r="Z12" s="140">
        <v>231.93</v>
      </c>
      <c r="AA12" s="155">
        <v>4765270</v>
      </c>
    </row>
    <row r="13" spans="1:27" ht="13.5">
      <c r="A13" s="181" t="s">
        <v>109</v>
      </c>
      <c r="B13" s="185"/>
      <c r="C13" s="155">
        <v>2120545</v>
      </c>
      <c r="D13" s="155">
        <v>0</v>
      </c>
      <c r="E13" s="156">
        <v>1800000</v>
      </c>
      <c r="F13" s="60">
        <v>3000000</v>
      </c>
      <c r="G13" s="60">
        <v>365749</v>
      </c>
      <c r="H13" s="60">
        <v>117653</v>
      </c>
      <c r="I13" s="60">
        <v>104627</v>
      </c>
      <c r="J13" s="60">
        <v>588029</v>
      </c>
      <c r="K13" s="60">
        <v>70789</v>
      </c>
      <c r="L13" s="60">
        <v>532377</v>
      </c>
      <c r="M13" s="60">
        <v>101640</v>
      </c>
      <c r="N13" s="60">
        <v>704806</v>
      </c>
      <c r="O13" s="60">
        <v>509348</v>
      </c>
      <c r="P13" s="60">
        <v>111055</v>
      </c>
      <c r="Q13" s="60">
        <v>85223</v>
      </c>
      <c r="R13" s="60">
        <v>705626</v>
      </c>
      <c r="S13" s="60">
        <v>376116</v>
      </c>
      <c r="T13" s="60">
        <v>84056</v>
      </c>
      <c r="U13" s="60">
        <v>389789</v>
      </c>
      <c r="V13" s="60">
        <v>849961</v>
      </c>
      <c r="W13" s="60">
        <v>2848422</v>
      </c>
      <c r="X13" s="60">
        <v>1800000</v>
      </c>
      <c r="Y13" s="60">
        <v>1048422</v>
      </c>
      <c r="Z13" s="140">
        <v>58.25</v>
      </c>
      <c r="AA13" s="155">
        <v>3000000</v>
      </c>
    </row>
    <row r="14" spans="1:27" ht="13.5">
      <c r="A14" s="181" t="s">
        <v>110</v>
      </c>
      <c r="B14" s="185"/>
      <c r="C14" s="155">
        <v>132977</v>
      </c>
      <c r="D14" s="155">
        <v>0</v>
      </c>
      <c r="E14" s="156">
        <v>120000</v>
      </c>
      <c r="F14" s="60">
        <v>128000</v>
      </c>
      <c r="G14" s="60">
        <v>11085</v>
      </c>
      <c r="H14" s="60">
        <v>11256</v>
      </c>
      <c r="I14" s="60">
        <v>11705</v>
      </c>
      <c r="J14" s="60">
        <v>34046</v>
      </c>
      <c r="K14" s="60">
        <v>11474</v>
      </c>
      <c r="L14" s="60">
        <v>11153</v>
      </c>
      <c r="M14" s="60">
        <v>10888</v>
      </c>
      <c r="N14" s="60">
        <v>33515</v>
      </c>
      <c r="O14" s="60">
        <v>6433</v>
      </c>
      <c r="P14" s="60">
        <v>5183</v>
      </c>
      <c r="Q14" s="60">
        <v>5734</v>
      </c>
      <c r="R14" s="60">
        <v>17350</v>
      </c>
      <c r="S14" s="60">
        <v>6126</v>
      </c>
      <c r="T14" s="60">
        <v>6351</v>
      </c>
      <c r="U14" s="60">
        <v>6464</v>
      </c>
      <c r="V14" s="60">
        <v>18941</v>
      </c>
      <c r="W14" s="60">
        <v>103852</v>
      </c>
      <c r="X14" s="60">
        <v>120000</v>
      </c>
      <c r="Y14" s="60">
        <v>-16148</v>
      </c>
      <c r="Z14" s="140">
        <v>-13.46</v>
      </c>
      <c r="AA14" s="155">
        <v>128000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138000</v>
      </c>
      <c r="D16" s="155">
        <v>0</v>
      </c>
      <c r="E16" s="156">
        <v>252750</v>
      </c>
      <c r="F16" s="60">
        <v>52750</v>
      </c>
      <c r="G16" s="60">
        <v>463</v>
      </c>
      <c r="H16" s="60">
        <v>3332</v>
      </c>
      <c r="I16" s="60">
        <v>220</v>
      </c>
      <c r="J16" s="60">
        <v>4015</v>
      </c>
      <c r="K16" s="60">
        <v>109</v>
      </c>
      <c r="L16" s="60">
        <v>113</v>
      </c>
      <c r="M16" s="60">
        <v>134</v>
      </c>
      <c r="N16" s="60">
        <v>356</v>
      </c>
      <c r="O16" s="60">
        <v>4077</v>
      </c>
      <c r="P16" s="60">
        <v>216</v>
      </c>
      <c r="Q16" s="60">
        <v>147</v>
      </c>
      <c r="R16" s="60">
        <v>4440</v>
      </c>
      <c r="S16" s="60">
        <v>5725</v>
      </c>
      <c r="T16" s="60">
        <v>279</v>
      </c>
      <c r="U16" s="60">
        <v>77</v>
      </c>
      <c r="V16" s="60">
        <v>6081</v>
      </c>
      <c r="W16" s="60">
        <v>14892</v>
      </c>
      <c r="X16" s="60">
        <v>252746</v>
      </c>
      <c r="Y16" s="60">
        <v>-237854</v>
      </c>
      <c r="Z16" s="140">
        <v>-94.11</v>
      </c>
      <c r="AA16" s="155">
        <v>52750</v>
      </c>
    </row>
    <row r="17" spans="1:27" ht="13.5">
      <c r="A17" s="181" t="s">
        <v>113</v>
      </c>
      <c r="B17" s="185"/>
      <c r="C17" s="155">
        <v>386075</v>
      </c>
      <c r="D17" s="155">
        <v>0</v>
      </c>
      <c r="E17" s="156">
        <v>640500</v>
      </c>
      <c r="F17" s="60">
        <v>400500</v>
      </c>
      <c r="G17" s="60">
        <v>36331</v>
      </c>
      <c r="H17" s="60">
        <v>39624</v>
      </c>
      <c r="I17" s="60">
        <v>31433</v>
      </c>
      <c r="J17" s="60">
        <v>107388</v>
      </c>
      <c r="K17" s="60">
        <v>33900</v>
      </c>
      <c r="L17" s="60">
        <v>23486</v>
      </c>
      <c r="M17" s="60">
        <v>12665</v>
      </c>
      <c r="N17" s="60">
        <v>70051</v>
      </c>
      <c r="O17" s="60">
        <v>31982</v>
      </c>
      <c r="P17" s="60">
        <v>20674</v>
      </c>
      <c r="Q17" s="60">
        <v>31935</v>
      </c>
      <c r="R17" s="60">
        <v>84591</v>
      </c>
      <c r="S17" s="60">
        <v>30846</v>
      </c>
      <c r="T17" s="60">
        <v>25940</v>
      </c>
      <c r="U17" s="60">
        <v>22919</v>
      </c>
      <c r="V17" s="60">
        <v>79705</v>
      </c>
      <c r="W17" s="60">
        <v>341735</v>
      </c>
      <c r="X17" s="60">
        <v>640504</v>
      </c>
      <c r="Y17" s="60">
        <v>-298769</v>
      </c>
      <c r="Z17" s="140">
        <v>-46.65</v>
      </c>
      <c r="AA17" s="155">
        <v>400500</v>
      </c>
    </row>
    <row r="18" spans="1:27" ht="13.5">
      <c r="A18" s="183" t="s">
        <v>114</v>
      </c>
      <c r="B18" s="182"/>
      <c r="C18" s="155">
        <v>492334</v>
      </c>
      <c r="D18" s="155">
        <v>0</v>
      </c>
      <c r="E18" s="156">
        <v>517000</v>
      </c>
      <c r="F18" s="60">
        <v>517000</v>
      </c>
      <c r="G18" s="60">
        <v>57560</v>
      </c>
      <c r="H18" s="60">
        <v>29088</v>
      </c>
      <c r="I18" s="60">
        <v>37865</v>
      </c>
      <c r="J18" s="60">
        <v>124513</v>
      </c>
      <c r="K18" s="60">
        <v>57464</v>
      </c>
      <c r="L18" s="60">
        <v>23677</v>
      </c>
      <c r="M18" s="60">
        <v>38186</v>
      </c>
      <c r="N18" s="60">
        <v>119327</v>
      </c>
      <c r="O18" s="60">
        <v>49360</v>
      </c>
      <c r="P18" s="60">
        <v>41483</v>
      </c>
      <c r="Q18" s="60">
        <v>76894</v>
      </c>
      <c r="R18" s="60">
        <v>167737</v>
      </c>
      <c r="S18" s="60">
        <v>36929</v>
      </c>
      <c r="T18" s="60">
        <v>22848</v>
      </c>
      <c r="U18" s="60">
        <v>54037</v>
      </c>
      <c r="V18" s="60">
        <v>113814</v>
      </c>
      <c r="W18" s="60">
        <v>525391</v>
      </c>
      <c r="X18" s="60">
        <v>516996</v>
      </c>
      <c r="Y18" s="60">
        <v>8395</v>
      </c>
      <c r="Z18" s="140">
        <v>1.62</v>
      </c>
      <c r="AA18" s="155">
        <v>517000</v>
      </c>
    </row>
    <row r="19" spans="1:27" ht="13.5">
      <c r="A19" s="181" t="s">
        <v>34</v>
      </c>
      <c r="B19" s="185"/>
      <c r="C19" s="155">
        <v>62115325</v>
      </c>
      <c r="D19" s="155">
        <v>0</v>
      </c>
      <c r="E19" s="156">
        <v>46917650</v>
      </c>
      <c r="F19" s="60">
        <v>46813234</v>
      </c>
      <c r="G19" s="60">
        <v>16406992</v>
      </c>
      <c r="H19" s="60">
        <v>6231269</v>
      </c>
      <c r="I19" s="60">
        <v>-4379671</v>
      </c>
      <c r="J19" s="60">
        <v>18258590</v>
      </c>
      <c r="K19" s="60">
        <v>122285</v>
      </c>
      <c r="L19" s="60">
        <v>14676172</v>
      </c>
      <c r="M19" s="60">
        <v>194363</v>
      </c>
      <c r="N19" s="60">
        <v>14992820</v>
      </c>
      <c r="O19" s="60">
        <v>17043</v>
      </c>
      <c r="P19" s="60">
        <v>270954</v>
      </c>
      <c r="Q19" s="60">
        <v>11208662</v>
      </c>
      <c r="R19" s="60">
        <v>11496659</v>
      </c>
      <c r="S19" s="60">
        <v>506167</v>
      </c>
      <c r="T19" s="60">
        <v>111229</v>
      </c>
      <c r="U19" s="60">
        <v>727596</v>
      </c>
      <c r="V19" s="60">
        <v>1344992</v>
      </c>
      <c r="W19" s="60">
        <v>46093061</v>
      </c>
      <c r="X19" s="60">
        <v>46917650</v>
      </c>
      <c r="Y19" s="60">
        <v>-824589</v>
      </c>
      <c r="Z19" s="140">
        <v>-1.76</v>
      </c>
      <c r="AA19" s="155">
        <v>46813234</v>
      </c>
    </row>
    <row r="20" spans="1:27" ht="13.5">
      <c r="A20" s="181" t="s">
        <v>35</v>
      </c>
      <c r="B20" s="185"/>
      <c r="C20" s="155">
        <v>525910</v>
      </c>
      <c r="D20" s="155">
        <v>0</v>
      </c>
      <c r="E20" s="156">
        <v>489610</v>
      </c>
      <c r="F20" s="54">
        <v>1541032</v>
      </c>
      <c r="G20" s="54">
        <v>28167</v>
      </c>
      <c r="H20" s="54">
        <v>67063</v>
      </c>
      <c r="I20" s="54">
        <v>54723</v>
      </c>
      <c r="J20" s="54">
        <v>149953</v>
      </c>
      <c r="K20" s="54">
        <v>39071</v>
      </c>
      <c r="L20" s="54">
        <v>28930</v>
      </c>
      <c r="M20" s="54">
        <v>24053</v>
      </c>
      <c r="N20" s="54">
        <v>92054</v>
      </c>
      <c r="O20" s="54">
        <v>35988</v>
      </c>
      <c r="P20" s="54">
        <v>378510</v>
      </c>
      <c r="Q20" s="54">
        <v>70606</v>
      </c>
      <c r="R20" s="54">
        <v>485104</v>
      </c>
      <c r="S20" s="54">
        <v>36447</v>
      </c>
      <c r="T20" s="54">
        <v>24214</v>
      </c>
      <c r="U20" s="54">
        <v>29608</v>
      </c>
      <c r="V20" s="54">
        <v>90269</v>
      </c>
      <c r="W20" s="54">
        <v>817380</v>
      </c>
      <c r="X20" s="54">
        <v>489606</v>
      </c>
      <c r="Y20" s="54">
        <v>327774</v>
      </c>
      <c r="Z20" s="184">
        <v>66.95</v>
      </c>
      <c r="AA20" s="130">
        <v>1541032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81804354</v>
      </c>
      <c r="D22" s="188">
        <f>SUM(D5:D21)</f>
        <v>0</v>
      </c>
      <c r="E22" s="189">
        <f t="shared" si="0"/>
        <v>62453780</v>
      </c>
      <c r="F22" s="190">
        <f t="shared" si="0"/>
        <v>68119786</v>
      </c>
      <c r="G22" s="190">
        <f t="shared" si="0"/>
        <v>17011732</v>
      </c>
      <c r="H22" s="190">
        <f t="shared" si="0"/>
        <v>12654834</v>
      </c>
      <c r="I22" s="190">
        <f t="shared" si="0"/>
        <v>-3080545</v>
      </c>
      <c r="J22" s="190">
        <f t="shared" si="0"/>
        <v>26586021</v>
      </c>
      <c r="K22" s="190">
        <f t="shared" si="0"/>
        <v>1168279</v>
      </c>
      <c r="L22" s="190">
        <f t="shared" si="0"/>
        <v>16130809</v>
      </c>
      <c r="M22" s="190">
        <f t="shared" si="0"/>
        <v>1006298</v>
      </c>
      <c r="N22" s="190">
        <f t="shared" si="0"/>
        <v>18305386</v>
      </c>
      <c r="O22" s="190">
        <f t="shared" si="0"/>
        <v>1411438</v>
      </c>
      <c r="P22" s="190">
        <f t="shared" si="0"/>
        <v>1619667</v>
      </c>
      <c r="Q22" s="190">
        <f t="shared" si="0"/>
        <v>12471584</v>
      </c>
      <c r="R22" s="190">
        <f t="shared" si="0"/>
        <v>15502689</v>
      </c>
      <c r="S22" s="190">
        <f t="shared" si="0"/>
        <v>1739041</v>
      </c>
      <c r="T22" s="190">
        <f t="shared" si="0"/>
        <v>1701713</v>
      </c>
      <c r="U22" s="190">
        <f t="shared" si="0"/>
        <v>2194435</v>
      </c>
      <c r="V22" s="190">
        <f t="shared" si="0"/>
        <v>5635189</v>
      </c>
      <c r="W22" s="190">
        <f t="shared" si="0"/>
        <v>66029285</v>
      </c>
      <c r="X22" s="190">
        <f t="shared" si="0"/>
        <v>62454028</v>
      </c>
      <c r="Y22" s="190">
        <f t="shared" si="0"/>
        <v>3575257</v>
      </c>
      <c r="Z22" s="191">
        <f>+IF(X22&lt;&gt;0,+(Y22/X22)*100,0)</f>
        <v>5.724621957129811</v>
      </c>
      <c r="AA22" s="188">
        <f>SUM(AA5:AA21)</f>
        <v>68119786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24859031</v>
      </c>
      <c r="D25" s="155">
        <v>0</v>
      </c>
      <c r="E25" s="156">
        <v>31026857</v>
      </c>
      <c r="F25" s="60">
        <v>29417957</v>
      </c>
      <c r="G25" s="60">
        <v>1967144</v>
      </c>
      <c r="H25" s="60">
        <v>2092176</v>
      </c>
      <c r="I25" s="60">
        <v>2189412</v>
      </c>
      <c r="J25" s="60">
        <v>6248732</v>
      </c>
      <c r="K25" s="60">
        <v>2047693</v>
      </c>
      <c r="L25" s="60">
        <v>3453962</v>
      </c>
      <c r="M25" s="60">
        <v>2105005</v>
      </c>
      <c r="N25" s="60">
        <v>7606660</v>
      </c>
      <c r="O25" s="60">
        <v>2169569</v>
      </c>
      <c r="P25" s="60">
        <v>2141622</v>
      </c>
      <c r="Q25" s="60">
        <v>2332826</v>
      </c>
      <c r="R25" s="60">
        <v>6644017</v>
      </c>
      <c r="S25" s="60">
        <v>2198643</v>
      </c>
      <c r="T25" s="60">
        <v>2390686</v>
      </c>
      <c r="U25" s="60">
        <v>2327749</v>
      </c>
      <c r="V25" s="60">
        <v>6917078</v>
      </c>
      <c r="W25" s="60">
        <v>27416487</v>
      </c>
      <c r="X25" s="60">
        <v>31026861</v>
      </c>
      <c r="Y25" s="60">
        <v>-3610374</v>
      </c>
      <c r="Z25" s="140">
        <v>-11.64</v>
      </c>
      <c r="AA25" s="155">
        <v>29417957</v>
      </c>
    </row>
    <row r="26" spans="1:27" ht="13.5">
      <c r="A26" s="183" t="s">
        <v>38</v>
      </c>
      <c r="B26" s="182"/>
      <c r="C26" s="155">
        <v>3750576</v>
      </c>
      <c r="D26" s="155">
        <v>0</v>
      </c>
      <c r="E26" s="156">
        <v>4214061</v>
      </c>
      <c r="F26" s="60">
        <v>4214061</v>
      </c>
      <c r="G26" s="60">
        <v>312548</v>
      </c>
      <c r="H26" s="60">
        <v>312298</v>
      </c>
      <c r="I26" s="60">
        <v>312298</v>
      </c>
      <c r="J26" s="60">
        <v>937144</v>
      </c>
      <c r="K26" s="60">
        <v>312298</v>
      </c>
      <c r="L26" s="60">
        <v>312298</v>
      </c>
      <c r="M26" s="60">
        <v>312322</v>
      </c>
      <c r="N26" s="60">
        <v>936918</v>
      </c>
      <c r="O26" s="60">
        <v>312298</v>
      </c>
      <c r="P26" s="60">
        <v>268511</v>
      </c>
      <c r="Q26" s="60">
        <v>523080</v>
      </c>
      <c r="R26" s="60">
        <v>1103889</v>
      </c>
      <c r="S26" s="60">
        <v>361233</v>
      </c>
      <c r="T26" s="60">
        <v>337049</v>
      </c>
      <c r="U26" s="60">
        <v>337049</v>
      </c>
      <c r="V26" s="60">
        <v>1035331</v>
      </c>
      <c r="W26" s="60">
        <v>4013282</v>
      </c>
      <c r="X26" s="60">
        <v>4214065</v>
      </c>
      <c r="Y26" s="60">
        <v>-200783</v>
      </c>
      <c r="Z26" s="140">
        <v>-4.76</v>
      </c>
      <c r="AA26" s="155">
        <v>4214061</v>
      </c>
    </row>
    <row r="27" spans="1:27" ht="13.5">
      <c r="A27" s="183" t="s">
        <v>118</v>
      </c>
      <c r="B27" s="182"/>
      <c r="C27" s="155">
        <v>1182720</v>
      </c>
      <c r="D27" s="155">
        <v>0</v>
      </c>
      <c r="E27" s="156">
        <v>500000</v>
      </c>
      <c r="F27" s="60">
        <v>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900000</v>
      </c>
      <c r="R27" s="60">
        <v>900000</v>
      </c>
      <c r="S27" s="60">
        <v>0</v>
      </c>
      <c r="T27" s="60">
        <v>0</v>
      </c>
      <c r="U27" s="60">
        <v>0</v>
      </c>
      <c r="V27" s="60">
        <v>0</v>
      </c>
      <c r="W27" s="60">
        <v>900000</v>
      </c>
      <c r="X27" s="60">
        <v>500000</v>
      </c>
      <c r="Y27" s="60">
        <v>400000</v>
      </c>
      <c r="Z27" s="140">
        <v>80</v>
      </c>
      <c r="AA27" s="155">
        <v>500000</v>
      </c>
    </row>
    <row r="28" spans="1:27" ht="13.5">
      <c r="A28" s="183" t="s">
        <v>39</v>
      </c>
      <c r="B28" s="182"/>
      <c r="C28" s="155">
        <v>6362317</v>
      </c>
      <c r="D28" s="155">
        <v>0</v>
      </c>
      <c r="E28" s="156">
        <v>6148706</v>
      </c>
      <c r="F28" s="60">
        <v>7180940</v>
      </c>
      <c r="G28" s="60">
        <v>0</v>
      </c>
      <c r="H28" s="60">
        <v>451447</v>
      </c>
      <c r="I28" s="60">
        <v>913261</v>
      </c>
      <c r="J28" s="60">
        <v>1364708</v>
      </c>
      <c r="K28" s="60">
        <v>530192</v>
      </c>
      <c r="L28" s="60">
        <v>608937</v>
      </c>
      <c r="M28" s="60">
        <v>530193</v>
      </c>
      <c r="N28" s="60">
        <v>1669322</v>
      </c>
      <c r="O28" s="60">
        <v>530193</v>
      </c>
      <c r="P28" s="60">
        <v>530193</v>
      </c>
      <c r="Q28" s="60">
        <v>530193</v>
      </c>
      <c r="R28" s="60">
        <v>1590579</v>
      </c>
      <c r="S28" s="60">
        <v>530193</v>
      </c>
      <c r="T28" s="60">
        <v>530193</v>
      </c>
      <c r="U28" s="60">
        <v>530193</v>
      </c>
      <c r="V28" s="60">
        <v>1590579</v>
      </c>
      <c r="W28" s="60">
        <v>6215188</v>
      </c>
      <c r="X28" s="60">
        <v>6148709</v>
      </c>
      <c r="Y28" s="60">
        <v>66479</v>
      </c>
      <c r="Z28" s="140">
        <v>1.08</v>
      </c>
      <c r="AA28" s="155">
        <v>7180940</v>
      </c>
    </row>
    <row r="29" spans="1:27" ht="13.5">
      <c r="A29" s="183" t="s">
        <v>40</v>
      </c>
      <c r="B29" s="182"/>
      <c r="C29" s="155">
        <v>72062</v>
      </c>
      <c r="D29" s="155">
        <v>0</v>
      </c>
      <c r="E29" s="156">
        <v>104130</v>
      </c>
      <c r="F29" s="60">
        <v>104030</v>
      </c>
      <c r="G29" s="60">
        <v>6747</v>
      </c>
      <c r="H29" s="60">
        <v>4322</v>
      </c>
      <c r="I29" s="60">
        <v>4239</v>
      </c>
      <c r="J29" s="60">
        <v>15308</v>
      </c>
      <c r="K29" s="60">
        <v>5083</v>
      </c>
      <c r="L29" s="60">
        <v>4526</v>
      </c>
      <c r="M29" s="60">
        <v>6541</v>
      </c>
      <c r="N29" s="60">
        <v>16150</v>
      </c>
      <c r="O29" s="60">
        <v>5518</v>
      </c>
      <c r="P29" s="60">
        <v>5022</v>
      </c>
      <c r="Q29" s="60">
        <v>31370</v>
      </c>
      <c r="R29" s="60">
        <v>41910</v>
      </c>
      <c r="S29" s="60">
        <v>7290</v>
      </c>
      <c r="T29" s="60">
        <v>4817</v>
      </c>
      <c r="U29" s="60">
        <v>5397</v>
      </c>
      <c r="V29" s="60">
        <v>17504</v>
      </c>
      <c r="W29" s="60">
        <v>90872</v>
      </c>
      <c r="X29" s="60">
        <v>104130</v>
      </c>
      <c r="Y29" s="60">
        <v>-13258</v>
      </c>
      <c r="Z29" s="140">
        <v>-12.73</v>
      </c>
      <c r="AA29" s="155">
        <v>104030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4467643</v>
      </c>
      <c r="D32" s="155">
        <v>0</v>
      </c>
      <c r="E32" s="156">
        <v>5727992</v>
      </c>
      <c r="F32" s="60">
        <v>6335338</v>
      </c>
      <c r="G32" s="60">
        <v>281751</v>
      </c>
      <c r="H32" s="60">
        <v>664373</v>
      </c>
      <c r="I32" s="60">
        <v>590394</v>
      </c>
      <c r="J32" s="60">
        <v>1536518</v>
      </c>
      <c r="K32" s="60">
        <v>329027</v>
      </c>
      <c r="L32" s="60">
        <v>302965</v>
      </c>
      <c r="M32" s="60">
        <v>340559</v>
      </c>
      <c r="N32" s="60">
        <v>972551</v>
      </c>
      <c r="O32" s="60">
        <v>346129</v>
      </c>
      <c r="P32" s="60">
        <v>688728</v>
      </c>
      <c r="Q32" s="60">
        <v>442477</v>
      </c>
      <c r="R32" s="60">
        <v>1477334</v>
      </c>
      <c r="S32" s="60">
        <v>379611</v>
      </c>
      <c r="T32" s="60">
        <v>393495</v>
      </c>
      <c r="U32" s="60">
        <v>522181</v>
      </c>
      <c r="V32" s="60">
        <v>1295287</v>
      </c>
      <c r="W32" s="60">
        <v>5281690</v>
      </c>
      <c r="X32" s="60">
        <v>5727992</v>
      </c>
      <c r="Y32" s="60">
        <v>-446302</v>
      </c>
      <c r="Z32" s="140">
        <v>-7.79</v>
      </c>
      <c r="AA32" s="155">
        <v>6335338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800000</v>
      </c>
      <c r="F33" s="60">
        <v>800000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800004</v>
      </c>
      <c r="Y33" s="60">
        <v>-800004</v>
      </c>
      <c r="Z33" s="140">
        <v>-100</v>
      </c>
      <c r="AA33" s="155">
        <v>800000</v>
      </c>
    </row>
    <row r="34" spans="1:27" ht="13.5">
      <c r="A34" s="183" t="s">
        <v>43</v>
      </c>
      <c r="B34" s="182"/>
      <c r="C34" s="155">
        <v>21603340</v>
      </c>
      <c r="D34" s="155">
        <v>0</v>
      </c>
      <c r="E34" s="156">
        <v>17735347</v>
      </c>
      <c r="F34" s="60">
        <v>26056370</v>
      </c>
      <c r="G34" s="60">
        <v>1077299</v>
      </c>
      <c r="H34" s="60">
        <v>1695275</v>
      </c>
      <c r="I34" s="60">
        <v>3164986</v>
      </c>
      <c r="J34" s="60">
        <v>5937560</v>
      </c>
      <c r="K34" s="60">
        <v>1881394</v>
      </c>
      <c r="L34" s="60">
        <v>1708077</v>
      </c>
      <c r="M34" s="60">
        <v>1540716</v>
      </c>
      <c r="N34" s="60">
        <v>5130187</v>
      </c>
      <c r="O34" s="60">
        <v>1296867</v>
      </c>
      <c r="P34" s="60">
        <v>1545305</v>
      </c>
      <c r="Q34" s="60">
        <v>1585114</v>
      </c>
      <c r="R34" s="60">
        <v>4427286</v>
      </c>
      <c r="S34" s="60">
        <v>1327235</v>
      </c>
      <c r="T34" s="60">
        <v>2074781</v>
      </c>
      <c r="U34" s="60">
        <v>2694783</v>
      </c>
      <c r="V34" s="60">
        <v>6096799</v>
      </c>
      <c r="W34" s="60">
        <v>21591832</v>
      </c>
      <c r="X34" s="60">
        <v>17735342</v>
      </c>
      <c r="Y34" s="60">
        <v>3856490</v>
      </c>
      <c r="Z34" s="140">
        <v>21.74</v>
      </c>
      <c r="AA34" s="155">
        <v>26056370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62297689</v>
      </c>
      <c r="D36" s="188">
        <f>SUM(D25:D35)</f>
        <v>0</v>
      </c>
      <c r="E36" s="189">
        <f t="shared" si="1"/>
        <v>66257093</v>
      </c>
      <c r="F36" s="190">
        <f t="shared" si="1"/>
        <v>74608696</v>
      </c>
      <c r="G36" s="190">
        <f t="shared" si="1"/>
        <v>3645489</v>
      </c>
      <c r="H36" s="190">
        <f t="shared" si="1"/>
        <v>5219891</v>
      </c>
      <c r="I36" s="190">
        <f t="shared" si="1"/>
        <v>7174590</v>
      </c>
      <c r="J36" s="190">
        <f t="shared" si="1"/>
        <v>16039970</v>
      </c>
      <c r="K36" s="190">
        <f t="shared" si="1"/>
        <v>5105687</v>
      </c>
      <c r="L36" s="190">
        <f t="shared" si="1"/>
        <v>6390765</v>
      </c>
      <c r="M36" s="190">
        <f t="shared" si="1"/>
        <v>4835336</v>
      </c>
      <c r="N36" s="190">
        <f t="shared" si="1"/>
        <v>16331788</v>
      </c>
      <c r="O36" s="190">
        <f t="shared" si="1"/>
        <v>4660574</v>
      </c>
      <c r="P36" s="190">
        <f t="shared" si="1"/>
        <v>5179381</v>
      </c>
      <c r="Q36" s="190">
        <f t="shared" si="1"/>
        <v>6345060</v>
      </c>
      <c r="R36" s="190">
        <f t="shared" si="1"/>
        <v>16185015</v>
      </c>
      <c r="S36" s="190">
        <f t="shared" si="1"/>
        <v>4804205</v>
      </c>
      <c r="T36" s="190">
        <f t="shared" si="1"/>
        <v>5731021</v>
      </c>
      <c r="U36" s="190">
        <f t="shared" si="1"/>
        <v>6417352</v>
      </c>
      <c r="V36" s="190">
        <f t="shared" si="1"/>
        <v>16952578</v>
      </c>
      <c r="W36" s="190">
        <f t="shared" si="1"/>
        <v>65509351</v>
      </c>
      <c r="X36" s="190">
        <f t="shared" si="1"/>
        <v>66257103</v>
      </c>
      <c r="Y36" s="190">
        <f t="shared" si="1"/>
        <v>-747752</v>
      </c>
      <c r="Z36" s="191">
        <f>+IF(X36&lt;&gt;0,+(Y36/X36)*100,0)</f>
        <v>-1.1285612653484112</v>
      </c>
      <c r="AA36" s="188">
        <f>SUM(AA25:AA35)</f>
        <v>74608696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19506665</v>
      </c>
      <c r="D38" s="199">
        <f>+D22-D36</f>
        <v>0</v>
      </c>
      <c r="E38" s="200">
        <f t="shared" si="2"/>
        <v>-3803313</v>
      </c>
      <c r="F38" s="106">
        <f t="shared" si="2"/>
        <v>-6488910</v>
      </c>
      <c r="G38" s="106">
        <f t="shared" si="2"/>
        <v>13366243</v>
      </c>
      <c r="H38" s="106">
        <f t="shared" si="2"/>
        <v>7434943</v>
      </c>
      <c r="I38" s="106">
        <f t="shared" si="2"/>
        <v>-10255135</v>
      </c>
      <c r="J38" s="106">
        <f t="shared" si="2"/>
        <v>10546051</v>
      </c>
      <c r="K38" s="106">
        <f t="shared" si="2"/>
        <v>-3937408</v>
      </c>
      <c r="L38" s="106">
        <f t="shared" si="2"/>
        <v>9740044</v>
      </c>
      <c r="M38" s="106">
        <f t="shared" si="2"/>
        <v>-3829038</v>
      </c>
      <c r="N38" s="106">
        <f t="shared" si="2"/>
        <v>1973598</v>
      </c>
      <c r="O38" s="106">
        <f t="shared" si="2"/>
        <v>-3249136</v>
      </c>
      <c r="P38" s="106">
        <f t="shared" si="2"/>
        <v>-3559714</v>
      </c>
      <c r="Q38" s="106">
        <f t="shared" si="2"/>
        <v>6126524</v>
      </c>
      <c r="R38" s="106">
        <f t="shared" si="2"/>
        <v>-682326</v>
      </c>
      <c r="S38" s="106">
        <f t="shared" si="2"/>
        <v>-3065164</v>
      </c>
      <c r="T38" s="106">
        <f t="shared" si="2"/>
        <v>-4029308</v>
      </c>
      <c r="U38" s="106">
        <f t="shared" si="2"/>
        <v>-4222917</v>
      </c>
      <c r="V38" s="106">
        <f t="shared" si="2"/>
        <v>-11317389</v>
      </c>
      <c r="W38" s="106">
        <f t="shared" si="2"/>
        <v>519934</v>
      </c>
      <c r="X38" s="106">
        <f>IF(F22=F36,0,X22-X36)</f>
        <v>-3803075</v>
      </c>
      <c r="Y38" s="106">
        <f t="shared" si="2"/>
        <v>4323009</v>
      </c>
      <c r="Z38" s="201">
        <f>+IF(X38&lt;&gt;0,+(Y38/X38)*100,0)</f>
        <v>-113.67141063481525</v>
      </c>
      <c r="AA38" s="199">
        <f>+AA22-AA36</f>
        <v>-6488910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18868350</v>
      </c>
      <c r="F39" s="60">
        <v>31199916</v>
      </c>
      <c r="G39" s="60">
        <v>0</v>
      </c>
      <c r="H39" s="60">
        <v>0</v>
      </c>
      <c r="I39" s="60">
        <v>7306986</v>
      </c>
      <c r="J39" s="60">
        <v>7306986</v>
      </c>
      <c r="K39" s="60">
        <v>2564068</v>
      </c>
      <c r="L39" s="60">
        <v>3028552</v>
      </c>
      <c r="M39" s="60">
        <v>5032967</v>
      </c>
      <c r="N39" s="60">
        <v>10625587</v>
      </c>
      <c r="O39" s="60">
        <v>37137</v>
      </c>
      <c r="P39" s="60">
        <v>990138</v>
      </c>
      <c r="Q39" s="60">
        <v>1820235</v>
      </c>
      <c r="R39" s="60">
        <v>2847510</v>
      </c>
      <c r="S39" s="60">
        <v>1098109</v>
      </c>
      <c r="T39" s="60">
        <v>2957579</v>
      </c>
      <c r="U39" s="60">
        <v>0</v>
      </c>
      <c r="V39" s="60">
        <v>4055688</v>
      </c>
      <c r="W39" s="60">
        <v>24835771</v>
      </c>
      <c r="X39" s="60">
        <v>18868346</v>
      </c>
      <c r="Y39" s="60">
        <v>5967425</v>
      </c>
      <c r="Z39" s="140">
        <v>31.63</v>
      </c>
      <c r="AA39" s="155">
        <v>31199916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19506665</v>
      </c>
      <c r="D42" s="206">
        <f>SUM(D38:D41)</f>
        <v>0</v>
      </c>
      <c r="E42" s="207">
        <f t="shared" si="3"/>
        <v>15065037</v>
      </c>
      <c r="F42" s="88">
        <f t="shared" si="3"/>
        <v>24711006</v>
      </c>
      <c r="G42" s="88">
        <f t="shared" si="3"/>
        <v>13366243</v>
      </c>
      <c r="H42" s="88">
        <f t="shared" si="3"/>
        <v>7434943</v>
      </c>
      <c r="I42" s="88">
        <f t="shared" si="3"/>
        <v>-2948149</v>
      </c>
      <c r="J42" s="88">
        <f t="shared" si="3"/>
        <v>17853037</v>
      </c>
      <c r="K42" s="88">
        <f t="shared" si="3"/>
        <v>-1373340</v>
      </c>
      <c r="L42" s="88">
        <f t="shared" si="3"/>
        <v>12768596</v>
      </c>
      <c r="M42" s="88">
        <f t="shared" si="3"/>
        <v>1203929</v>
      </c>
      <c r="N42" s="88">
        <f t="shared" si="3"/>
        <v>12599185</v>
      </c>
      <c r="O42" s="88">
        <f t="shared" si="3"/>
        <v>-3211999</v>
      </c>
      <c r="P42" s="88">
        <f t="shared" si="3"/>
        <v>-2569576</v>
      </c>
      <c r="Q42" s="88">
        <f t="shared" si="3"/>
        <v>7946759</v>
      </c>
      <c r="R42" s="88">
        <f t="shared" si="3"/>
        <v>2165184</v>
      </c>
      <c r="S42" s="88">
        <f t="shared" si="3"/>
        <v>-1967055</v>
      </c>
      <c r="T42" s="88">
        <f t="shared" si="3"/>
        <v>-1071729</v>
      </c>
      <c r="U42" s="88">
        <f t="shared" si="3"/>
        <v>-4222917</v>
      </c>
      <c r="V42" s="88">
        <f t="shared" si="3"/>
        <v>-7261701</v>
      </c>
      <c r="W42" s="88">
        <f t="shared" si="3"/>
        <v>25355705</v>
      </c>
      <c r="X42" s="88">
        <f t="shared" si="3"/>
        <v>15065271</v>
      </c>
      <c r="Y42" s="88">
        <f t="shared" si="3"/>
        <v>10290434</v>
      </c>
      <c r="Z42" s="208">
        <f>+IF(X42&lt;&gt;0,+(Y42/X42)*100,0)</f>
        <v>68.30566804938326</v>
      </c>
      <c r="AA42" s="206">
        <f>SUM(AA38:AA41)</f>
        <v>24711006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19506665</v>
      </c>
      <c r="D44" s="210">
        <f>+D42-D43</f>
        <v>0</v>
      </c>
      <c r="E44" s="211">
        <f t="shared" si="4"/>
        <v>15065037</v>
      </c>
      <c r="F44" s="77">
        <f t="shared" si="4"/>
        <v>24711006</v>
      </c>
      <c r="G44" s="77">
        <f t="shared" si="4"/>
        <v>13366243</v>
      </c>
      <c r="H44" s="77">
        <f t="shared" si="4"/>
        <v>7434943</v>
      </c>
      <c r="I44" s="77">
        <f t="shared" si="4"/>
        <v>-2948149</v>
      </c>
      <c r="J44" s="77">
        <f t="shared" si="4"/>
        <v>17853037</v>
      </c>
      <c r="K44" s="77">
        <f t="shared" si="4"/>
        <v>-1373340</v>
      </c>
      <c r="L44" s="77">
        <f t="shared" si="4"/>
        <v>12768596</v>
      </c>
      <c r="M44" s="77">
        <f t="shared" si="4"/>
        <v>1203929</v>
      </c>
      <c r="N44" s="77">
        <f t="shared" si="4"/>
        <v>12599185</v>
      </c>
      <c r="O44" s="77">
        <f t="shared" si="4"/>
        <v>-3211999</v>
      </c>
      <c r="P44" s="77">
        <f t="shared" si="4"/>
        <v>-2569576</v>
      </c>
      <c r="Q44" s="77">
        <f t="shared" si="4"/>
        <v>7946759</v>
      </c>
      <c r="R44" s="77">
        <f t="shared" si="4"/>
        <v>2165184</v>
      </c>
      <c r="S44" s="77">
        <f t="shared" si="4"/>
        <v>-1967055</v>
      </c>
      <c r="T44" s="77">
        <f t="shared" si="4"/>
        <v>-1071729</v>
      </c>
      <c r="U44" s="77">
        <f t="shared" si="4"/>
        <v>-4222917</v>
      </c>
      <c r="V44" s="77">
        <f t="shared" si="4"/>
        <v>-7261701</v>
      </c>
      <c r="W44" s="77">
        <f t="shared" si="4"/>
        <v>25355705</v>
      </c>
      <c r="X44" s="77">
        <f t="shared" si="4"/>
        <v>15065271</v>
      </c>
      <c r="Y44" s="77">
        <f t="shared" si="4"/>
        <v>10290434</v>
      </c>
      <c r="Z44" s="212">
        <f>+IF(X44&lt;&gt;0,+(Y44/X44)*100,0)</f>
        <v>68.30566804938326</v>
      </c>
      <c r="AA44" s="210">
        <f>+AA42-AA43</f>
        <v>24711006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19506665</v>
      </c>
      <c r="D46" s="206">
        <f>SUM(D44:D45)</f>
        <v>0</v>
      </c>
      <c r="E46" s="207">
        <f t="shared" si="5"/>
        <v>15065037</v>
      </c>
      <c r="F46" s="88">
        <f t="shared" si="5"/>
        <v>24711006</v>
      </c>
      <c r="G46" s="88">
        <f t="shared" si="5"/>
        <v>13366243</v>
      </c>
      <c r="H46" s="88">
        <f t="shared" si="5"/>
        <v>7434943</v>
      </c>
      <c r="I46" s="88">
        <f t="shared" si="5"/>
        <v>-2948149</v>
      </c>
      <c r="J46" s="88">
        <f t="shared" si="5"/>
        <v>17853037</v>
      </c>
      <c r="K46" s="88">
        <f t="shared" si="5"/>
        <v>-1373340</v>
      </c>
      <c r="L46" s="88">
        <f t="shared" si="5"/>
        <v>12768596</v>
      </c>
      <c r="M46" s="88">
        <f t="shared" si="5"/>
        <v>1203929</v>
      </c>
      <c r="N46" s="88">
        <f t="shared" si="5"/>
        <v>12599185</v>
      </c>
      <c r="O46" s="88">
        <f t="shared" si="5"/>
        <v>-3211999</v>
      </c>
      <c r="P46" s="88">
        <f t="shared" si="5"/>
        <v>-2569576</v>
      </c>
      <c r="Q46" s="88">
        <f t="shared" si="5"/>
        <v>7946759</v>
      </c>
      <c r="R46" s="88">
        <f t="shared" si="5"/>
        <v>2165184</v>
      </c>
      <c r="S46" s="88">
        <f t="shared" si="5"/>
        <v>-1967055</v>
      </c>
      <c r="T46" s="88">
        <f t="shared" si="5"/>
        <v>-1071729</v>
      </c>
      <c r="U46" s="88">
        <f t="shared" si="5"/>
        <v>-4222917</v>
      </c>
      <c r="V46" s="88">
        <f t="shared" si="5"/>
        <v>-7261701</v>
      </c>
      <c r="W46" s="88">
        <f t="shared" si="5"/>
        <v>25355705</v>
      </c>
      <c r="X46" s="88">
        <f t="shared" si="5"/>
        <v>15065271</v>
      </c>
      <c r="Y46" s="88">
        <f t="shared" si="5"/>
        <v>10290434</v>
      </c>
      <c r="Z46" s="208">
        <f>+IF(X46&lt;&gt;0,+(Y46/X46)*100,0)</f>
        <v>68.30566804938326</v>
      </c>
      <c r="AA46" s="206">
        <f>SUM(AA44:AA45)</f>
        <v>24711006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19506665</v>
      </c>
      <c r="D48" s="217">
        <f>SUM(D46:D47)</f>
        <v>0</v>
      </c>
      <c r="E48" s="218">
        <f t="shared" si="6"/>
        <v>15065037</v>
      </c>
      <c r="F48" s="219">
        <f t="shared" si="6"/>
        <v>24711006</v>
      </c>
      <c r="G48" s="219">
        <f t="shared" si="6"/>
        <v>13366243</v>
      </c>
      <c r="H48" s="220">
        <f t="shared" si="6"/>
        <v>7434943</v>
      </c>
      <c r="I48" s="220">
        <f t="shared" si="6"/>
        <v>-2948149</v>
      </c>
      <c r="J48" s="220">
        <f t="shared" si="6"/>
        <v>17853037</v>
      </c>
      <c r="K48" s="220">
        <f t="shared" si="6"/>
        <v>-1373340</v>
      </c>
      <c r="L48" s="220">
        <f t="shared" si="6"/>
        <v>12768596</v>
      </c>
      <c r="M48" s="219">
        <f t="shared" si="6"/>
        <v>1203929</v>
      </c>
      <c r="N48" s="219">
        <f t="shared" si="6"/>
        <v>12599185</v>
      </c>
      <c r="O48" s="220">
        <f t="shared" si="6"/>
        <v>-3211999</v>
      </c>
      <c r="P48" s="220">
        <f t="shared" si="6"/>
        <v>-2569576</v>
      </c>
      <c r="Q48" s="220">
        <f t="shared" si="6"/>
        <v>7946759</v>
      </c>
      <c r="R48" s="220">
        <f t="shared" si="6"/>
        <v>2165184</v>
      </c>
      <c r="S48" s="220">
        <f t="shared" si="6"/>
        <v>-1967055</v>
      </c>
      <c r="T48" s="219">
        <f t="shared" si="6"/>
        <v>-1071729</v>
      </c>
      <c r="U48" s="219">
        <f t="shared" si="6"/>
        <v>-4222917</v>
      </c>
      <c r="V48" s="220">
        <f t="shared" si="6"/>
        <v>-7261701</v>
      </c>
      <c r="W48" s="220">
        <f t="shared" si="6"/>
        <v>25355705</v>
      </c>
      <c r="X48" s="220">
        <f t="shared" si="6"/>
        <v>15065271</v>
      </c>
      <c r="Y48" s="220">
        <f t="shared" si="6"/>
        <v>10290434</v>
      </c>
      <c r="Z48" s="221">
        <f>+IF(X48&lt;&gt;0,+(Y48/X48)*100,0)</f>
        <v>68.30566804938326</v>
      </c>
      <c r="AA48" s="222">
        <f>SUM(AA46:AA47)</f>
        <v>24711006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176121</v>
      </c>
      <c r="D5" s="153">
        <f>SUM(D6:D8)</f>
        <v>0</v>
      </c>
      <c r="E5" s="154">
        <f t="shared" si="0"/>
        <v>52000</v>
      </c>
      <c r="F5" s="100">
        <f t="shared" si="0"/>
        <v>750710</v>
      </c>
      <c r="G5" s="100">
        <f t="shared" si="0"/>
        <v>0</v>
      </c>
      <c r="H5" s="100">
        <f t="shared" si="0"/>
        <v>1483</v>
      </c>
      <c r="I5" s="100">
        <f t="shared" si="0"/>
        <v>0</v>
      </c>
      <c r="J5" s="100">
        <f t="shared" si="0"/>
        <v>1483</v>
      </c>
      <c r="K5" s="100">
        <f t="shared" si="0"/>
        <v>0</v>
      </c>
      <c r="L5" s="100">
        <f t="shared" si="0"/>
        <v>28281</v>
      </c>
      <c r="M5" s="100">
        <f t="shared" si="0"/>
        <v>1971</v>
      </c>
      <c r="N5" s="100">
        <f t="shared" si="0"/>
        <v>30252</v>
      </c>
      <c r="O5" s="100">
        <f t="shared" si="0"/>
        <v>17524</v>
      </c>
      <c r="P5" s="100">
        <f t="shared" si="0"/>
        <v>0</v>
      </c>
      <c r="Q5" s="100">
        <f t="shared" si="0"/>
        <v>22667</v>
      </c>
      <c r="R5" s="100">
        <f t="shared" si="0"/>
        <v>40191</v>
      </c>
      <c r="S5" s="100">
        <f t="shared" si="0"/>
        <v>126157</v>
      </c>
      <c r="T5" s="100">
        <f t="shared" si="0"/>
        <v>46623</v>
      </c>
      <c r="U5" s="100">
        <f t="shared" si="0"/>
        <v>84195</v>
      </c>
      <c r="V5" s="100">
        <f t="shared" si="0"/>
        <v>256975</v>
      </c>
      <c r="W5" s="100">
        <f t="shared" si="0"/>
        <v>328901</v>
      </c>
      <c r="X5" s="100">
        <f t="shared" si="0"/>
        <v>52000</v>
      </c>
      <c r="Y5" s="100">
        <f t="shared" si="0"/>
        <v>276901</v>
      </c>
      <c r="Z5" s="137">
        <f>+IF(X5&lt;&gt;0,+(Y5/X5)*100,0)</f>
        <v>532.501923076923</v>
      </c>
      <c r="AA5" s="153">
        <f>SUM(AA6:AA8)</f>
        <v>750710</v>
      </c>
    </row>
    <row r="6" spans="1:27" ht="13.5">
      <c r="A6" s="138" t="s">
        <v>75</v>
      </c>
      <c r="B6" s="136"/>
      <c r="C6" s="155">
        <v>54440</v>
      </c>
      <c r="D6" s="155"/>
      <c r="E6" s="156"/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1667</v>
      </c>
      <c r="R6" s="60">
        <v>1667</v>
      </c>
      <c r="S6" s="60">
        <v>3417</v>
      </c>
      <c r="T6" s="60">
        <v>30869</v>
      </c>
      <c r="U6" s="60">
        <v>14095</v>
      </c>
      <c r="V6" s="60">
        <v>48381</v>
      </c>
      <c r="W6" s="60">
        <v>50048</v>
      </c>
      <c r="X6" s="60"/>
      <c r="Y6" s="60">
        <v>50048</v>
      </c>
      <c r="Z6" s="140"/>
      <c r="AA6" s="62">
        <v>250000</v>
      </c>
    </row>
    <row r="7" spans="1:27" ht="13.5">
      <c r="A7" s="138" t="s">
        <v>76</v>
      </c>
      <c r="B7" s="136"/>
      <c r="C7" s="157">
        <v>38016</v>
      </c>
      <c r="D7" s="157"/>
      <c r="E7" s="158">
        <v>35000</v>
      </c>
      <c r="F7" s="159">
        <v>60000</v>
      </c>
      <c r="G7" s="159"/>
      <c r="H7" s="159"/>
      <c r="I7" s="159"/>
      <c r="J7" s="159"/>
      <c r="K7" s="159"/>
      <c r="L7" s="159">
        <v>21481</v>
      </c>
      <c r="M7" s="159"/>
      <c r="N7" s="159">
        <v>21481</v>
      </c>
      <c r="O7" s="159"/>
      <c r="P7" s="159"/>
      <c r="Q7" s="159">
        <v>21000</v>
      </c>
      <c r="R7" s="159">
        <v>21000</v>
      </c>
      <c r="S7" s="159">
        <v>4250</v>
      </c>
      <c r="T7" s="159">
        <v>15754</v>
      </c>
      <c r="U7" s="159"/>
      <c r="V7" s="159">
        <v>20004</v>
      </c>
      <c r="W7" s="159">
        <v>62485</v>
      </c>
      <c r="X7" s="159">
        <v>35000</v>
      </c>
      <c r="Y7" s="159">
        <v>27485</v>
      </c>
      <c r="Z7" s="141">
        <v>78.53</v>
      </c>
      <c r="AA7" s="225">
        <v>60000</v>
      </c>
    </row>
    <row r="8" spans="1:27" ht="13.5">
      <c r="A8" s="138" t="s">
        <v>77</v>
      </c>
      <c r="B8" s="136"/>
      <c r="C8" s="155">
        <v>83665</v>
      </c>
      <c r="D8" s="155"/>
      <c r="E8" s="156">
        <v>17000</v>
      </c>
      <c r="F8" s="60">
        <v>440710</v>
      </c>
      <c r="G8" s="60"/>
      <c r="H8" s="60">
        <v>1483</v>
      </c>
      <c r="I8" s="60"/>
      <c r="J8" s="60">
        <v>1483</v>
      </c>
      <c r="K8" s="60"/>
      <c r="L8" s="60">
        <v>6800</v>
      </c>
      <c r="M8" s="60">
        <v>1971</v>
      </c>
      <c r="N8" s="60">
        <v>8771</v>
      </c>
      <c r="O8" s="60">
        <v>17524</v>
      </c>
      <c r="P8" s="60"/>
      <c r="Q8" s="60"/>
      <c r="R8" s="60">
        <v>17524</v>
      </c>
      <c r="S8" s="60">
        <v>118490</v>
      </c>
      <c r="T8" s="60"/>
      <c r="U8" s="60">
        <v>70100</v>
      </c>
      <c r="V8" s="60">
        <v>188590</v>
      </c>
      <c r="W8" s="60">
        <v>216368</v>
      </c>
      <c r="X8" s="60">
        <v>17000</v>
      </c>
      <c r="Y8" s="60">
        <v>199368</v>
      </c>
      <c r="Z8" s="140">
        <v>1172.75</v>
      </c>
      <c r="AA8" s="62">
        <v>440710</v>
      </c>
    </row>
    <row r="9" spans="1:27" ht="13.5">
      <c r="A9" s="135" t="s">
        <v>78</v>
      </c>
      <c r="B9" s="136"/>
      <c r="C9" s="153">
        <f aca="true" t="shared" si="1" ref="C9:Y9">SUM(C10:C14)</f>
        <v>7941018</v>
      </c>
      <c r="D9" s="153">
        <f>SUM(D10:D14)</f>
        <v>0</v>
      </c>
      <c r="E9" s="154">
        <f t="shared" si="1"/>
        <v>2414000</v>
      </c>
      <c r="F9" s="100">
        <f t="shared" si="1"/>
        <v>9775290</v>
      </c>
      <c r="G9" s="100">
        <f t="shared" si="1"/>
        <v>596384</v>
      </c>
      <c r="H9" s="100">
        <f t="shared" si="1"/>
        <v>1210326</v>
      </c>
      <c r="I9" s="100">
        <f t="shared" si="1"/>
        <v>1135257</v>
      </c>
      <c r="J9" s="100">
        <f t="shared" si="1"/>
        <v>2941967</v>
      </c>
      <c r="K9" s="100">
        <f t="shared" si="1"/>
        <v>1399337</v>
      </c>
      <c r="L9" s="100">
        <f t="shared" si="1"/>
        <v>168312</v>
      </c>
      <c r="M9" s="100">
        <f t="shared" si="1"/>
        <v>3699923</v>
      </c>
      <c r="N9" s="100">
        <f t="shared" si="1"/>
        <v>5267572</v>
      </c>
      <c r="O9" s="100">
        <f t="shared" si="1"/>
        <v>0</v>
      </c>
      <c r="P9" s="100">
        <f t="shared" si="1"/>
        <v>0</v>
      </c>
      <c r="Q9" s="100">
        <f t="shared" si="1"/>
        <v>8815</v>
      </c>
      <c r="R9" s="100">
        <f t="shared" si="1"/>
        <v>8815</v>
      </c>
      <c r="S9" s="100">
        <f t="shared" si="1"/>
        <v>378934</v>
      </c>
      <c r="T9" s="100">
        <f t="shared" si="1"/>
        <v>358601</v>
      </c>
      <c r="U9" s="100">
        <f t="shared" si="1"/>
        <v>71650</v>
      </c>
      <c r="V9" s="100">
        <f t="shared" si="1"/>
        <v>809185</v>
      </c>
      <c r="W9" s="100">
        <f t="shared" si="1"/>
        <v>9027539</v>
      </c>
      <c r="X9" s="100">
        <f t="shared" si="1"/>
        <v>2409000</v>
      </c>
      <c r="Y9" s="100">
        <f t="shared" si="1"/>
        <v>6618539</v>
      </c>
      <c r="Z9" s="137">
        <f>+IF(X9&lt;&gt;0,+(Y9/X9)*100,0)</f>
        <v>274.74217517642177</v>
      </c>
      <c r="AA9" s="102">
        <f>SUM(AA10:AA14)</f>
        <v>9775290</v>
      </c>
    </row>
    <row r="10" spans="1:27" ht="13.5">
      <c r="A10" s="138" t="s">
        <v>79</v>
      </c>
      <c r="B10" s="136"/>
      <c r="C10" s="155">
        <v>667770</v>
      </c>
      <c r="D10" s="155"/>
      <c r="E10" s="156">
        <v>15000</v>
      </c>
      <c r="F10" s="60">
        <v>1282690</v>
      </c>
      <c r="G10" s="60">
        <v>210923</v>
      </c>
      <c r="H10" s="60">
        <v>71265</v>
      </c>
      <c r="I10" s="60">
        <v>243923</v>
      </c>
      <c r="J10" s="60">
        <v>526111</v>
      </c>
      <c r="K10" s="60">
        <v>362355</v>
      </c>
      <c r="L10" s="60">
        <v>168312</v>
      </c>
      <c r="M10" s="60">
        <v>58763</v>
      </c>
      <c r="N10" s="60">
        <v>589430</v>
      </c>
      <c r="O10" s="60"/>
      <c r="P10" s="60"/>
      <c r="Q10" s="60">
        <v>8815</v>
      </c>
      <c r="R10" s="60">
        <v>8815</v>
      </c>
      <c r="S10" s="60"/>
      <c r="T10" s="60">
        <v>358601</v>
      </c>
      <c r="U10" s="60">
        <v>8500</v>
      </c>
      <c r="V10" s="60">
        <v>367101</v>
      </c>
      <c r="W10" s="60">
        <v>1491457</v>
      </c>
      <c r="X10" s="60">
        <v>15000</v>
      </c>
      <c r="Y10" s="60">
        <v>1476457</v>
      </c>
      <c r="Z10" s="140">
        <v>9843.05</v>
      </c>
      <c r="AA10" s="62">
        <v>1282690</v>
      </c>
    </row>
    <row r="11" spans="1:27" ht="13.5">
      <c r="A11" s="138" t="s">
        <v>80</v>
      </c>
      <c r="B11" s="136"/>
      <c r="C11" s="155">
        <v>2469239</v>
      </c>
      <c r="D11" s="155"/>
      <c r="E11" s="156">
        <v>2300000</v>
      </c>
      <c r="F11" s="60">
        <v>103600</v>
      </c>
      <c r="G11" s="60"/>
      <c r="H11" s="60"/>
      <c r="I11" s="60">
        <v>42544</v>
      </c>
      <c r="J11" s="60">
        <v>42544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42544</v>
      </c>
      <c r="X11" s="60">
        <v>2300000</v>
      </c>
      <c r="Y11" s="60">
        <v>-2257456</v>
      </c>
      <c r="Z11" s="140">
        <v>-98.15</v>
      </c>
      <c r="AA11" s="62">
        <v>103600</v>
      </c>
    </row>
    <row r="12" spans="1:27" ht="13.5">
      <c r="A12" s="138" t="s">
        <v>81</v>
      </c>
      <c r="B12" s="136"/>
      <c r="C12" s="155">
        <v>4804009</v>
      </c>
      <c r="D12" s="155"/>
      <c r="E12" s="156">
        <v>99000</v>
      </c>
      <c r="F12" s="60">
        <v>8389000</v>
      </c>
      <c r="G12" s="60">
        <v>385461</v>
      </c>
      <c r="H12" s="60">
        <v>1139061</v>
      </c>
      <c r="I12" s="60">
        <v>848790</v>
      </c>
      <c r="J12" s="60">
        <v>2373312</v>
      </c>
      <c r="K12" s="60">
        <v>1036982</v>
      </c>
      <c r="L12" s="60"/>
      <c r="M12" s="60">
        <v>3641160</v>
      </c>
      <c r="N12" s="60">
        <v>4678142</v>
      </c>
      <c r="O12" s="60"/>
      <c r="P12" s="60"/>
      <c r="Q12" s="60"/>
      <c r="R12" s="60"/>
      <c r="S12" s="60">
        <v>378934</v>
      </c>
      <c r="T12" s="60"/>
      <c r="U12" s="60">
        <v>63150</v>
      </c>
      <c r="V12" s="60">
        <v>442084</v>
      </c>
      <c r="W12" s="60">
        <v>7493538</v>
      </c>
      <c r="X12" s="60">
        <v>94000</v>
      </c>
      <c r="Y12" s="60">
        <v>7399538</v>
      </c>
      <c r="Z12" s="140">
        <v>7871.85</v>
      </c>
      <c r="AA12" s="62">
        <v>8389000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13022367</v>
      </c>
      <c r="D15" s="153">
        <f>SUM(D16:D18)</f>
        <v>0</v>
      </c>
      <c r="E15" s="154">
        <f t="shared" si="2"/>
        <v>19033050</v>
      </c>
      <c r="F15" s="100">
        <f t="shared" si="2"/>
        <v>22137000</v>
      </c>
      <c r="G15" s="100">
        <f t="shared" si="2"/>
        <v>1262489</v>
      </c>
      <c r="H15" s="100">
        <f t="shared" si="2"/>
        <v>1318793</v>
      </c>
      <c r="I15" s="100">
        <f t="shared" si="2"/>
        <v>979239</v>
      </c>
      <c r="J15" s="100">
        <f t="shared" si="2"/>
        <v>3560521</v>
      </c>
      <c r="K15" s="100">
        <f t="shared" si="2"/>
        <v>780900</v>
      </c>
      <c r="L15" s="100">
        <f t="shared" si="2"/>
        <v>2502989</v>
      </c>
      <c r="M15" s="100">
        <f t="shared" si="2"/>
        <v>681130</v>
      </c>
      <c r="N15" s="100">
        <f t="shared" si="2"/>
        <v>3965019</v>
      </c>
      <c r="O15" s="100">
        <f t="shared" si="2"/>
        <v>90081</v>
      </c>
      <c r="P15" s="100">
        <f t="shared" si="2"/>
        <v>868542</v>
      </c>
      <c r="Q15" s="100">
        <f t="shared" si="2"/>
        <v>2181171</v>
      </c>
      <c r="R15" s="100">
        <f t="shared" si="2"/>
        <v>3139794</v>
      </c>
      <c r="S15" s="100">
        <f t="shared" si="2"/>
        <v>1197541</v>
      </c>
      <c r="T15" s="100">
        <f t="shared" si="2"/>
        <v>1780730</v>
      </c>
      <c r="U15" s="100">
        <f t="shared" si="2"/>
        <v>2970078</v>
      </c>
      <c r="V15" s="100">
        <f t="shared" si="2"/>
        <v>5948349</v>
      </c>
      <c r="W15" s="100">
        <f t="shared" si="2"/>
        <v>16613683</v>
      </c>
      <c r="X15" s="100">
        <f t="shared" si="2"/>
        <v>19038050</v>
      </c>
      <c r="Y15" s="100">
        <f t="shared" si="2"/>
        <v>-2424367</v>
      </c>
      <c r="Z15" s="137">
        <f>+IF(X15&lt;&gt;0,+(Y15/X15)*100,0)</f>
        <v>-12.73432415609792</v>
      </c>
      <c r="AA15" s="102">
        <f>SUM(AA16:AA18)</f>
        <v>22137000</v>
      </c>
    </row>
    <row r="16" spans="1:27" ht="13.5">
      <c r="A16" s="138" t="s">
        <v>85</v>
      </c>
      <c r="B16" s="136"/>
      <c r="C16" s="155">
        <v>57862</v>
      </c>
      <c r="D16" s="155"/>
      <c r="E16" s="156">
        <v>214700</v>
      </c>
      <c r="F16" s="60">
        <v>247000</v>
      </c>
      <c r="G16" s="60"/>
      <c r="H16" s="60"/>
      <c r="I16" s="60"/>
      <c r="J16" s="60"/>
      <c r="K16" s="60"/>
      <c r="L16" s="60">
        <v>9922</v>
      </c>
      <c r="M16" s="60"/>
      <c r="N16" s="60">
        <v>9922</v>
      </c>
      <c r="O16" s="60"/>
      <c r="P16" s="60"/>
      <c r="Q16" s="60">
        <v>19474</v>
      </c>
      <c r="R16" s="60">
        <v>19474</v>
      </c>
      <c r="S16" s="60"/>
      <c r="T16" s="60"/>
      <c r="U16" s="60">
        <v>35582</v>
      </c>
      <c r="V16" s="60">
        <v>35582</v>
      </c>
      <c r="W16" s="60">
        <v>64978</v>
      </c>
      <c r="X16" s="60">
        <v>214700</v>
      </c>
      <c r="Y16" s="60">
        <v>-149722</v>
      </c>
      <c r="Z16" s="140">
        <v>-69.74</v>
      </c>
      <c r="AA16" s="62">
        <v>247000</v>
      </c>
    </row>
    <row r="17" spans="1:27" ht="13.5">
      <c r="A17" s="138" t="s">
        <v>86</v>
      </c>
      <c r="B17" s="136"/>
      <c r="C17" s="155">
        <v>12964505</v>
      </c>
      <c r="D17" s="155"/>
      <c r="E17" s="156">
        <v>18818350</v>
      </c>
      <c r="F17" s="60">
        <v>21890000</v>
      </c>
      <c r="G17" s="60">
        <v>1262489</v>
      </c>
      <c r="H17" s="60">
        <v>1318793</v>
      </c>
      <c r="I17" s="60">
        <v>979239</v>
      </c>
      <c r="J17" s="60">
        <v>3560521</v>
      </c>
      <c r="K17" s="60">
        <v>780900</v>
      </c>
      <c r="L17" s="60">
        <v>2493067</v>
      </c>
      <c r="M17" s="60">
        <v>681130</v>
      </c>
      <c r="N17" s="60">
        <v>3955097</v>
      </c>
      <c r="O17" s="60">
        <v>90081</v>
      </c>
      <c r="P17" s="60">
        <v>868542</v>
      </c>
      <c r="Q17" s="60">
        <v>2161697</v>
      </c>
      <c r="R17" s="60">
        <v>3120320</v>
      </c>
      <c r="S17" s="60">
        <v>1197541</v>
      </c>
      <c r="T17" s="60">
        <v>1780730</v>
      </c>
      <c r="U17" s="60">
        <v>2934496</v>
      </c>
      <c r="V17" s="60">
        <v>5912767</v>
      </c>
      <c r="W17" s="60">
        <v>16548705</v>
      </c>
      <c r="X17" s="60">
        <v>18823350</v>
      </c>
      <c r="Y17" s="60">
        <v>-2274645</v>
      </c>
      <c r="Z17" s="140">
        <v>-12.08</v>
      </c>
      <c r="AA17" s="62">
        <v>21890000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1428000</v>
      </c>
      <c r="G19" s="100">
        <f t="shared" si="3"/>
        <v>0</v>
      </c>
      <c r="H19" s="100">
        <f t="shared" si="3"/>
        <v>0</v>
      </c>
      <c r="I19" s="100">
        <f t="shared" si="3"/>
        <v>1152926</v>
      </c>
      <c r="J19" s="100">
        <f t="shared" si="3"/>
        <v>1152926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1152926</v>
      </c>
      <c r="X19" s="100">
        <f t="shared" si="3"/>
        <v>0</v>
      </c>
      <c r="Y19" s="100">
        <f t="shared" si="3"/>
        <v>1152926</v>
      </c>
      <c r="Z19" s="137">
        <f>+IF(X19&lt;&gt;0,+(Y19/X19)*100,0)</f>
        <v>0</v>
      </c>
      <c r="AA19" s="102">
        <f>SUM(AA20:AA23)</f>
        <v>1428000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1428000</v>
      </c>
      <c r="G23" s="60"/>
      <c r="H23" s="60"/>
      <c r="I23" s="60">
        <v>1152926</v>
      </c>
      <c r="J23" s="60">
        <v>1152926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1152926</v>
      </c>
      <c r="X23" s="60"/>
      <c r="Y23" s="60">
        <v>1152926</v>
      </c>
      <c r="Z23" s="140"/>
      <c r="AA23" s="62">
        <v>1428000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21139506</v>
      </c>
      <c r="D25" s="217">
        <f>+D5+D9+D15+D19+D24</f>
        <v>0</v>
      </c>
      <c r="E25" s="230">
        <f t="shared" si="4"/>
        <v>21499050</v>
      </c>
      <c r="F25" s="219">
        <f t="shared" si="4"/>
        <v>34091000</v>
      </c>
      <c r="G25" s="219">
        <f t="shared" si="4"/>
        <v>1858873</v>
      </c>
      <c r="H25" s="219">
        <f t="shared" si="4"/>
        <v>2530602</v>
      </c>
      <c r="I25" s="219">
        <f t="shared" si="4"/>
        <v>3267422</v>
      </c>
      <c r="J25" s="219">
        <f t="shared" si="4"/>
        <v>7656897</v>
      </c>
      <c r="K25" s="219">
        <f t="shared" si="4"/>
        <v>2180237</v>
      </c>
      <c r="L25" s="219">
        <f t="shared" si="4"/>
        <v>2699582</v>
      </c>
      <c r="M25" s="219">
        <f t="shared" si="4"/>
        <v>4383024</v>
      </c>
      <c r="N25" s="219">
        <f t="shared" si="4"/>
        <v>9262843</v>
      </c>
      <c r="O25" s="219">
        <f t="shared" si="4"/>
        <v>107605</v>
      </c>
      <c r="P25" s="219">
        <f t="shared" si="4"/>
        <v>868542</v>
      </c>
      <c r="Q25" s="219">
        <f t="shared" si="4"/>
        <v>2212653</v>
      </c>
      <c r="R25" s="219">
        <f t="shared" si="4"/>
        <v>3188800</v>
      </c>
      <c r="S25" s="219">
        <f t="shared" si="4"/>
        <v>1702632</v>
      </c>
      <c r="T25" s="219">
        <f t="shared" si="4"/>
        <v>2185954</v>
      </c>
      <c r="U25" s="219">
        <f t="shared" si="4"/>
        <v>3125923</v>
      </c>
      <c r="V25" s="219">
        <f t="shared" si="4"/>
        <v>7014509</v>
      </c>
      <c r="W25" s="219">
        <f t="shared" si="4"/>
        <v>27123049</v>
      </c>
      <c r="X25" s="219">
        <f t="shared" si="4"/>
        <v>21499050</v>
      </c>
      <c r="Y25" s="219">
        <f t="shared" si="4"/>
        <v>5623999</v>
      </c>
      <c r="Z25" s="231">
        <f>+IF(X25&lt;&gt;0,+(Y25/X25)*100,0)</f>
        <v>26.159290759359134</v>
      </c>
      <c r="AA25" s="232">
        <f>+AA5+AA9+AA15+AA19+AA24</f>
        <v>34091000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7881584</v>
      </c>
      <c r="D28" s="155"/>
      <c r="E28" s="156">
        <v>16618350</v>
      </c>
      <c r="F28" s="60">
        <v>17725000</v>
      </c>
      <c r="G28" s="60">
        <v>1473412</v>
      </c>
      <c r="H28" s="60">
        <v>1390058</v>
      </c>
      <c r="I28" s="60">
        <v>1000288</v>
      </c>
      <c r="J28" s="60">
        <v>3863758</v>
      </c>
      <c r="K28" s="60">
        <v>1143255</v>
      </c>
      <c r="L28" s="60">
        <v>2560647</v>
      </c>
      <c r="M28" s="60">
        <v>739104</v>
      </c>
      <c r="N28" s="60">
        <v>4443006</v>
      </c>
      <c r="O28" s="60">
        <v>91753</v>
      </c>
      <c r="P28" s="60">
        <v>868542</v>
      </c>
      <c r="Q28" s="60">
        <v>1617697</v>
      </c>
      <c r="R28" s="60">
        <v>2577992</v>
      </c>
      <c r="S28" s="60">
        <v>1139646</v>
      </c>
      <c r="T28" s="60">
        <v>2137779</v>
      </c>
      <c r="U28" s="60">
        <v>2934496</v>
      </c>
      <c r="V28" s="60">
        <v>6211921</v>
      </c>
      <c r="W28" s="60">
        <v>17096677</v>
      </c>
      <c r="X28" s="60"/>
      <c r="Y28" s="60">
        <v>17096677</v>
      </c>
      <c r="Z28" s="140"/>
      <c r="AA28" s="155">
        <v>17725000</v>
      </c>
    </row>
    <row r="29" spans="1:27" ht="13.5">
      <c r="A29" s="234" t="s">
        <v>134</v>
      </c>
      <c r="B29" s="136"/>
      <c r="C29" s="155">
        <v>4667935</v>
      </c>
      <c r="D29" s="155"/>
      <c r="E29" s="156">
        <v>2250000</v>
      </c>
      <c r="F29" s="60"/>
      <c r="G29" s="60"/>
      <c r="H29" s="60"/>
      <c r="I29" s="60"/>
      <c r="J29" s="60"/>
      <c r="K29" s="60"/>
      <c r="L29" s="60">
        <v>25526</v>
      </c>
      <c r="M29" s="60">
        <v>3636564</v>
      </c>
      <c r="N29" s="60">
        <v>3662090</v>
      </c>
      <c r="O29" s="60"/>
      <c r="P29" s="60"/>
      <c r="Q29" s="60">
        <v>8815</v>
      </c>
      <c r="R29" s="60">
        <v>8815</v>
      </c>
      <c r="S29" s="60">
        <v>378934</v>
      </c>
      <c r="T29" s="60"/>
      <c r="U29" s="60"/>
      <c r="V29" s="60">
        <v>378934</v>
      </c>
      <c r="W29" s="60">
        <v>4049839</v>
      </c>
      <c r="X29" s="60"/>
      <c r="Y29" s="60">
        <v>4049839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>
        <v>23158</v>
      </c>
      <c r="V30" s="159">
        <v>23158</v>
      </c>
      <c r="W30" s="159">
        <v>23158</v>
      </c>
      <c r="X30" s="159"/>
      <c r="Y30" s="159">
        <v>23158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12549519</v>
      </c>
      <c r="D32" s="210">
        <f>SUM(D28:D31)</f>
        <v>0</v>
      </c>
      <c r="E32" s="211">
        <f t="shared" si="5"/>
        <v>18868350</v>
      </c>
      <c r="F32" s="77">
        <f t="shared" si="5"/>
        <v>17725000</v>
      </c>
      <c r="G32" s="77">
        <f t="shared" si="5"/>
        <v>1473412</v>
      </c>
      <c r="H32" s="77">
        <f t="shared" si="5"/>
        <v>1390058</v>
      </c>
      <c r="I32" s="77">
        <f t="shared" si="5"/>
        <v>1000288</v>
      </c>
      <c r="J32" s="77">
        <f t="shared" si="5"/>
        <v>3863758</v>
      </c>
      <c r="K32" s="77">
        <f t="shared" si="5"/>
        <v>1143255</v>
      </c>
      <c r="L32" s="77">
        <f t="shared" si="5"/>
        <v>2586173</v>
      </c>
      <c r="M32" s="77">
        <f t="shared" si="5"/>
        <v>4375668</v>
      </c>
      <c r="N32" s="77">
        <f t="shared" si="5"/>
        <v>8105096</v>
      </c>
      <c r="O32" s="77">
        <f t="shared" si="5"/>
        <v>91753</v>
      </c>
      <c r="P32" s="77">
        <f t="shared" si="5"/>
        <v>868542</v>
      </c>
      <c r="Q32" s="77">
        <f t="shared" si="5"/>
        <v>1626512</v>
      </c>
      <c r="R32" s="77">
        <f t="shared" si="5"/>
        <v>2586807</v>
      </c>
      <c r="S32" s="77">
        <f t="shared" si="5"/>
        <v>1518580</v>
      </c>
      <c r="T32" s="77">
        <f t="shared" si="5"/>
        <v>2137779</v>
      </c>
      <c r="U32" s="77">
        <f t="shared" si="5"/>
        <v>2957654</v>
      </c>
      <c r="V32" s="77">
        <f t="shared" si="5"/>
        <v>6614013</v>
      </c>
      <c r="W32" s="77">
        <f t="shared" si="5"/>
        <v>21169674</v>
      </c>
      <c r="X32" s="77">
        <f t="shared" si="5"/>
        <v>0</v>
      </c>
      <c r="Y32" s="77">
        <f t="shared" si="5"/>
        <v>21169674</v>
      </c>
      <c r="Z32" s="212">
        <f>+IF(X32&lt;&gt;0,+(Y32/X32)*100,0)</f>
        <v>0</v>
      </c>
      <c r="AA32" s="79">
        <f>SUM(AA28:AA31)</f>
        <v>17725000</v>
      </c>
    </row>
    <row r="33" spans="1:27" ht="13.5">
      <c r="A33" s="237" t="s">
        <v>51</v>
      </c>
      <c r="B33" s="136" t="s">
        <v>137</v>
      </c>
      <c r="C33" s="155">
        <v>51594</v>
      </c>
      <c r="D33" s="155"/>
      <c r="E33" s="156"/>
      <c r="F33" s="60">
        <v>437000</v>
      </c>
      <c r="G33" s="60"/>
      <c r="H33" s="60"/>
      <c r="I33" s="60">
        <v>33689</v>
      </c>
      <c r="J33" s="60">
        <v>33689</v>
      </c>
      <c r="K33" s="60"/>
      <c r="L33" s="60"/>
      <c r="M33" s="60"/>
      <c r="N33" s="60"/>
      <c r="O33" s="60"/>
      <c r="P33" s="60"/>
      <c r="Q33" s="60">
        <v>21141</v>
      </c>
      <c r="R33" s="60">
        <v>21141</v>
      </c>
      <c r="S33" s="60"/>
      <c r="T33" s="60"/>
      <c r="U33" s="60">
        <v>95259</v>
      </c>
      <c r="V33" s="60">
        <v>95259</v>
      </c>
      <c r="W33" s="60">
        <v>150089</v>
      </c>
      <c r="X33" s="60"/>
      <c r="Y33" s="60">
        <v>150089</v>
      </c>
      <c r="Z33" s="140"/>
      <c r="AA33" s="62">
        <v>437000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8538393</v>
      </c>
      <c r="D35" s="155"/>
      <c r="E35" s="156">
        <v>2630700</v>
      </c>
      <c r="F35" s="60">
        <v>15929000</v>
      </c>
      <c r="G35" s="60">
        <v>385461</v>
      </c>
      <c r="H35" s="60">
        <v>1140544</v>
      </c>
      <c r="I35" s="60">
        <v>2233445</v>
      </c>
      <c r="J35" s="60">
        <v>3759450</v>
      </c>
      <c r="K35" s="60">
        <v>1036982</v>
      </c>
      <c r="L35" s="60">
        <v>113409</v>
      </c>
      <c r="M35" s="60">
        <v>7356</v>
      </c>
      <c r="N35" s="60">
        <v>1157747</v>
      </c>
      <c r="O35" s="60">
        <v>15852</v>
      </c>
      <c r="P35" s="60"/>
      <c r="Q35" s="60">
        <v>565000</v>
      </c>
      <c r="R35" s="60">
        <v>580852</v>
      </c>
      <c r="S35" s="60">
        <v>184052</v>
      </c>
      <c r="T35" s="60">
        <v>48175</v>
      </c>
      <c r="U35" s="60">
        <v>73010</v>
      </c>
      <c r="V35" s="60">
        <v>305237</v>
      </c>
      <c r="W35" s="60">
        <v>5803286</v>
      </c>
      <c r="X35" s="60"/>
      <c r="Y35" s="60">
        <v>5803286</v>
      </c>
      <c r="Z35" s="140"/>
      <c r="AA35" s="62">
        <v>15929000</v>
      </c>
    </row>
    <row r="36" spans="1:27" ht="13.5">
      <c r="A36" s="238" t="s">
        <v>139</v>
      </c>
      <c r="B36" s="149"/>
      <c r="C36" s="222">
        <f aca="true" t="shared" si="6" ref="C36:Y36">SUM(C32:C35)</f>
        <v>21139506</v>
      </c>
      <c r="D36" s="222">
        <f>SUM(D32:D35)</f>
        <v>0</v>
      </c>
      <c r="E36" s="218">
        <f t="shared" si="6"/>
        <v>21499050</v>
      </c>
      <c r="F36" s="220">
        <f t="shared" si="6"/>
        <v>34091000</v>
      </c>
      <c r="G36" s="220">
        <f t="shared" si="6"/>
        <v>1858873</v>
      </c>
      <c r="H36" s="220">
        <f t="shared" si="6"/>
        <v>2530602</v>
      </c>
      <c r="I36" s="220">
        <f t="shared" si="6"/>
        <v>3267422</v>
      </c>
      <c r="J36" s="220">
        <f t="shared" si="6"/>
        <v>7656897</v>
      </c>
      <c r="K36" s="220">
        <f t="shared" si="6"/>
        <v>2180237</v>
      </c>
      <c r="L36" s="220">
        <f t="shared" si="6"/>
        <v>2699582</v>
      </c>
      <c r="M36" s="220">
        <f t="shared" si="6"/>
        <v>4383024</v>
      </c>
      <c r="N36" s="220">
        <f t="shared" si="6"/>
        <v>9262843</v>
      </c>
      <c r="O36" s="220">
        <f t="shared" si="6"/>
        <v>107605</v>
      </c>
      <c r="P36" s="220">
        <f t="shared" si="6"/>
        <v>868542</v>
      </c>
      <c r="Q36" s="220">
        <f t="shared" si="6"/>
        <v>2212653</v>
      </c>
      <c r="R36" s="220">
        <f t="shared" si="6"/>
        <v>3188800</v>
      </c>
      <c r="S36" s="220">
        <f t="shared" si="6"/>
        <v>1702632</v>
      </c>
      <c r="T36" s="220">
        <f t="shared" si="6"/>
        <v>2185954</v>
      </c>
      <c r="U36" s="220">
        <f t="shared" si="6"/>
        <v>3125923</v>
      </c>
      <c r="V36" s="220">
        <f t="shared" si="6"/>
        <v>7014509</v>
      </c>
      <c r="W36" s="220">
        <f t="shared" si="6"/>
        <v>27123049</v>
      </c>
      <c r="X36" s="220">
        <f t="shared" si="6"/>
        <v>0</v>
      </c>
      <c r="Y36" s="220">
        <f t="shared" si="6"/>
        <v>27123049</v>
      </c>
      <c r="Z36" s="221">
        <f>+IF(X36&lt;&gt;0,+(Y36/X36)*100,0)</f>
        <v>0</v>
      </c>
      <c r="AA36" s="239">
        <f>SUM(AA32:AA35)</f>
        <v>34091000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1851718</v>
      </c>
      <c r="D6" s="155"/>
      <c r="E6" s="59">
        <v>594920</v>
      </c>
      <c r="F6" s="60">
        <v>595000</v>
      </c>
      <c r="G6" s="60"/>
      <c r="H6" s="60">
        <v>6208259</v>
      </c>
      <c r="I6" s="60">
        <v>6208259</v>
      </c>
      <c r="J6" s="60">
        <v>6208259</v>
      </c>
      <c r="K6" s="60">
        <v>6208259</v>
      </c>
      <c r="L6" s="60">
        <v>14626675</v>
      </c>
      <c r="M6" s="60">
        <v>14626675</v>
      </c>
      <c r="N6" s="60">
        <v>14626675</v>
      </c>
      <c r="O6" s="60">
        <v>1636750</v>
      </c>
      <c r="P6" s="60">
        <v>1636750</v>
      </c>
      <c r="Q6" s="60">
        <v>1013401</v>
      </c>
      <c r="R6" s="60">
        <v>1013401</v>
      </c>
      <c r="S6" s="60">
        <v>301000</v>
      </c>
      <c r="T6" s="60">
        <v>301000</v>
      </c>
      <c r="U6" s="60">
        <v>1263438</v>
      </c>
      <c r="V6" s="60">
        <v>1263438</v>
      </c>
      <c r="W6" s="60">
        <v>1263438</v>
      </c>
      <c r="X6" s="60">
        <v>595000</v>
      </c>
      <c r="Y6" s="60">
        <v>668438</v>
      </c>
      <c r="Z6" s="140">
        <v>112.34</v>
      </c>
      <c r="AA6" s="62">
        <v>595000</v>
      </c>
    </row>
    <row r="7" spans="1:27" ht="13.5">
      <c r="A7" s="249" t="s">
        <v>144</v>
      </c>
      <c r="B7" s="182"/>
      <c r="C7" s="155">
        <v>43822410</v>
      </c>
      <c r="D7" s="155"/>
      <c r="E7" s="59">
        <v>73777000</v>
      </c>
      <c r="F7" s="60">
        <v>30507000</v>
      </c>
      <c r="G7" s="60">
        <v>61143242</v>
      </c>
      <c r="H7" s="60">
        <v>55766051</v>
      </c>
      <c r="I7" s="60">
        <v>55766051</v>
      </c>
      <c r="J7" s="60">
        <v>55766051</v>
      </c>
      <c r="K7" s="60">
        <v>55766051</v>
      </c>
      <c r="L7" s="60">
        <v>41163619</v>
      </c>
      <c r="M7" s="60">
        <v>41163619</v>
      </c>
      <c r="N7" s="60">
        <v>41163619</v>
      </c>
      <c r="O7" s="60">
        <v>59028835</v>
      </c>
      <c r="P7" s="60">
        <v>52940126</v>
      </c>
      <c r="Q7" s="60">
        <v>50086729</v>
      </c>
      <c r="R7" s="60">
        <v>50086729</v>
      </c>
      <c r="S7" s="60">
        <v>55633751</v>
      </c>
      <c r="T7" s="60">
        <v>55633751</v>
      </c>
      <c r="U7" s="60">
        <v>48819249</v>
      </c>
      <c r="V7" s="60">
        <v>48819249</v>
      </c>
      <c r="W7" s="60">
        <v>48819249</v>
      </c>
      <c r="X7" s="60">
        <v>30507000</v>
      </c>
      <c r="Y7" s="60">
        <v>18312249</v>
      </c>
      <c r="Z7" s="140">
        <v>60.03</v>
      </c>
      <c r="AA7" s="62">
        <v>30507000</v>
      </c>
    </row>
    <row r="8" spans="1:27" ht="13.5">
      <c r="A8" s="249" t="s">
        <v>145</v>
      </c>
      <c r="B8" s="182"/>
      <c r="C8" s="155">
        <v>1171771</v>
      </c>
      <c r="D8" s="155"/>
      <c r="E8" s="59">
        <v>2298341</v>
      </c>
      <c r="F8" s="60">
        <v>2298000</v>
      </c>
      <c r="G8" s="60">
        <v>1221415</v>
      </c>
      <c r="H8" s="60">
        <v>8711646</v>
      </c>
      <c r="I8" s="60">
        <v>8711646</v>
      </c>
      <c r="J8" s="60">
        <v>8711646</v>
      </c>
      <c r="K8" s="60">
        <v>8711646</v>
      </c>
      <c r="L8" s="60">
        <v>4877245</v>
      </c>
      <c r="M8" s="60">
        <v>4877245</v>
      </c>
      <c r="N8" s="60">
        <v>4877245</v>
      </c>
      <c r="O8" s="60">
        <v>4956103</v>
      </c>
      <c r="P8" s="60">
        <v>5051746</v>
      </c>
      <c r="Q8" s="60">
        <v>4727889</v>
      </c>
      <c r="R8" s="60">
        <v>4727889</v>
      </c>
      <c r="S8" s="60">
        <v>4596141</v>
      </c>
      <c r="T8" s="60">
        <v>4596141</v>
      </c>
      <c r="U8" s="60">
        <v>4747552</v>
      </c>
      <c r="V8" s="60">
        <v>4747552</v>
      </c>
      <c r="W8" s="60">
        <v>4747552</v>
      </c>
      <c r="X8" s="60">
        <v>2298000</v>
      </c>
      <c r="Y8" s="60">
        <v>2449552</v>
      </c>
      <c r="Z8" s="140">
        <v>106.59</v>
      </c>
      <c r="AA8" s="62">
        <v>2298000</v>
      </c>
    </row>
    <row r="9" spans="1:27" ht="13.5">
      <c r="A9" s="249" t="s">
        <v>146</v>
      </c>
      <c r="B9" s="182"/>
      <c r="C9" s="155">
        <v>5324145</v>
      </c>
      <c r="D9" s="155"/>
      <c r="E9" s="59">
        <v>1311820</v>
      </c>
      <c r="F9" s="60">
        <v>1312000</v>
      </c>
      <c r="G9" s="60">
        <v>5475476</v>
      </c>
      <c r="H9" s="60">
        <v>4260183</v>
      </c>
      <c r="I9" s="60">
        <v>4260183</v>
      </c>
      <c r="J9" s="60">
        <v>4260183</v>
      </c>
      <c r="K9" s="60">
        <v>4260183</v>
      </c>
      <c r="L9" s="60">
        <v>4260183</v>
      </c>
      <c r="M9" s="60">
        <v>4260183</v>
      </c>
      <c r="N9" s="60">
        <v>4260183</v>
      </c>
      <c r="O9" s="60">
        <v>3969575</v>
      </c>
      <c r="P9" s="60">
        <v>3279458</v>
      </c>
      <c r="Q9" s="60">
        <v>3086520</v>
      </c>
      <c r="R9" s="60">
        <v>3086520</v>
      </c>
      <c r="S9" s="60">
        <v>1649152</v>
      </c>
      <c r="T9" s="60">
        <v>1649152</v>
      </c>
      <c r="U9" s="60">
        <v>1665236</v>
      </c>
      <c r="V9" s="60">
        <v>1665236</v>
      </c>
      <c r="W9" s="60">
        <v>1665236</v>
      </c>
      <c r="X9" s="60">
        <v>1312000</v>
      </c>
      <c r="Y9" s="60">
        <v>353236</v>
      </c>
      <c r="Z9" s="140">
        <v>26.92</v>
      </c>
      <c r="AA9" s="62">
        <v>1312000</v>
      </c>
    </row>
    <row r="10" spans="1:27" ht="13.5">
      <c r="A10" s="249" t="s">
        <v>147</v>
      </c>
      <c r="B10" s="182"/>
      <c r="C10" s="155">
        <v>9768</v>
      </c>
      <c r="D10" s="155"/>
      <c r="E10" s="59"/>
      <c r="F10" s="60"/>
      <c r="G10" s="159">
        <v>22600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166619</v>
      </c>
      <c r="D11" s="155"/>
      <c r="E11" s="59">
        <v>186000</v>
      </c>
      <c r="F11" s="60">
        <v>186000</v>
      </c>
      <c r="G11" s="60">
        <v>46689</v>
      </c>
      <c r="H11" s="60">
        <v>87670</v>
      </c>
      <c r="I11" s="60">
        <v>87670</v>
      </c>
      <c r="J11" s="60">
        <v>87670</v>
      </c>
      <c r="K11" s="60">
        <v>87670</v>
      </c>
      <c r="L11" s="60">
        <v>202763</v>
      </c>
      <c r="M11" s="60">
        <v>202763</v>
      </c>
      <c r="N11" s="60">
        <v>202763</v>
      </c>
      <c r="O11" s="60">
        <v>132584</v>
      </c>
      <c r="P11" s="60">
        <v>86498</v>
      </c>
      <c r="Q11" s="60">
        <v>71980</v>
      </c>
      <c r="R11" s="60">
        <v>71980</v>
      </c>
      <c r="S11" s="60">
        <v>197779</v>
      </c>
      <c r="T11" s="60">
        <v>197779</v>
      </c>
      <c r="U11" s="60">
        <v>87283</v>
      </c>
      <c r="V11" s="60">
        <v>87283</v>
      </c>
      <c r="W11" s="60">
        <v>87283</v>
      </c>
      <c r="X11" s="60">
        <v>186000</v>
      </c>
      <c r="Y11" s="60">
        <v>-98717</v>
      </c>
      <c r="Z11" s="140">
        <v>-53.07</v>
      </c>
      <c r="AA11" s="62">
        <v>186000</v>
      </c>
    </row>
    <row r="12" spans="1:27" ht="13.5">
      <c r="A12" s="250" t="s">
        <v>56</v>
      </c>
      <c r="B12" s="251"/>
      <c r="C12" s="168">
        <f aca="true" t="shared" si="0" ref="C12:Y12">SUM(C6:C11)</f>
        <v>52346431</v>
      </c>
      <c r="D12" s="168">
        <f>SUM(D6:D11)</f>
        <v>0</v>
      </c>
      <c r="E12" s="72">
        <f t="shared" si="0"/>
        <v>78168081</v>
      </c>
      <c r="F12" s="73">
        <f t="shared" si="0"/>
        <v>34898000</v>
      </c>
      <c r="G12" s="73">
        <f t="shared" si="0"/>
        <v>67909422</v>
      </c>
      <c r="H12" s="73">
        <f t="shared" si="0"/>
        <v>75033809</v>
      </c>
      <c r="I12" s="73">
        <f t="shared" si="0"/>
        <v>75033809</v>
      </c>
      <c r="J12" s="73">
        <f t="shared" si="0"/>
        <v>75033809</v>
      </c>
      <c r="K12" s="73">
        <f t="shared" si="0"/>
        <v>75033809</v>
      </c>
      <c r="L12" s="73">
        <f t="shared" si="0"/>
        <v>65130485</v>
      </c>
      <c r="M12" s="73">
        <f t="shared" si="0"/>
        <v>65130485</v>
      </c>
      <c r="N12" s="73">
        <f t="shared" si="0"/>
        <v>65130485</v>
      </c>
      <c r="O12" s="73">
        <f t="shared" si="0"/>
        <v>69723847</v>
      </c>
      <c r="P12" s="73">
        <f t="shared" si="0"/>
        <v>62994578</v>
      </c>
      <c r="Q12" s="73">
        <f t="shared" si="0"/>
        <v>58986519</v>
      </c>
      <c r="R12" s="73">
        <f t="shared" si="0"/>
        <v>58986519</v>
      </c>
      <c r="S12" s="73">
        <f t="shared" si="0"/>
        <v>62377823</v>
      </c>
      <c r="T12" s="73">
        <f t="shared" si="0"/>
        <v>62377823</v>
      </c>
      <c r="U12" s="73">
        <f t="shared" si="0"/>
        <v>56582758</v>
      </c>
      <c r="V12" s="73">
        <f t="shared" si="0"/>
        <v>56582758</v>
      </c>
      <c r="W12" s="73">
        <f t="shared" si="0"/>
        <v>56582758</v>
      </c>
      <c r="X12" s="73">
        <f t="shared" si="0"/>
        <v>34898000</v>
      </c>
      <c r="Y12" s="73">
        <f t="shared" si="0"/>
        <v>21684758</v>
      </c>
      <c r="Z12" s="170">
        <f>+IF(X12&lt;&gt;0,+(Y12/X12)*100,0)</f>
        <v>62.13753796779186</v>
      </c>
      <c r="AA12" s="74">
        <f>SUM(AA6:AA11)</f>
        <v>34898000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9768</v>
      </c>
      <c r="F15" s="60">
        <v>10000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10000</v>
      </c>
      <c r="Y15" s="60">
        <v>-10000</v>
      </c>
      <c r="Z15" s="140">
        <v>-100</v>
      </c>
      <c r="AA15" s="62">
        <v>10000</v>
      </c>
    </row>
    <row r="16" spans="1:27" ht="13.5">
      <c r="A16" s="249" t="s">
        <v>151</v>
      </c>
      <c r="B16" s="182"/>
      <c r="C16" s="155"/>
      <c r="D16" s="155"/>
      <c r="E16" s="59">
        <v>266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4114852</v>
      </c>
      <c r="D17" s="155"/>
      <c r="E17" s="59">
        <v>4115000</v>
      </c>
      <c r="F17" s="60">
        <v>4115000</v>
      </c>
      <c r="G17" s="60">
        <v>4114852</v>
      </c>
      <c r="H17" s="60">
        <v>4114852</v>
      </c>
      <c r="I17" s="60">
        <v>4114852</v>
      </c>
      <c r="J17" s="60">
        <v>4114852</v>
      </c>
      <c r="K17" s="60">
        <v>4114852</v>
      </c>
      <c r="L17" s="60">
        <v>4114852</v>
      </c>
      <c r="M17" s="60">
        <v>4114852</v>
      </c>
      <c r="N17" s="60">
        <v>4114852</v>
      </c>
      <c r="O17" s="60">
        <v>4114852</v>
      </c>
      <c r="P17" s="60">
        <v>4114852</v>
      </c>
      <c r="Q17" s="60">
        <v>4114852</v>
      </c>
      <c r="R17" s="60">
        <v>4114852</v>
      </c>
      <c r="S17" s="60">
        <v>4114852</v>
      </c>
      <c r="T17" s="60">
        <v>4114852</v>
      </c>
      <c r="U17" s="60">
        <v>4114852</v>
      </c>
      <c r="V17" s="60">
        <v>4114852</v>
      </c>
      <c r="W17" s="60">
        <v>4114852</v>
      </c>
      <c r="X17" s="60">
        <v>4115000</v>
      </c>
      <c r="Y17" s="60">
        <v>-148</v>
      </c>
      <c r="Z17" s="140"/>
      <c r="AA17" s="62">
        <v>4115000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117444268</v>
      </c>
      <c r="D19" s="155"/>
      <c r="E19" s="59">
        <v>113163974</v>
      </c>
      <c r="F19" s="60">
        <v>113164000</v>
      </c>
      <c r="G19" s="60">
        <v>109037122</v>
      </c>
      <c r="H19" s="60">
        <v>117444268</v>
      </c>
      <c r="I19" s="60">
        <v>117444268</v>
      </c>
      <c r="J19" s="60">
        <v>117444268</v>
      </c>
      <c r="K19" s="60">
        <v>117444268</v>
      </c>
      <c r="L19" s="60">
        <v>123658634</v>
      </c>
      <c r="M19" s="60">
        <v>123658634</v>
      </c>
      <c r="N19" s="60">
        <v>123658634</v>
      </c>
      <c r="O19" s="60">
        <v>131401083</v>
      </c>
      <c r="P19" s="60">
        <v>130978737</v>
      </c>
      <c r="Q19" s="60">
        <v>131601169</v>
      </c>
      <c r="R19" s="60">
        <v>131601169</v>
      </c>
      <c r="S19" s="60">
        <v>133994233</v>
      </c>
      <c r="T19" s="60">
        <v>133994233</v>
      </c>
      <c r="U19" s="60">
        <v>133994233</v>
      </c>
      <c r="V19" s="60">
        <v>133994233</v>
      </c>
      <c r="W19" s="60">
        <v>133994233</v>
      </c>
      <c r="X19" s="60">
        <v>113164000</v>
      </c>
      <c r="Y19" s="60">
        <v>20830233</v>
      </c>
      <c r="Z19" s="140">
        <v>18.41</v>
      </c>
      <c r="AA19" s="62">
        <v>113164000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11518</v>
      </c>
      <c r="D22" s="155"/>
      <c r="E22" s="59">
        <v>15755</v>
      </c>
      <c r="F22" s="60">
        <v>16000</v>
      </c>
      <c r="G22" s="60">
        <v>7394</v>
      </c>
      <c r="H22" s="60">
        <v>11518</v>
      </c>
      <c r="I22" s="60">
        <v>11518</v>
      </c>
      <c r="J22" s="60">
        <v>11518</v>
      </c>
      <c r="K22" s="60">
        <v>11518</v>
      </c>
      <c r="L22" s="60">
        <v>10235</v>
      </c>
      <c r="M22" s="60">
        <v>10235</v>
      </c>
      <c r="N22" s="60">
        <v>10235</v>
      </c>
      <c r="O22" s="60">
        <v>8984</v>
      </c>
      <c r="P22" s="60">
        <v>8566</v>
      </c>
      <c r="Q22" s="60">
        <v>8149</v>
      </c>
      <c r="R22" s="60">
        <v>8149</v>
      </c>
      <c r="S22" s="60">
        <v>7316</v>
      </c>
      <c r="T22" s="60">
        <v>7316</v>
      </c>
      <c r="U22" s="60">
        <v>6898</v>
      </c>
      <c r="V22" s="60">
        <v>6898</v>
      </c>
      <c r="W22" s="60">
        <v>6898</v>
      </c>
      <c r="X22" s="60">
        <v>16000</v>
      </c>
      <c r="Y22" s="60">
        <v>-9102</v>
      </c>
      <c r="Z22" s="140">
        <v>-56.89</v>
      </c>
      <c r="AA22" s="62">
        <v>16000</v>
      </c>
    </row>
    <row r="23" spans="1:27" ht="13.5">
      <c r="A23" s="249" t="s">
        <v>158</v>
      </c>
      <c r="B23" s="182"/>
      <c r="C23" s="155">
        <v>128346</v>
      </c>
      <c r="D23" s="155"/>
      <c r="E23" s="59">
        <v>6597620</v>
      </c>
      <c r="F23" s="60">
        <v>6598000</v>
      </c>
      <c r="G23" s="159">
        <v>138114</v>
      </c>
      <c r="H23" s="159">
        <v>128347</v>
      </c>
      <c r="I23" s="159">
        <v>128347</v>
      </c>
      <c r="J23" s="60">
        <v>128347</v>
      </c>
      <c r="K23" s="159">
        <v>128347</v>
      </c>
      <c r="L23" s="159">
        <v>128346</v>
      </c>
      <c r="M23" s="60">
        <v>128346</v>
      </c>
      <c r="N23" s="159">
        <v>128346</v>
      </c>
      <c r="O23" s="159">
        <v>128346</v>
      </c>
      <c r="P23" s="159">
        <v>128347</v>
      </c>
      <c r="Q23" s="60">
        <v>128346</v>
      </c>
      <c r="R23" s="159">
        <v>128346</v>
      </c>
      <c r="S23" s="159">
        <v>128346</v>
      </c>
      <c r="T23" s="60">
        <v>128346</v>
      </c>
      <c r="U23" s="159">
        <v>1868277</v>
      </c>
      <c r="V23" s="159">
        <v>1868277</v>
      </c>
      <c r="W23" s="159">
        <v>1868277</v>
      </c>
      <c r="X23" s="60">
        <v>6598000</v>
      </c>
      <c r="Y23" s="159">
        <v>-4729723</v>
      </c>
      <c r="Z23" s="141">
        <v>-71.68</v>
      </c>
      <c r="AA23" s="225">
        <v>6598000</v>
      </c>
    </row>
    <row r="24" spans="1:27" ht="13.5">
      <c r="A24" s="250" t="s">
        <v>57</v>
      </c>
      <c r="B24" s="253"/>
      <c r="C24" s="168">
        <f aca="true" t="shared" si="1" ref="C24:Y24">SUM(C15:C23)</f>
        <v>121698984</v>
      </c>
      <c r="D24" s="168">
        <f>SUM(D15:D23)</f>
        <v>0</v>
      </c>
      <c r="E24" s="76">
        <f t="shared" si="1"/>
        <v>123902383</v>
      </c>
      <c r="F24" s="77">
        <f t="shared" si="1"/>
        <v>123903000</v>
      </c>
      <c r="G24" s="77">
        <f t="shared" si="1"/>
        <v>113297482</v>
      </c>
      <c r="H24" s="77">
        <f t="shared" si="1"/>
        <v>121698985</v>
      </c>
      <c r="I24" s="77">
        <f t="shared" si="1"/>
        <v>121698985</v>
      </c>
      <c r="J24" s="77">
        <f t="shared" si="1"/>
        <v>121698985</v>
      </c>
      <c r="K24" s="77">
        <f t="shared" si="1"/>
        <v>121698985</v>
      </c>
      <c r="L24" s="77">
        <f t="shared" si="1"/>
        <v>127912067</v>
      </c>
      <c r="M24" s="77">
        <f t="shared" si="1"/>
        <v>127912067</v>
      </c>
      <c r="N24" s="77">
        <f t="shared" si="1"/>
        <v>127912067</v>
      </c>
      <c r="O24" s="77">
        <f t="shared" si="1"/>
        <v>135653265</v>
      </c>
      <c r="P24" s="77">
        <f t="shared" si="1"/>
        <v>135230502</v>
      </c>
      <c r="Q24" s="77">
        <f t="shared" si="1"/>
        <v>135852516</v>
      </c>
      <c r="R24" s="77">
        <f t="shared" si="1"/>
        <v>135852516</v>
      </c>
      <c r="S24" s="77">
        <f t="shared" si="1"/>
        <v>138244747</v>
      </c>
      <c r="T24" s="77">
        <f t="shared" si="1"/>
        <v>138244747</v>
      </c>
      <c r="U24" s="77">
        <f t="shared" si="1"/>
        <v>139984260</v>
      </c>
      <c r="V24" s="77">
        <f t="shared" si="1"/>
        <v>139984260</v>
      </c>
      <c r="W24" s="77">
        <f t="shared" si="1"/>
        <v>139984260</v>
      </c>
      <c r="X24" s="77">
        <f t="shared" si="1"/>
        <v>123903000</v>
      </c>
      <c r="Y24" s="77">
        <f t="shared" si="1"/>
        <v>16081260</v>
      </c>
      <c r="Z24" s="212">
        <f>+IF(X24&lt;&gt;0,+(Y24/X24)*100,0)</f>
        <v>12.978910922253698</v>
      </c>
      <c r="AA24" s="79">
        <f>SUM(AA15:AA23)</f>
        <v>123903000</v>
      </c>
    </row>
    <row r="25" spans="1:27" ht="13.5">
      <c r="A25" s="250" t="s">
        <v>159</v>
      </c>
      <c r="B25" s="251"/>
      <c r="C25" s="168">
        <f aca="true" t="shared" si="2" ref="C25:Y25">+C12+C24</f>
        <v>174045415</v>
      </c>
      <c r="D25" s="168">
        <f>+D12+D24</f>
        <v>0</v>
      </c>
      <c r="E25" s="72">
        <f t="shared" si="2"/>
        <v>202070464</v>
      </c>
      <c r="F25" s="73">
        <f t="shared" si="2"/>
        <v>158801000</v>
      </c>
      <c r="G25" s="73">
        <f t="shared" si="2"/>
        <v>181206904</v>
      </c>
      <c r="H25" s="73">
        <f t="shared" si="2"/>
        <v>196732794</v>
      </c>
      <c r="I25" s="73">
        <f t="shared" si="2"/>
        <v>196732794</v>
      </c>
      <c r="J25" s="73">
        <f t="shared" si="2"/>
        <v>196732794</v>
      </c>
      <c r="K25" s="73">
        <f t="shared" si="2"/>
        <v>196732794</v>
      </c>
      <c r="L25" s="73">
        <f t="shared" si="2"/>
        <v>193042552</v>
      </c>
      <c r="M25" s="73">
        <f t="shared" si="2"/>
        <v>193042552</v>
      </c>
      <c r="N25" s="73">
        <f t="shared" si="2"/>
        <v>193042552</v>
      </c>
      <c r="O25" s="73">
        <f t="shared" si="2"/>
        <v>205377112</v>
      </c>
      <c r="P25" s="73">
        <f t="shared" si="2"/>
        <v>198225080</v>
      </c>
      <c r="Q25" s="73">
        <f t="shared" si="2"/>
        <v>194839035</v>
      </c>
      <c r="R25" s="73">
        <f t="shared" si="2"/>
        <v>194839035</v>
      </c>
      <c r="S25" s="73">
        <f t="shared" si="2"/>
        <v>200622570</v>
      </c>
      <c r="T25" s="73">
        <f t="shared" si="2"/>
        <v>200622570</v>
      </c>
      <c r="U25" s="73">
        <f t="shared" si="2"/>
        <v>196567018</v>
      </c>
      <c r="V25" s="73">
        <f t="shared" si="2"/>
        <v>196567018</v>
      </c>
      <c r="W25" s="73">
        <f t="shared" si="2"/>
        <v>196567018</v>
      </c>
      <c r="X25" s="73">
        <f t="shared" si="2"/>
        <v>158801000</v>
      </c>
      <c r="Y25" s="73">
        <f t="shared" si="2"/>
        <v>37766018</v>
      </c>
      <c r="Z25" s="170">
        <f>+IF(X25&lt;&gt;0,+(Y25/X25)*100,0)</f>
        <v>23.78197744346698</v>
      </c>
      <c r="AA25" s="74">
        <f>+AA12+AA24</f>
        <v>158801000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9877395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20770</v>
      </c>
      <c r="D30" s="155"/>
      <c r="E30" s="59">
        <v>156344</v>
      </c>
      <c r="F30" s="60">
        <v>156000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156000</v>
      </c>
      <c r="Y30" s="60">
        <v>-156000</v>
      </c>
      <c r="Z30" s="140">
        <v>-100</v>
      </c>
      <c r="AA30" s="62">
        <v>156000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25981436</v>
      </c>
      <c r="D32" s="155"/>
      <c r="E32" s="59">
        <v>22758691</v>
      </c>
      <c r="F32" s="60">
        <v>22759000</v>
      </c>
      <c r="G32" s="60">
        <v>30925358</v>
      </c>
      <c r="H32" s="60">
        <v>28617552</v>
      </c>
      <c r="I32" s="60">
        <v>28617552</v>
      </c>
      <c r="J32" s="60">
        <v>28617552</v>
      </c>
      <c r="K32" s="60">
        <v>28617552</v>
      </c>
      <c r="L32" s="60">
        <v>26831870</v>
      </c>
      <c r="M32" s="60">
        <v>26831870</v>
      </c>
      <c r="N32" s="60">
        <v>26831870</v>
      </c>
      <c r="O32" s="60">
        <v>26187535</v>
      </c>
      <c r="P32" s="60">
        <v>21932606</v>
      </c>
      <c r="Q32" s="60">
        <v>20982207</v>
      </c>
      <c r="R32" s="60">
        <v>20982207</v>
      </c>
      <c r="S32" s="60">
        <v>20368862</v>
      </c>
      <c r="T32" s="60">
        <v>20368862</v>
      </c>
      <c r="U32" s="60">
        <v>17277720</v>
      </c>
      <c r="V32" s="60">
        <v>17277720</v>
      </c>
      <c r="W32" s="60">
        <v>17277720</v>
      </c>
      <c r="X32" s="60">
        <v>22759000</v>
      </c>
      <c r="Y32" s="60">
        <v>-5481280</v>
      </c>
      <c r="Z32" s="140">
        <v>-24.08</v>
      </c>
      <c r="AA32" s="62">
        <v>22759000</v>
      </c>
    </row>
    <row r="33" spans="1:27" ht="13.5">
      <c r="A33" s="249" t="s">
        <v>165</v>
      </c>
      <c r="B33" s="182"/>
      <c r="C33" s="155">
        <v>207681</v>
      </c>
      <c r="D33" s="155"/>
      <c r="E33" s="59"/>
      <c r="F33" s="60"/>
      <c r="G33" s="60">
        <v>226546</v>
      </c>
      <c r="H33" s="60">
        <v>207681</v>
      </c>
      <c r="I33" s="60">
        <v>207681</v>
      </c>
      <c r="J33" s="60">
        <v>207681</v>
      </c>
      <c r="K33" s="60">
        <v>207681</v>
      </c>
      <c r="L33" s="60">
        <v>207681</v>
      </c>
      <c r="M33" s="60">
        <v>207681</v>
      </c>
      <c r="N33" s="60">
        <v>207681</v>
      </c>
      <c r="O33" s="60">
        <v>207681</v>
      </c>
      <c r="P33" s="60">
        <v>207681</v>
      </c>
      <c r="Q33" s="60">
        <v>207681</v>
      </c>
      <c r="R33" s="60">
        <v>207681</v>
      </c>
      <c r="S33" s="60">
        <v>207681</v>
      </c>
      <c r="T33" s="60">
        <v>207681</v>
      </c>
      <c r="U33" s="60">
        <v>207690</v>
      </c>
      <c r="V33" s="60">
        <v>207690</v>
      </c>
      <c r="W33" s="60">
        <v>207690</v>
      </c>
      <c r="X33" s="60"/>
      <c r="Y33" s="60">
        <v>207690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26209887</v>
      </c>
      <c r="D34" s="168">
        <f>SUM(D29:D33)</f>
        <v>0</v>
      </c>
      <c r="E34" s="72">
        <f t="shared" si="3"/>
        <v>22915035</v>
      </c>
      <c r="F34" s="73">
        <f t="shared" si="3"/>
        <v>22915000</v>
      </c>
      <c r="G34" s="73">
        <f t="shared" si="3"/>
        <v>41029299</v>
      </c>
      <c r="H34" s="73">
        <f t="shared" si="3"/>
        <v>28825233</v>
      </c>
      <c r="I34" s="73">
        <f t="shared" si="3"/>
        <v>28825233</v>
      </c>
      <c r="J34" s="73">
        <f t="shared" si="3"/>
        <v>28825233</v>
      </c>
      <c r="K34" s="73">
        <f t="shared" si="3"/>
        <v>28825233</v>
      </c>
      <c r="L34" s="73">
        <f t="shared" si="3"/>
        <v>27039551</v>
      </c>
      <c r="M34" s="73">
        <f t="shared" si="3"/>
        <v>27039551</v>
      </c>
      <c r="N34" s="73">
        <f t="shared" si="3"/>
        <v>27039551</v>
      </c>
      <c r="O34" s="73">
        <f t="shared" si="3"/>
        <v>26395216</v>
      </c>
      <c r="P34" s="73">
        <f t="shared" si="3"/>
        <v>22140287</v>
      </c>
      <c r="Q34" s="73">
        <f t="shared" si="3"/>
        <v>21189888</v>
      </c>
      <c r="R34" s="73">
        <f t="shared" si="3"/>
        <v>21189888</v>
      </c>
      <c r="S34" s="73">
        <f t="shared" si="3"/>
        <v>20576543</v>
      </c>
      <c r="T34" s="73">
        <f t="shared" si="3"/>
        <v>20576543</v>
      </c>
      <c r="U34" s="73">
        <f t="shared" si="3"/>
        <v>17485410</v>
      </c>
      <c r="V34" s="73">
        <f t="shared" si="3"/>
        <v>17485410</v>
      </c>
      <c r="W34" s="73">
        <f t="shared" si="3"/>
        <v>17485410</v>
      </c>
      <c r="X34" s="73">
        <f t="shared" si="3"/>
        <v>22915000</v>
      </c>
      <c r="Y34" s="73">
        <f t="shared" si="3"/>
        <v>-5429590</v>
      </c>
      <c r="Z34" s="170">
        <f>+IF(X34&lt;&gt;0,+(Y34/X34)*100,0)</f>
        <v>-23.694479598516256</v>
      </c>
      <c r="AA34" s="74">
        <f>SUM(AA29:AA33)</f>
        <v>22915000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20803</v>
      </c>
      <c r="F37" s="60">
        <v>21000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21000</v>
      </c>
      <c r="Y37" s="60">
        <v>-21000</v>
      </c>
      <c r="Z37" s="140">
        <v>-100</v>
      </c>
      <c r="AA37" s="62">
        <v>21000</v>
      </c>
    </row>
    <row r="38" spans="1:27" ht="13.5">
      <c r="A38" s="249" t="s">
        <v>165</v>
      </c>
      <c r="B38" s="182"/>
      <c r="C38" s="155">
        <v>10569183</v>
      </c>
      <c r="D38" s="155"/>
      <c r="E38" s="59">
        <v>10767442</v>
      </c>
      <c r="F38" s="60">
        <v>10767000</v>
      </c>
      <c r="G38" s="60">
        <v>10674051</v>
      </c>
      <c r="H38" s="60">
        <v>10569183</v>
      </c>
      <c r="I38" s="60">
        <v>10569183</v>
      </c>
      <c r="J38" s="60">
        <v>10569183</v>
      </c>
      <c r="K38" s="60">
        <v>10569183</v>
      </c>
      <c r="L38" s="60">
        <v>10881179</v>
      </c>
      <c r="M38" s="60">
        <v>10881179</v>
      </c>
      <c r="N38" s="60">
        <v>10881179</v>
      </c>
      <c r="O38" s="60">
        <v>11197782</v>
      </c>
      <c r="P38" s="60">
        <v>11503516</v>
      </c>
      <c r="Q38" s="60">
        <v>11609051</v>
      </c>
      <c r="R38" s="60">
        <v>11609051</v>
      </c>
      <c r="S38" s="60">
        <v>12035108</v>
      </c>
      <c r="T38" s="60">
        <v>12035108</v>
      </c>
      <c r="U38" s="60">
        <v>12140642</v>
      </c>
      <c r="V38" s="60">
        <v>12140642</v>
      </c>
      <c r="W38" s="60">
        <v>12140642</v>
      </c>
      <c r="X38" s="60">
        <v>10767000</v>
      </c>
      <c r="Y38" s="60">
        <v>1373642</v>
      </c>
      <c r="Z38" s="140">
        <v>12.76</v>
      </c>
      <c r="AA38" s="62">
        <v>10767000</v>
      </c>
    </row>
    <row r="39" spans="1:27" ht="13.5">
      <c r="A39" s="250" t="s">
        <v>59</v>
      </c>
      <c r="B39" s="253"/>
      <c r="C39" s="168">
        <f aca="true" t="shared" si="4" ref="C39:Y39">SUM(C37:C38)</f>
        <v>10569183</v>
      </c>
      <c r="D39" s="168">
        <f>SUM(D37:D38)</f>
        <v>0</v>
      </c>
      <c r="E39" s="76">
        <f t="shared" si="4"/>
        <v>10788245</v>
      </c>
      <c r="F39" s="77">
        <f t="shared" si="4"/>
        <v>10788000</v>
      </c>
      <c r="G39" s="77">
        <f t="shared" si="4"/>
        <v>10674051</v>
      </c>
      <c r="H39" s="77">
        <f t="shared" si="4"/>
        <v>10569183</v>
      </c>
      <c r="I39" s="77">
        <f t="shared" si="4"/>
        <v>10569183</v>
      </c>
      <c r="J39" s="77">
        <f t="shared" si="4"/>
        <v>10569183</v>
      </c>
      <c r="K39" s="77">
        <f t="shared" si="4"/>
        <v>10569183</v>
      </c>
      <c r="L39" s="77">
        <f t="shared" si="4"/>
        <v>10881179</v>
      </c>
      <c r="M39" s="77">
        <f t="shared" si="4"/>
        <v>10881179</v>
      </c>
      <c r="N39" s="77">
        <f t="shared" si="4"/>
        <v>10881179</v>
      </c>
      <c r="O39" s="77">
        <f t="shared" si="4"/>
        <v>11197782</v>
      </c>
      <c r="P39" s="77">
        <f t="shared" si="4"/>
        <v>11503516</v>
      </c>
      <c r="Q39" s="77">
        <f t="shared" si="4"/>
        <v>11609051</v>
      </c>
      <c r="R39" s="77">
        <f t="shared" si="4"/>
        <v>11609051</v>
      </c>
      <c r="S39" s="77">
        <f t="shared" si="4"/>
        <v>12035108</v>
      </c>
      <c r="T39" s="77">
        <f t="shared" si="4"/>
        <v>12035108</v>
      </c>
      <c r="U39" s="77">
        <f t="shared" si="4"/>
        <v>12140642</v>
      </c>
      <c r="V39" s="77">
        <f t="shared" si="4"/>
        <v>12140642</v>
      </c>
      <c r="W39" s="77">
        <f t="shared" si="4"/>
        <v>12140642</v>
      </c>
      <c r="X39" s="77">
        <f t="shared" si="4"/>
        <v>10788000</v>
      </c>
      <c r="Y39" s="77">
        <f t="shared" si="4"/>
        <v>1352642</v>
      </c>
      <c r="Z39" s="212">
        <f>+IF(X39&lt;&gt;0,+(Y39/X39)*100,0)</f>
        <v>12.538394512421208</v>
      </c>
      <c r="AA39" s="79">
        <f>SUM(AA37:AA38)</f>
        <v>10788000</v>
      </c>
    </row>
    <row r="40" spans="1:27" ht="13.5">
      <c r="A40" s="250" t="s">
        <v>167</v>
      </c>
      <c r="B40" s="251"/>
      <c r="C40" s="168">
        <f aca="true" t="shared" si="5" ref="C40:Y40">+C34+C39</f>
        <v>36779070</v>
      </c>
      <c r="D40" s="168">
        <f>+D34+D39</f>
        <v>0</v>
      </c>
      <c r="E40" s="72">
        <f t="shared" si="5"/>
        <v>33703280</v>
      </c>
      <c r="F40" s="73">
        <f t="shared" si="5"/>
        <v>33703000</v>
      </c>
      <c r="G40" s="73">
        <f t="shared" si="5"/>
        <v>51703350</v>
      </c>
      <c r="H40" s="73">
        <f t="shared" si="5"/>
        <v>39394416</v>
      </c>
      <c r="I40" s="73">
        <f t="shared" si="5"/>
        <v>39394416</v>
      </c>
      <c r="J40" s="73">
        <f t="shared" si="5"/>
        <v>39394416</v>
      </c>
      <c r="K40" s="73">
        <f t="shared" si="5"/>
        <v>39394416</v>
      </c>
      <c r="L40" s="73">
        <f t="shared" si="5"/>
        <v>37920730</v>
      </c>
      <c r="M40" s="73">
        <f t="shared" si="5"/>
        <v>37920730</v>
      </c>
      <c r="N40" s="73">
        <f t="shared" si="5"/>
        <v>37920730</v>
      </c>
      <c r="O40" s="73">
        <f t="shared" si="5"/>
        <v>37592998</v>
      </c>
      <c r="P40" s="73">
        <f t="shared" si="5"/>
        <v>33643803</v>
      </c>
      <c r="Q40" s="73">
        <f t="shared" si="5"/>
        <v>32798939</v>
      </c>
      <c r="R40" s="73">
        <f t="shared" si="5"/>
        <v>32798939</v>
      </c>
      <c r="S40" s="73">
        <f t="shared" si="5"/>
        <v>32611651</v>
      </c>
      <c r="T40" s="73">
        <f t="shared" si="5"/>
        <v>32611651</v>
      </c>
      <c r="U40" s="73">
        <f t="shared" si="5"/>
        <v>29626052</v>
      </c>
      <c r="V40" s="73">
        <f t="shared" si="5"/>
        <v>29626052</v>
      </c>
      <c r="W40" s="73">
        <f t="shared" si="5"/>
        <v>29626052</v>
      </c>
      <c r="X40" s="73">
        <f t="shared" si="5"/>
        <v>33703000</v>
      </c>
      <c r="Y40" s="73">
        <f t="shared" si="5"/>
        <v>-4076948</v>
      </c>
      <c r="Z40" s="170">
        <f>+IF(X40&lt;&gt;0,+(Y40/X40)*100,0)</f>
        <v>-12.096691689167137</v>
      </c>
      <c r="AA40" s="74">
        <f>+AA34+AA39</f>
        <v>33703000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137266345</v>
      </c>
      <c r="D42" s="257">
        <f>+D25-D40</f>
        <v>0</v>
      </c>
      <c r="E42" s="258">
        <f t="shared" si="6"/>
        <v>168367184</v>
      </c>
      <c r="F42" s="259">
        <f t="shared" si="6"/>
        <v>125098000</v>
      </c>
      <c r="G42" s="259">
        <f t="shared" si="6"/>
        <v>129503554</v>
      </c>
      <c r="H42" s="259">
        <f t="shared" si="6"/>
        <v>157338378</v>
      </c>
      <c r="I42" s="259">
        <f t="shared" si="6"/>
        <v>157338378</v>
      </c>
      <c r="J42" s="259">
        <f t="shared" si="6"/>
        <v>157338378</v>
      </c>
      <c r="K42" s="259">
        <f t="shared" si="6"/>
        <v>157338378</v>
      </c>
      <c r="L42" s="259">
        <f t="shared" si="6"/>
        <v>155121822</v>
      </c>
      <c r="M42" s="259">
        <f t="shared" si="6"/>
        <v>155121822</v>
      </c>
      <c r="N42" s="259">
        <f t="shared" si="6"/>
        <v>155121822</v>
      </c>
      <c r="O42" s="259">
        <f t="shared" si="6"/>
        <v>167784114</v>
      </c>
      <c r="P42" s="259">
        <f t="shared" si="6"/>
        <v>164581277</v>
      </c>
      <c r="Q42" s="259">
        <f t="shared" si="6"/>
        <v>162040096</v>
      </c>
      <c r="R42" s="259">
        <f t="shared" si="6"/>
        <v>162040096</v>
      </c>
      <c r="S42" s="259">
        <f t="shared" si="6"/>
        <v>168010919</v>
      </c>
      <c r="T42" s="259">
        <f t="shared" si="6"/>
        <v>168010919</v>
      </c>
      <c r="U42" s="259">
        <f t="shared" si="6"/>
        <v>166940966</v>
      </c>
      <c r="V42" s="259">
        <f t="shared" si="6"/>
        <v>166940966</v>
      </c>
      <c r="W42" s="259">
        <f t="shared" si="6"/>
        <v>166940966</v>
      </c>
      <c r="X42" s="259">
        <f t="shared" si="6"/>
        <v>125098000</v>
      </c>
      <c r="Y42" s="259">
        <f t="shared" si="6"/>
        <v>41842966</v>
      </c>
      <c r="Z42" s="260">
        <f>+IF(X42&lt;&gt;0,+(Y42/X42)*100,0)</f>
        <v>33.44814945083055</v>
      </c>
      <c r="AA42" s="261">
        <f>+AA25-AA40</f>
        <v>125098000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137266345</v>
      </c>
      <c r="D45" s="155"/>
      <c r="E45" s="59">
        <v>168367184</v>
      </c>
      <c r="F45" s="60">
        <v>125098000</v>
      </c>
      <c r="G45" s="60">
        <v>129503554</v>
      </c>
      <c r="H45" s="60">
        <v>157338378</v>
      </c>
      <c r="I45" s="60">
        <v>157338378</v>
      </c>
      <c r="J45" s="60">
        <v>157338378</v>
      </c>
      <c r="K45" s="60">
        <v>157338378</v>
      </c>
      <c r="L45" s="60">
        <v>155121822</v>
      </c>
      <c r="M45" s="60">
        <v>155121822</v>
      </c>
      <c r="N45" s="60">
        <v>155121822</v>
      </c>
      <c r="O45" s="60">
        <v>167784114</v>
      </c>
      <c r="P45" s="60">
        <v>164581277</v>
      </c>
      <c r="Q45" s="60">
        <v>162040096</v>
      </c>
      <c r="R45" s="60">
        <v>162040096</v>
      </c>
      <c r="S45" s="60">
        <v>168010919</v>
      </c>
      <c r="T45" s="60">
        <v>168010919</v>
      </c>
      <c r="U45" s="60">
        <v>166940966</v>
      </c>
      <c r="V45" s="60">
        <v>166940966</v>
      </c>
      <c r="W45" s="60">
        <v>166940966</v>
      </c>
      <c r="X45" s="60">
        <v>125098000</v>
      </c>
      <c r="Y45" s="60">
        <v>41842966</v>
      </c>
      <c r="Z45" s="139">
        <v>33.45</v>
      </c>
      <c r="AA45" s="62">
        <v>125098000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137266345</v>
      </c>
      <c r="D48" s="217">
        <f>SUM(D45:D47)</f>
        <v>0</v>
      </c>
      <c r="E48" s="264">
        <f t="shared" si="7"/>
        <v>168367184</v>
      </c>
      <c r="F48" s="219">
        <f t="shared" si="7"/>
        <v>125098000</v>
      </c>
      <c r="G48" s="219">
        <f t="shared" si="7"/>
        <v>129503554</v>
      </c>
      <c r="H48" s="219">
        <f t="shared" si="7"/>
        <v>157338378</v>
      </c>
      <c r="I48" s="219">
        <f t="shared" si="7"/>
        <v>157338378</v>
      </c>
      <c r="J48" s="219">
        <f t="shared" si="7"/>
        <v>157338378</v>
      </c>
      <c r="K48" s="219">
        <f t="shared" si="7"/>
        <v>157338378</v>
      </c>
      <c r="L48" s="219">
        <f t="shared" si="7"/>
        <v>155121822</v>
      </c>
      <c r="M48" s="219">
        <f t="shared" si="7"/>
        <v>155121822</v>
      </c>
      <c r="N48" s="219">
        <f t="shared" si="7"/>
        <v>155121822</v>
      </c>
      <c r="O48" s="219">
        <f t="shared" si="7"/>
        <v>167784114</v>
      </c>
      <c r="P48" s="219">
        <f t="shared" si="7"/>
        <v>164581277</v>
      </c>
      <c r="Q48" s="219">
        <f t="shared" si="7"/>
        <v>162040096</v>
      </c>
      <c r="R48" s="219">
        <f t="shared" si="7"/>
        <v>162040096</v>
      </c>
      <c r="S48" s="219">
        <f t="shared" si="7"/>
        <v>168010919</v>
      </c>
      <c r="T48" s="219">
        <f t="shared" si="7"/>
        <v>168010919</v>
      </c>
      <c r="U48" s="219">
        <f t="shared" si="7"/>
        <v>166940966</v>
      </c>
      <c r="V48" s="219">
        <f t="shared" si="7"/>
        <v>166940966</v>
      </c>
      <c r="W48" s="219">
        <f t="shared" si="7"/>
        <v>166940966</v>
      </c>
      <c r="X48" s="219">
        <f t="shared" si="7"/>
        <v>125098000</v>
      </c>
      <c r="Y48" s="219">
        <f t="shared" si="7"/>
        <v>41842966</v>
      </c>
      <c r="Z48" s="265">
        <f>+IF(X48&lt;&gt;0,+(Y48/X48)*100,0)</f>
        <v>33.44814945083055</v>
      </c>
      <c r="AA48" s="232">
        <f>SUM(AA45:AA47)</f>
        <v>125098000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7785836</v>
      </c>
      <c r="D6" s="155"/>
      <c r="E6" s="59">
        <v>8166000</v>
      </c>
      <c r="F6" s="60">
        <v>6502257</v>
      </c>
      <c r="G6" s="60">
        <v>703359</v>
      </c>
      <c r="H6" s="60">
        <v>249495</v>
      </c>
      <c r="I6" s="60">
        <v>3328011</v>
      </c>
      <c r="J6" s="60">
        <v>4280865</v>
      </c>
      <c r="K6" s="60">
        <v>593901</v>
      </c>
      <c r="L6" s="60">
        <v>358735</v>
      </c>
      <c r="M6" s="60">
        <v>506297</v>
      </c>
      <c r="N6" s="60">
        <v>1458933</v>
      </c>
      <c r="O6" s="60">
        <v>420673</v>
      </c>
      <c r="P6" s="60">
        <v>795580</v>
      </c>
      <c r="Q6" s="60">
        <v>355097</v>
      </c>
      <c r="R6" s="60">
        <v>1571350</v>
      </c>
      <c r="S6" s="60">
        <v>366014</v>
      </c>
      <c r="T6" s="60">
        <v>358546</v>
      </c>
      <c r="U6" s="60">
        <v>439147</v>
      </c>
      <c r="V6" s="60">
        <v>1163707</v>
      </c>
      <c r="W6" s="60">
        <v>8474855</v>
      </c>
      <c r="X6" s="60">
        <v>6502257</v>
      </c>
      <c r="Y6" s="60">
        <v>1972598</v>
      </c>
      <c r="Z6" s="140">
        <v>30.34</v>
      </c>
      <c r="AA6" s="62">
        <v>6502257</v>
      </c>
    </row>
    <row r="7" spans="1:27" ht="13.5">
      <c r="A7" s="249" t="s">
        <v>32</v>
      </c>
      <c r="B7" s="182"/>
      <c r="C7" s="155">
        <v>394977</v>
      </c>
      <c r="D7" s="155"/>
      <c r="E7" s="59">
        <v>320000</v>
      </c>
      <c r="F7" s="60">
        <v>400001</v>
      </c>
      <c r="G7" s="60">
        <v>41741</v>
      </c>
      <c r="H7" s="60">
        <v>37870</v>
      </c>
      <c r="I7" s="60">
        <v>27761</v>
      </c>
      <c r="J7" s="60">
        <v>107372</v>
      </c>
      <c r="K7" s="60">
        <v>51429</v>
      </c>
      <c r="L7" s="60">
        <v>37722</v>
      </c>
      <c r="M7" s="60">
        <v>32466</v>
      </c>
      <c r="N7" s="60">
        <v>121617</v>
      </c>
      <c r="O7" s="60">
        <v>38752</v>
      </c>
      <c r="P7" s="60">
        <v>54003</v>
      </c>
      <c r="Q7" s="60">
        <v>44308</v>
      </c>
      <c r="R7" s="60">
        <v>137063</v>
      </c>
      <c r="S7" s="60">
        <v>34833</v>
      </c>
      <c r="T7" s="60">
        <v>32794</v>
      </c>
      <c r="U7" s="60">
        <v>32376</v>
      </c>
      <c r="V7" s="60">
        <v>100003</v>
      </c>
      <c r="W7" s="60">
        <v>466055</v>
      </c>
      <c r="X7" s="60">
        <v>400001</v>
      </c>
      <c r="Y7" s="60">
        <v>66054</v>
      </c>
      <c r="Z7" s="140">
        <v>16.51</v>
      </c>
      <c r="AA7" s="62">
        <v>400001</v>
      </c>
    </row>
    <row r="8" spans="1:27" ht="13.5">
      <c r="A8" s="249" t="s">
        <v>178</v>
      </c>
      <c r="B8" s="182"/>
      <c r="C8" s="155">
        <v>5366415</v>
      </c>
      <c r="D8" s="155"/>
      <c r="E8" s="59">
        <v>3130000</v>
      </c>
      <c r="F8" s="60">
        <v>4714089</v>
      </c>
      <c r="G8" s="60">
        <v>176899</v>
      </c>
      <c r="H8" s="60">
        <v>188860</v>
      </c>
      <c r="I8" s="60">
        <v>674864</v>
      </c>
      <c r="J8" s="60">
        <v>1040623</v>
      </c>
      <c r="K8" s="60">
        <v>412752</v>
      </c>
      <c r="L8" s="60">
        <v>103101</v>
      </c>
      <c r="M8" s="60">
        <v>119139</v>
      </c>
      <c r="N8" s="60">
        <v>634992</v>
      </c>
      <c r="O8" s="60">
        <v>870698</v>
      </c>
      <c r="P8" s="60">
        <v>667129</v>
      </c>
      <c r="Q8" s="60">
        <v>613617</v>
      </c>
      <c r="R8" s="60">
        <v>2151444</v>
      </c>
      <c r="S8" s="60">
        <v>1592977</v>
      </c>
      <c r="T8" s="60">
        <v>873806</v>
      </c>
      <c r="U8" s="60">
        <v>767523</v>
      </c>
      <c r="V8" s="60">
        <v>3234306</v>
      </c>
      <c r="W8" s="60">
        <v>7061365</v>
      </c>
      <c r="X8" s="60">
        <v>4714089</v>
      </c>
      <c r="Y8" s="60">
        <v>2347276</v>
      </c>
      <c r="Z8" s="140">
        <v>49.79</v>
      </c>
      <c r="AA8" s="62">
        <v>4714089</v>
      </c>
    </row>
    <row r="9" spans="1:27" ht="13.5">
      <c r="A9" s="249" t="s">
        <v>179</v>
      </c>
      <c r="B9" s="182"/>
      <c r="C9" s="155">
        <v>59372047</v>
      </c>
      <c r="D9" s="155"/>
      <c r="E9" s="59">
        <v>46917000</v>
      </c>
      <c r="F9" s="60">
        <v>46443999</v>
      </c>
      <c r="G9" s="60">
        <v>16406991</v>
      </c>
      <c r="H9" s="60">
        <v>1228958</v>
      </c>
      <c r="I9" s="60">
        <v>622640</v>
      </c>
      <c r="J9" s="60">
        <v>18258589</v>
      </c>
      <c r="K9" s="60">
        <v>122285</v>
      </c>
      <c r="L9" s="60">
        <v>14664341</v>
      </c>
      <c r="M9" s="60"/>
      <c r="N9" s="60">
        <v>14786626</v>
      </c>
      <c r="O9" s="60">
        <v>54182</v>
      </c>
      <c r="P9" s="60">
        <v>467743</v>
      </c>
      <c r="Q9" s="60">
        <v>11371173</v>
      </c>
      <c r="R9" s="60">
        <v>11893098</v>
      </c>
      <c r="S9" s="60">
        <v>485168</v>
      </c>
      <c r="T9" s="60">
        <v>2773048</v>
      </c>
      <c r="U9" s="60">
        <v>727597</v>
      </c>
      <c r="V9" s="60">
        <v>3985813</v>
      </c>
      <c r="W9" s="60">
        <v>48924126</v>
      </c>
      <c r="X9" s="60">
        <v>46443999</v>
      </c>
      <c r="Y9" s="60">
        <v>2480127</v>
      </c>
      <c r="Z9" s="140">
        <v>5.34</v>
      </c>
      <c r="AA9" s="62">
        <v>46443999</v>
      </c>
    </row>
    <row r="10" spans="1:27" ht="13.5">
      <c r="A10" s="249" t="s">
        <v>180</v>
      </c>
      <c r="B10" s="182"/>
      <c r="C10" s="155"/>
      <c r="D10" s="155"/>
      <c r="E10" s="59">
        <v>18865000</v>
      </c>
      <c r="F10" s="60">
        <v>17725351</v>
      </c>
      <c r="G10" s="60"/>
      <c r="H10" s="60">
        <v>2529114</v>
      </c>
      <c r="I10" s="60">
        <v>2304675</v>
      </c>
      <c r="J10" s="60">
        <v>4833789</v>
      </c>
      <c r="K10" s="60">
        <v>2564068</v>
      </c>
      <c r="L10" s="60">
        <v>3028552</v>
      </c>
      <c r="M10" s="60"/>
      <c r="N10" s="60">
        <v>5592620</v>
      </c>
      <c r="O10" s="60"/>
      <c r="P10" s="60"/>
      <c r="Q10" s="60">
        <v>1829051</v>
      </c>
      <c r="R10" s="60">
        <v>1829051</v>
      </c>
      <c r="S10" s="60">
        <v>1119109</v>
      </c>
      <c r="T10" s="60">
        <v>2957579</v>
      </c>
      <c r="U10" s="60">
        <v>2775554</v>
      </c>
      <c r="V10" s="60">
        <v>6852242</v>
      </c>
      <c r="W10" s="60">
        <v>19107702</v>
      </c>
      <c r="X10" s="60">
        <v>17725351</v>
      </c>
      <c r="Y10" s="60">
        <v>1382351</v>
      </c>
      <c r="Z10" s="140">
        <v>7.8</v>
      </c>
      <c r="AA10" s="62">
        <v>17725351</v>
      </c>
    </row>
    <row r="11" spans="1:27" ht="13.5">
      <c r="A11" s="249" t="s">
        <v>181</v>
      </c>
      <c r="B11" s="182"/>
      <c r="C11" s="155">
        <v>2120545</v>
      </c>
      <c r="D11" s="155"/>
      <c r="E11" s="59">
        <v>1800000</v>
      </c>
      <c r="F11" s="60">
        <v>1800002</v>
      </c>
      <c r="G11" s="60">
        <v>365749</v>
      </c>
      <c r="H11" s="60">
        <v>114861</v>
      </c>
      <c r="I11" s="60">
        <v>87441</v>
      </c>
      <c r="J11" s="60">
        <v>568051</v>
      </c>
      <c r="K11" s="60">
        <v>70789</v>
      </c>
      <c r="L11" s="60">
        <v>532377</v>
      </c>
      <c r="M11" s="60">
        <v>97442</v>
      </c>
      <c r="N11" s="60">
        <v>700608</v>
      </c>
      <c r="O11" s="60">
        <v>509348</v>
      </c>
      <c r="P11" s="60">
        <v>111055</v>
      </c>
      <c r="Q11" s="60">
        <v>93370</v>
      </c>
      <c r="R11" s="60">
        <v>713773</v>
      </c>
      <c r="S11" s="60">
        <v>376115</v>
      </c>
      <c r="T11" s="60">
        <v>84056</v>
      </c>
      <c r="U11" s="60">
        <v>389789</v>
      </c>
      <c r="V11" s="60">
        <v>849960</v>
      </c>
      <c r="W11" s="60">
        <v>2832392</v>
      </c>
      <c r="X11" s="60">
        <v>1800002</v>
      </c>
      <c r="Y11" s="60">
        <v>1032390</v>
      </c>
      <c r="Z11" s="140">
        <v>57.35</v>
      </c>
      <c r="AA11" s="62">
        <v>1800002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-52440037</v>
      </c>
      <c r="D14" s="155"/>
      <c r="E14" s="59">
        <v>-56992000</v>
      </c>
      <c r="F14" s="60">
        <v>-56991997</v>
      </c>
      <c r="G14" s="60">
        <v>-15829118</v>
      </c>
      <c r="H14" s="60">
        <v>-2946394</v>
      </c>
      <c r="I14" s="60">
        <v>-6555740</v>
      </c>
      <c r="J14" s="60">
        <v>-25331252</v>
      </c>
      <c r="K14" s="60">
        <v>-1834165</v>
      </c>
      <c r="L14" s="60">
        <v>-2292275</v>
      </c>
      <c r="M14" s="60">
        <v>-10051000</v>
      </c>
      <c r="N14" s="60">
        <v>-14177440</v>
      </c>
      <c r="O14" s="60">
        <v>-2438732</v>
      </c>
      <c r="P14" s="60">
        <v>-3152242</v>
      </c>
      <c r="Q14" s="60">
        <v>-10976639</v>
      </c>
      <c r="R14" s="60">
        <v>-16567613</v>
      </c>
      <c r="S14" s="60">
        <v>-3030494</v>
      </c>
      <c r="T14" s="60">
        <v>-4277441</v>
      </c>
      <c r="U14" s="60">
        <v>-2125143</v>
      </c>
      <c r="V14" s="60">
        <v>-9433078</v>
      </c>
      <c r="W14" s="60">
        <v>-65509383</v>
      </c>
      <c r="X14" s="60">
        <v>-56991997</v>
      </c>
      <c r="Y14" s="60">
        <v>-8517386</v>
      </c>
      <c r="Z14" s="140">
        <v>14.94</v>
      </c>
      <c r="AA14" s="62">
        <v>-56991997</v>
      </c>
    </row>
    <row r="15" spans="1:27" ht="13.5">
      <c r="A15" s="249" t="s">
        <v>40</v>
      </c>
      <c r="B15" s="182"/>
      <c r="C15" s="155">
        <v>-613462</v>
      </c>
      <c r="D15" s="155"/>
      <c r="E15" s="59">
        <v>-114000</v>
      </c>
      <c r="F15" s="60">
        <v>-114000</v>
      </c>
      <c r="G15" s="60">
        <v>-6747</v>
      </c>
      <c r="H15" s="60">
        <v>-4322</v>
      </c>
      <c r="I15" s="60">
        <v>-4238</v>
      </c>
      <c r="J15" s="60">
        <v>-15307</v>
      </c>
      <c r="K15" s="60">
        <v>-5083</v>
      </c>
      <c r="L15" s="60">
        <v>-4525</v>
      </c>
      <c r="M15" s="60">
        <v>-6541</v>
      </c>
      <c r="N15" s="60">
        <v>-16149</v>
      </c>
      <c r="O15" s="60">
        <v>-5518</v>
      </c>
      <c r="P15" s="60">
        <v>-5022</v>
      </c>
      <c r="Q15" s="60">
        <v>-2704</v>
      </c>
      <c r="R15" s="60">
        <v>-13244</v>
      </c>
      <c r="S15" s="60">
        <v>-7290</v>
      </c>
      <c r="T15" s="60"/>
      <c r="U15" s="60"/>
      <c r="V15" s="60">
        <v>-7290</v>
      </c>
      <c r="W15" s="60">
        <v>-51990</v>
      </c>
      <c r="X15" s="60">
        <v>-114000</v>
      </c>
      <c r="Y15" s="60">
        <v>62010</v>
      </c>
      <c r="Z15" s="140">
        <v>-54.39</v>
      </c>
      <c r="AA15" s="62">
        <v>-114000</v>
      </c>
    </row>
    <row r="16" spans="1:27" ht="13.5">
      <c r="A16" s="249" t="s">
        <v>42</v>
      </c>
      <c r="B16" s="182"/>
      <c r="C16" s="155"/>
      <c r="D16" s="155"/>
      <c r="E16" s="59">
        <v>-760000</v>
      </c>
      <c r="F16" s="60">
        <v>-760000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-760000</v>
      </c>
      <c r="Y16" s="60">
        <v>760000</v>
      </c>
      <c r="Z16" s="140">
        <v>-100</v>
      </c>
      <c r="AA16" s="62">
        <v>-760000</v>
      </c>
    </row>
    <row r="17" spans="1:27" ht="13.5">
      <c r="A17" s="250" t="s">
        <v>185</v>
      </c>
      <c r="B17" s="251"/>
      <c r="C17" s="168">
        <f aca="true" t="shared" si="0" ref="C17:Y17">SUM(C6:C16)</f>
        <v>21986321</v>
      </c>
      <c r="D17" s="168">
        <f t="shared" si="0"/>
        <v>0</v>
      </c>
      <c r="E17" s="72">
        <f t="shared" si="0"/>
        <v>21332000</v>
      </c>
      <c r="F17" s="73">
        <f t="shared" si="0"/>
        <v>19719702</v>
      </c>
      <c r="G17" s="73">
        <f t="shared" si="0"/>
        <v>1858874</v>
      </c>
      <c r="H17" s="73">
        <f t="shared" si="0"/>
        <v>1398442</v>
      </c>
      <c r="I17" s="73">
        <f t="shared" si="0"/>
        <v>485414</v>
      </c>
      <c r="J17" s="73">
        <f t="shared" si="0"/>
        <v>3742730</v>
      </c>
      <c r="K17" s="73">
        <f t="shared" si="0"/>
        <v>1975976</v>
      </c>
      <c r="L17" s="73">
        <f t="shared" si="0"/>
        <v>16428028</v>
      </c>
      <c r="M17" s="73">
        <f t="shared" si="0"/>
        <v>-9302197</v>
      </c>
      <c r="N17" s="73">
        <f t="shared" si="0"/>
        <v>9101807</v>
      </c>
      <c r="O17" s="73">
        <f t="shared" si="0"/>
        <v>-550597</v>
      </c>
      <c r="P17" s="73">
        <f t="shared" si="0"/>
        <v>-1061754</v>
      </c>
      <c r="Q17" s="73">
        <f t="shared" si="0"/>
        <v>3327273</v>
      </c>
      <c r="R17" s="73">
        <f t="shared" si="0"/>
        <v>1714922</v>
      </c>
      <c r="S17" s="73">
        <f t="shared" si="0"/>
        <v>936432</v>
      </c>
      <c r="T17" s="73">
        <f t="shared" si="0"/>
        <v>2802388</v>
      </c>
      <c r="U17" s="73">
        <f t="shared" si="0"/>
        <v>3006843</v>
      </c>
      <c r="V17" s="73">
        <f t="shared" si="0"/>
        <v>6745663</v>
      </c>
      <c r="W17" s="73">
        <f t="shared" si="0"/>
        <v>21305122</v>
      </c>
      <c r="X17" s="73">
        <f t="shared" si="0"/>
        <v>19719702</v>
      </c>
      <c r="Y17" s="73">
        <f t="shared" si="0"/>
        <v>1585420</v>
      </c>
      <c r="Z17" s="170">
        <f>+IF(X17&lt;&gt;0,+(Y17/X17)*100,0)</f>
        <v>8.039776665996271</v>
      </c>
      <c r="AA17" s="74">
        <f>SUM(AA6:AA16)</f>
        <v>19719702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-363247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1926031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-21139519</v>
      </c>
      <c r="D26" s="155"/>
      <c r="E26" s="59">
        <v>-21499000</v>
      </c>
      <c r="F26" s="60">
        <v>-34091438</v>
      </c>
      <c r="G26" s="60">
        <v>-1858874</v>
      </c>
      <c r="H26" s="60">
        <v>-2530600</v>
      </c>
      <c r="I26" s="60">
        <v>-3267422</v>
      </c>
      <c r="J26" s="60">
        <v>-7656896</v>
      </c>
      <c r="K26" s="60">
        <v>-2249183</v>
      </c>
      <c r="L26" s="60">
        <v>-2699571</v>
      </c>
      <c r="M26" s="60">
        <v>-4384995</v>
      </c>
      <c r="N26" s="60">
        <v>-9333749</v>
      </c>
      <c r="O26" s="60">
        <v>-107079</v>
      </c>
      <c r="P26" s="60"/>
      <c r="Q26" s="60">
        <v>-1533886</v>
      </c>
      <c r="R26" s="60">
        <v>-1640965</v>
      </c>
      <c r="S26" s="60">
        <v>-1624571</v>
      </c>
      <c r="T26" s="60">
        <v>-1745171</v>
      </c>
      <c r="U26" s="60">
        <v>-3125923</v>
      </c>
      <c r="V26" s="60">
        <v>-6495665</v>
      </c>
      <c r="W26" s="60">
        <v>-25127275</v>
      </c>
      <c r="X26" s="60">
        <v>-34091438</v>
      </c>
      <c r="Y26" s="60">
        <v>8964163</v>
      </c>
      <c r="Z26" s="140">
        <v>-26.29</v>
      </c>
      <c r="AA26" s="62">
        <v>-34091438</v>
      </c>
    </row>
    <row r="27" spans="1:27" ht="13.5">
      <c r="A27" s="250" t="s">
        <v>192</v>
      </c>
      <c r="B27" s="251"/>
      <c r="C27" s="168">
        <f aca="true" t="shared" si="1" ref="C27:Y27">SUM(C21:C26)</f>
        <v>-19576735</v>
      </c>
      <c r="D27" s="168">
        <f>SUM(D21:D26)</f>
        <v>0</v>
      </c>
      <c r="E27" s="72">
        <f t="shared" si="1"/>
        <v>-21499000</v>
      </c>
      <c r="F27" s="73">
        <f t="shared" si="1"/>
        <v>-34091438</v>
      </c>
      <c r="G27" s="73">
        <f t="shared" si="1"/>
        <v>-1858874</v>
      </c>
      <c r="H27" s="73">
        <f t="shared" si="1"/>
        <v>-2530600</v>
      </c>
      <c r="I27" s="73">
        <f t="shared" si="1"/>
        <v>-3267422</v>
      </c>
      <c r="J27" s="73">
        <f t="shared" si="1"/>
        <v>-7656896</v>
      </c>
      <c r="K27" s="73">
        <f t="shared" si="1"/>
        <v>-2249183</v>
      </c>
      <c r="L27" s="73">
        <f t="shared" si="1"/>
        <v>-2699571</v>
      </c>
      <c r="M27" s="73">
        <f t="shared" si="1"/>
        <v>-4384995</v>
      </c>
      <c r="N27" s="73">
        <f t="shared" si="1"/>
        <v>-9333749</v>
      </c>
      <c r="O27" s="73">
        <f t="shared" si="1"/>
        <v>-107079</v>
      </c>
      <c r="P27" s="73">
        <f t="shared" si="1"/>
        <v>0</v>
      </c>
      <c r="Q27" s="73">
        <f t="shared" si="1"/>
        <v>-1533886</v>
      </c>
      <c r="R27" s="73">
        <f t="shared" si="1"/>
        <v>-1640965</v>
      </c>
      <c r="S27" s="73">
        <f t="shared" si="1"/>
        <v>-1624571</v>
      </c>
      <c r="T27" s="73">
        <f t="shared" si="1"/>
        <v>-1745171</v>
      </c>
      <c r="U27" s="73">
        <f t="shared" si="1"/>
        <v>-3125923</v>
      </c>
      <c r="V27" s="73">
        <f t="shared" si="1"/>
        <v>-6495665</v>
      </c>
      <c r="W27" s="73">
        <f t="shared" si="1"/>
        <v>-25127275</v>
      </c>
      <c r="X27" s="73">
        <f t="shared" si="1"/>
        <v>-34091438</v>
      </c>
      <c r="Y27" s="73">
        <f t="shared" si="1"/>
        <v>8964163</v>
      </c>
      <c r="Z27" s="170">
        <f>+IF(X27&lt;&gt;0,+(Y27/X27)*100,0)</f>
        <v>-26.29447018339326</v>
      </c>
      <c r="AA27" s="74">
        <f>SUM(AA21:AA26)</f>
        <v>-34091438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-150364</v>
      </c>
      <c r="D35" s="155"/>
      <c r="E35" s="59">
        <v>-140000</v>
      </c>
      <c r="F35" s="60">
        <v>-140000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-140000</v>
      </c>
      <c r="Y35" s="60">
        <v>140000</v>
      </c>
      <c r="Z35" s="140">
        <v>-100</v>
      </c>
      <c r="AA35" s="62">
        <v>-140000</v>
      </c>
    </row>
    <row r="36" spans="1:27" ht="13.5">
      <c r="A36" s="250" t="s">
        <v>198</v>
      </c>
      <c r="B36" s="251"/>
      <c r="C36" s="168">
        <f aca="true" t="shared" si="2" ref="C36:Y36">SUM(C31:C35)</f>
        <v>-150364</v>
      </c>
      <c r="D36" s="168">
        <f>SUM(D31:D35)</f>
        <v>0</v>
      </c>
      <c r="E36" s="72">
        <f t="shared" si="2"/>
        <v>-140000</v>
      </c>
      <c r="F36" s="73">
        <f t="shared" si="2"/>
        <v>-140000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-140000</v>
      </c>
      <c r="Y36" s="73">
        <f t="shared" si="2"/>
        <v>140000</v>
      </c>
      <c r="Z36" s="170">
        <f>+IF(X36&lt;&gt;0,+(Y36/X36)*100,0)</f>
        <v>-100</v>
      </c>
      <c r="AA36" s="74">
        <f>SUM(AA31:AA35)</f>
        <v>-140000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2259222</v>
      </c>
      <c r="D38" s="153">
        <f>+D17+D27+D36</f>
        <v>0</v>
      </c>
      <c r="E38" s="99">
        <f t="shared" si="3"/>
        <v>-307000</v>
      </c>
      <c r="F38" s="100">
        <f t="shared" si="3"/>
        <v>-14511736</v>
      </c>
      <c r="G38" s="100">
        <f t="shared" si="3"/>
        <v>0</v>
      </c>
      <c r="H38" s="100">
        <f t="shared" si="3"/>
        <v>-1132158</v>
      </c>
      <c r="I38" s="100">
        <f t="shared" si="3"/>
        <v>-2782008</v>
      </c>
      <c r="J38" s="100">
        <f t="shared" si="3"/>
        <v>-3914166</v>
      </c>
      <c r="K38" s="100">
        <f t="shared" si="3"/>
        <v>-273207</v>
      </c>
      <c r="L38" s="100">
        <f t="shared" si="3"/>
        <v>13728457</v>
      </c>
      <c r="M38" s="100">
        <f t="shared" si="3"/>
        <v>-13687192</v>
      </c>
      <c r="N38" s="100">
        <f t="shared" si="3"/>
        <v>-231942</v>
      </c>
      <c r="O38" s="100">
        <f t="shared" si="3"/>
        <v>-657676</v>
      </c>
      <c r="P38" s="100">
        <f t="shared" si="3"/>
        <v>-1061754</v>
      </c>
      <c r="Q38" s="100">
        <f t="shared" si="3"/>
        <v>1793387</v>
      </c>
      <c r="R38" s="100">
        <f t="shared" si="3"/>
        <v>73957</v>
      </c>
      <c r="S38" s="100">
        <f t="shared" si="3"/>
        <v>-688139</v>
      </c>
      <c r="T38" s="100">
        <f t="shared" si="3"/>
        <v>1057217</v>
      </c>
      <c r="U38" s="100">
        <f t="shared" si="3"/>
        <v>-119080</v>
      </c>
      <c r="V38" s="100">
        <f t="shared" si="3"/>
        <v>249998</v>
      </c>
      <c r="W38" s="100">
        <f t="shared" si="3"/>
        <v>-3822153</v>
      </c>
      <c r="X38" s="100">
        <f t="shared" si="3"/>
        <v>-14511736</v>
      </c>
      <c r="Y38" s="100">
        <f t="shared" si="3"/>
        <v>10689583</v>
      </c>
      <c r="Z38" s="137">
        <f>+IF(X38&lt;&gt;0,+(Y38/X38)*100,0)</f>
        <v>-73.66164186007794</v>
      </c>
      <c r="AA38" s="102">
        <f>+AA17+AA27+AA36</f>
        <v>-14511736</v>
      </c>
    </row>
    <row r="39" spans="1:27" ht="13.5">
      <c r="A39" s="249" t="s">
        <v>200</v>
      </c>
      <c r="B39" s="182"/>
      <c r="C39" s="153">
        <v>43414907</v>
      </c>
      <c r="D39" s="153"/>
      <c r="E39" s="99">
        <v>74680000</v>
      </c>
      <c r="F39" s="100">
        <v>45674128</v>
      </c>
      <c r="G39" s="100">
        <v>5020007</v>
      </c>
      <c r="H39" s="100">
        <v>5020007</v>
      </c>
      <c r="I39" s="100">
        <v>3887849</v>
      </c>
      <c r="J39" s="100">
        <v>5020007</v>
      </c>
      <c r="K39" s="100">
        <v>1105841</v>
      </c>
      <c r="L39" s="100">
        <v>832634</v>
      </c>
      <c r="M39" s="100">
        <v>14561091</v>
      </c>
      <c r="N39" s="100">
        <v>1105841</v>
      </c>
      <c r="O39" s="100">
        <v>873899</v>
      </c>
      <c r="P39" s="100">
        <v>216223</v>
      </c>
      <c r="Q39" s="100">
        <v>-845531</v>
      </c>
      <c r="R39" s="100">
        <v>873899</v>
      </c>
      <c r="S39" s="100">
        <v>947856</v>
      </c>
      <c r="T39" s="100">
        <v>259717</v>
      </c>
      <c r="U39" s="100">
        <v>1316934</v>
      </c>
      <c r="V39" s="100">
        <v>947856</v>
      </c>
      <c r="W39" s="100">
        <v>5020007</v>
      </c>
      <c r="X39" s="100">
        <v>45674128</v>
      </c>
      <c r="Y39" s="100">
        <v>-40654121</v>
      </c>
      <c r="Z39" s="137">
        <v>-89.01</v>
      </c>
      <c r="AA39" s="102">
        <v>45674128</v>
      </c>
    </row>
    <row r="40" spans="1:27" ht="13.5">
      <c r="A40" s="269" t="s">
        <v>201</v>
      </c>
      <c r="B40" s="256"/>
      <c r="C40" s="257">
        <v>45674129</v>
      </c>
      <c r="D40" s="257"/>
      <c r="E40" s="258">
        <v>74373000</v>
      </c>
      <c r="F40" s="259">
        <v>31162392</v>
      </c>
      <c r="G40" s="259">
        <v>5020007</v>
      </c>
      <c r="H40" s="259">
        <v>3887849</v>
      </c>
      <c r="I40" s="259">
        <v>1105841</v>
      </c>
      <c r="J40" s="259">
        <v>1105841</v>
      </c>
      <c r="K40" s="259">
        <v>832634</v>
      </c>
      <c r="L40" s="259">
        <v>14561091</v>
      </c>
      <c r="M40" s="259">
        <v>873899</v>
      </c>
      <c r="N40" s="259">
        <v>873899</v>
      </c>
      <c r="O40" s="259">
        <v>216223</v>
      </c>
      <c r="P40" s="259">
        <v>-845531</v>
      </c>
      <c r="Q40" s="259">
        <v>947856</v>
      </c>
      <c r="R40" s="259">
        <v>216223</v>
      </c>
      <c r="S40" s="259">
        <v>259717</v>
      </c>
      <c r="T40" s="259">
        <v>1316934</v>
      </c>
      <c r="U40" s="259">
        <v>1197854</v>
      </c>
      <c r="V40" s="259">
        <v>1197854</v>
      </c>
      <c r="W40" s="259">
        <v>1197854</v>
      </c>
      <c r="X40" s="259">
        <v>31162392</v>
      </c>
      <c r="Y40" s="259">
        <v>-29964538</v>
      </c>
      <c r="Z40" s="260">
        <v>-96.16</v>
      </c>
      <c r="AA40" s="261">
        <v>31162392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21139506</v>
      </c>
      <c r="D5" s="200">
        <f t="shared" si="0"/>
        <v>0</v>
      </c>
      <c r="E5" s="106">
        <f t="shared" si="0"/>
        <v>19499050</v>
      </c>
      <c r="F5" s="106">
        <f t="shared" si="0"/>
        <v>29991000</v>
      </c>
      <c r="G5" s="106">
        <f t="shared" si="0"/>
        <v>1858873</v>
      </c>
      <c r="H5" s="106">
        <f t="shared" si="0"/>
        <v>2530602</v>
      </c>
      <c r="I5" s="106">
        <f t="shared" si="0"/>
        <v>3267422</v>
      </c>
      <c r="J5" s="106">
        <f t="shared" si="0"/>
        <v>7656897</v>
      </c>
      <c r="K5" s="106">
        <f t="shared" si="0"/>
        <v>2180237</v>
      </c>
      <c r="L5" s="106">
        <f t="shared" si="0"/>
        <v>2699582</v>
      </c>
      <c r="M5" s="106">
        <f t="shared" si="0"/>
        <v>4383024</v>
      </c>
      <c r="N5" s="106">
        <f t="shared" si="0"/>
        <v>9262843</v>
      </c>
      <c r="O5" s="106">
        <f t="shared" si="0"/>
        <v>107605</v>
      </c>
      <c r="P5" s="106">
        <f t="shared" si="0"/>
        <v>868542</v>
      </c>
      <c r="Q5" s="106">
        <f t="shared" si="0"/>
        <v>2212653</v>
      </c>
      <c r="R5" s="106">
        <f t="shared" si="0"/>
        <v>3188800</v>
      </c>
      <c r="S5" s="106">
        <f t="shared" si="0"/>
        <v>1702632</v>
      </c>
      <c r="T5" s="106">
        <f t="shared" si="0"/>
        <v>2185954</v>
      </c>
      <c r="U5" s="106">
        <f t="shared" si="0"/>
        <v>3125923</v>
      </c>
      <c r="V5" s="106">
        <f t="shared" si="0"/>
        <v>7014509</v>
      </c>
      <c r="W5" s="106">
        <f t="shared" si="0"/>
        <v>27123049</v>
      </c>
      <c r="X5" s="106">
        <f t="shared" si="0"/>
        <v>29991000</v>
      </c>
      <c r="Y5" s="106">
        <f t="shared" si="0"/>
        <v>-2867951</v>
      </c>
      <c r="Z5" s="201">
        <f>+IF(X5&lt;&gt;0,+(Y5/X5)*100,0)</f>
        <v>-9.56270547831016</v>
      </c>
      <c r="AA5" s="199">
        <f>SUM(AA11:AA18)</f>
        <v>29991000</v>
      </c>
    </row>
    <row r="6" spans="1:27" ht="13.5">
      <c r="A6" s="291" t="s">
        <v>205</v>
      </c>
      <c r="B6" s="142"/>
      <c r="C6" s="62">
        <v>12017005</v>
      </c>
      <c r="D6" s="156"/>
      <c r="E6" s="60">
        <v>16618350</v>
      </c>
      <c r="F6" s="60">
        <v>17785000</v>
      </c>
      <c r="G6" s="60">
        <v>1262489</v>
      </c>
      <c r="H6" s="60">
        <v>1318793</v>
      </c>
      <c r="I6" s="60">
        <v>790054</v>
      </c>
      <c r="J6" s="60">
        <v>3371336</v>
      </c>
      <c r="K6" s="60">
        <v>780900</v>
      </c>
      <c r="L6" s="60">
        <v>2493067</v>
      </c>
      <c r="M6" s="60">
        <v>680341</v>
      </c>
      <c r="N6" s="60">
        <v>3954308</v>
      </c>
      <c r="O6" s="60">
        <v>74755</v>
      </c>
      <c r="P6" s="60">
        <v>868542</v>
      </c>
      <c r="Q6" s="60">
        <v>2161697</v>
      </c>
      <c r="R6" s="60">
        <v>3104994</v>
      </c>
      <c r="S6" s="60">
        <v>1021156</v>
      </c>
      <c r="T6" s="60">
        <v>1779178</v>
      </c>
      <c r="U6" s="60">
        <v>2918296</v>
      </c>
      <c r="V6" s="60">
        <v>5718630</v>
      </c>
      <c r="W6" s="60">
        <v>16149268</v>
      </c>
      <c r="X6" s="60">
        <v>17785000</v>
      </c>
      <c r="Y6" s="60">
        <v>-1635732</v>
      </c>
      <c r="Z6" s="140">
        <v>-9.2</v>
      </c>
      <c r="AA6" s="155">
        <v>17785000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4667935</v>
      </c>
      <c r="D10" s="156"/>
      <c r="E10" s="60"/>
      <c r="F10" s="60">
        <v>8300000</v>
      </c>
      <c r="G10" s="60">
        <v>385461</v>
      </c>
      <c r="H10" s="60">
        <v>1139061</v>
      </c>
      <c r="I10" s="60"/>
      <c r="J10" s="60">
        <v>1524522</v>
      </c>
      <c r="K10" s="60"/>
      <c r="L10" s="60"/>
      <c r="M10" s="60"/>
      <c r="N10" s="60"/>
      <c r="O10" s="60"/>
      <c r="P10" s="60"/>
      <c r="Q10" s="60"/>
      <c r="R10" s="60"/>
      <c r="S10" s="60">
        <v>555319</v>
      </c>
      <c r="T10" s="60"/>
      <c r="U10" s="60">
        <v>56400</v>
      </c>
      <c r="V10" s="60">
        <v>611719</v>
      </c>
      <c r="W10" s="60">
        <v>2136241</v>
      </c>
      <c r="X10" s="60">
        <v>8300000</v>
      </c>
      <c r="Y10" s="60">
        <v>-6163759</v>
      </c>
      <c r="Z10" s="140">
        <v>-74.26</v>
      </c>
      <c r="AA10" s="155">
        <v>8300000</v>
      </c>
    </row>
    <row r="11" spans="1:27" ht="13.5">
      <c r="A11" s="292" t="s">
        <v>210</v>
      </c>
      <c r="B11" s="142"/>
      <c r="C11" s="293">
        <f aca="true" t="shared" si="1" ref="C11:Y11">SUM(C6:C10)</f>
        <v>16684940</v>
      </c>
      <c r="D11" s="294">
        <f t="shared" si="1"/>
        <v>0</v>
      </c>
      <c r="E11" s="295">
        <f t="shared" si="1"/>
        <v>16618350</v>
      </c>
      <c r="F11" s="295">
        <f t="shared" si="1"/>
        <v>26085000</v>
      </c>
      <c r="G11" s="295">
        <f t="shared" si="1"/>
        <v>1647950</v>
      </c>
      <c r="H11" s="295">
        <f t="shared" si="1"/>
        <v>2457854</v>
      </c>
      <c r="I11" s="295">
        <f t="shared" si="1"/>
        <v>790054</v>
      </c>
      <c r="J11" s="295">
        <f t="shared" si="1"/>
        <v>4895858</v>
      </c>
      <c r="K11" s="295">
        <f t="shared" si="1"/>
        <v>780900</v>
      </c>
      <c r="L11" s="295">
        <f t="shared" si="1"/>
        <v>2493067</v>
      </c>
      <c r="M11" s="295">
        <f t="shared" si="1"/>
        <v>680341</v>
      </c>
      <c r="N11" s="295">
        <f t="shared" si="1"/>
        <v>3954308</v>
      </c>
      <c r="O11" s="295">
        <f t="shared" si="1"/>
        <v>74755</v>
      </c>
      <c r="P11" s="295">
        <f t="shared" si="1"/>
        <v>868542</v>
      </c>
      <c r="Q11" s="295">
        <f t="shared" si="1"/>
        <v>2161697</v>
      </c>
      <c r="R11" s="295">
        <f t="shared" si="1"/>
        <v>3104994</v>
      </c>
      <c r="S11" s="295">
        <f t="shared" si="1"/>
        <v>1576475</v>
      </c>
      <c r="T11" s="295">
        <f t="shared" si="1"/>
        <v>1779178</v>
      </c>
      <c r="U11" s="295">
        <f t="shared" si="1"/>
        <v>2974696</v>
      </c>
      <c r="V11" s="295">
        <f t="shared" si="1"/>
        <v>6330349</v>
      </c>
      <c r="W11" s="295">
        <f t="shared" si="1"/>
        <v>18285509</v>
      </c>
      <c r="X11" s="295">
        <f t="shared" si="1"/>
        <v>26085000</v>
      </c>
      <c r="Y11" s="295">
        <f t="shared" si="1"/>
        <v>-7799491</v>
      </c>
      <c r="Z11" s="296">
        <f>+IF(X11&lt;&gt;0,+(Y11/X11)*100,0)</f>
        <v>-29.900291355184972</v>
      </c>
      <c r="AA11" s="297">
        <f>SUM(AA6:AA10)</f>
        <v>26085000</v>
      </c>
    </row>
    <row r="12" spans="1:27" ht="13.5">
      <c r="A12" s="298" t="s">
        <v>211</v>
      </c>
      <c r="B12" s="136"/>
      <c r="C12" s="62">
        <v>2442674</v>
      </c>
      <c r="D12" s="156"/>
      <c r="E12" s="60">
        <v>2250000</v>
      </c>
      <c r="F12" s="60">
        <v>1200000</v>
      </c>
      <c r="G12" s="60">
        <v>210923</v>
      </c>
      <c r="H12" s="60">
        <v>71265</v>
      </c>
      <c r="I12" s="60">
        <v>210234</v>
      </c>
      <c r="J12" s="60">
        <v>492422</v>
      </c>
      <c r="K12" s="60">
        <v>362355</v>
      </c>
      <c r="L12" s="60">
        <v>142786</v>
      </c>
      <c r="M12" s="60">
        <v>58763</v>
      </c>
      <c r="N12" s="60">
        <v>563904</v>
      </c>
      <c r="O12" s="60"/>
      <c r="P12" s="60"/>
      <c r="Q12" s="60"/>
      <c r="R12" s="60"/>
      <c r="S12" s="60"/>
      <c r="T12" s="60">
        <v>358601</v>
      </c>
      <c r="U12" s="60">
        <v>12340</v>
      </c>
      <c r="V12" s="60">
        <v>370941</v>
      </c>
      <c r="W12" s="60">
        <v>1427267</v>
      </c>
      <c r="X12" s="60">
        <v>1200000</v>
      </c>
      <c r="Y12" s="60">
        <v>227267</v>
      </c>
      <c r="Z12" s="140">
        <v>18.94</v>
      </c>
      <c r="AA12" s="155">
        <v>1200000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2009692</v>
      </c>
      <c r="D15" s="156"/>
      <c r="E15" s="60">
        <v>630700</v>
      </c>
      <c r="F15" s="60">
        <v>2706000</v>
      </c>
      <c r="G15" s="60"/>
      <c r="H15" s="60">
        <v>1483</v>
      </c>
      <c r="I15" s="60">
        <v>2267134</v>
      </c>
      <c r="J15" s="60">
        <v>2268617</v>
      </c>
      <c r="K15" s="60">
        <v>1036982</v>
      </c>
      <c r="L15" s="60">
        <v>63729</v>
      </c>
      <c r="M15" s="60">
        <v>3643920</v>
      </c>
      <c r="N15" s="60">
        <v>4744631</v>
      </c>
      <c r="O15" s="60">
        <v>32850</v>
      </c>
      <c r="P15" s="60"/>
      <c r="Q15" s="60">
        <v>50956</v>
      </c>
      <c r="R15" s="60">
        <v>83806</v>
      </c>
      <c r="S15" s="60">
        <v>126157</v>
      </c>
      <c r="T15" s="60">
        <v>48175</v>
      </c>
      <c r="U15" s="60">
        <v>138887</v>
      </c>
      <c r="V15" s="60">
        <v>313219</v>
      </c>
      <c r="W15" s="60">
        <v>7410273</v>
      </c>
      <c r="X15" s="60">
        <v>2706000</v>
      </c>
      <c r="Y15" s="60">
        <v>4704273</v>
      </c>
      <c r="Z15" s="140">
        <v>173.85</v>
      </c>
      <c r="AA15" s="155">
        <v>2706000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2200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2000000</v>
      </c>
      <c r="F20" s="100">
        <f t="shared" si="2"/>
        <v>4100000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4100000</v>
      </c>
      <c r="Y20" s="100">
        <f t="shared" si="2"/>
        <v>-4100000</v>
      </c>
      <c r="Z20" s="137">
        <f>+IF(X20&lt;&gt;0,+(Y20/X20)*100,0)</f>
        <v>-100</v>
      </c>
      <c r="AA20" s="153">
        <f>SUM(AA26:AA33)</f>
        <v>4100000</v>
      </c>
    </row>
    <row r="21" spans="1:27" ht="13.5">
      <c r="A21" s="291" t="s">
        <v>205</v>
      </c>
      <c r="B21" s="142"/>
      <c r="C21" s="62"/>
      <c r="D21" s="156"/>
      <c r="E21" s="60">
        <v>2000000</v>
      </c>
      <c r="F21" s="60">
        <v>4100000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4100000</v>
      </c>
      <c r="Y21" s="60">
        <v>-4100000</v>
      </c>
      <c r="Z21" s="140">
        <v>-100</v>
      </c>
      <c r="AA21" s="155">
        <v>4100000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4100000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4100000</v>
      </c>
      <c r="Y26" s="295">
        <f t="shared" si="3"/>
        <v>-4100000</v>
      </c>
      <c r="Z26" s="296">
        <f>+IF(X26&lt;&gt;0,+(Y26/X26)*100,0)</f>
        <v>-100</v>
      </c>
      <c r="AA26" s="297">
        <f>SUM(AA21:AA25)</f>
        <v>4100000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12017005</v>
      </c>
      <c r="D36" s="156">
        <f t="shared" si="4"/>
        <v>0</v>
      </c>
      <c r="E36" s="60">
        <f t="shared" si="4"/>
        <v>18618350</v>
      </c>
      <c r="F36" s="60">
        <f t="shared" si="4"/>
        <v>21885000</v>
      </c>
      <c r="G36" s="60">
        <f t="shared" si="4"/>
        <v>1262489</v>
      </c>
      <c r="H36" s="60">
        <f t="shared" si="4"/>
        <v>1318793</v>
      </c>
      <c r="I36" s="60">
        <f t="shared" si="4"/>
        <v>790054</v>
      </c>
      <c r="J36" s="60">
        <f t="shared" si="4"/>
        <v>3371336</v>
      </c>
      <c r="K36" s="60">
        <f t="shared" si="4"/>
        <v>780900</v>
      </c>
      <c r="L36" s="60">
        <f t="shared" si="4"/>
        <v>2493067</v>
      </c>
      <c r="M36" s="60">
        <f t="shared" si="4"/>
        <v>680341</v>
      </c>
      <c r="N36" s="60">
        <f t="shared" si="4"/>
        <v>3954308</v>
      </c>
      <c r="O36" s="60">
        <f t="shared" si="4"/>
        <v>74755</v>
      </c>
      <c r="P36" s="60">
        <f t="shared" si="4"/>
        <v>868542</v>
      </c>
      <c r="Q36" s="60">
        <f t="shared" si="4"/>
        <v>2161697</v>
      </c>
      <c r="R36" s="60">
        <f t="shared" si="4"/>
        <v>3104994</v>
      </c>
      <c r="S36" s="60">
        <f t="shared" si="4"/>
        <v>1021156</v>
      </c>
      <c r="T36" s="60">
        <f t="shared" si="4"/>
        <v>1779178</v>
      </c>
      <c r="U36" s="60">
        <f t="shared" si="4"/>
        <v>2918296</v>
      </c>
      <c r="V36" s="60">
        <f t="shared" si="4"/>
        <v>5718630</v>
      </c>
      <c r="W36" s="60">
        <f t="shared" si="4"/>
        <v>16149268</v>
      </c>
      <c r="X36" s="60">
        <f t="shared" si="4"/>
        <v>21885000</v>
      </c>
      <c r="Y36" s="60">
        <f t="shared" si="4"/>
        <v>-5735732</v>
      </c>
      <c r="Z36" s="140">
        <f aca="true" t="shared" si="5" ref="Z36:Z49">+IF(X36&lt;&gt;0,+(Y36/X36)*100,0)</f>
        <v>-26.208508110578023</v>
      </c>
      <c r="AA36" s="155">
        <f>AA6+AA21</f>
        <v>21885000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4667935</v>
      </c>
      <c r="D40" s="156">
        <f t="shared" si="4"/>
        <v>0</v>
      </c>
      <c r="E40" s="60">
        <f t="shared" si="4"/>
        <v>0</v>
      </c>
      <c r="F40" s="60">
        <f t="shared" si="4"/>
        <v>8300000</v>
      </c>
      <c r="G40" s="60">
        <f t="shared" si="4"/>
        <v>385461</v>
      </c>
      <c r="H40" s="60">
        <f t="shared" si="4"/>
        <v>1139061</v>
      </c>
      <c r="I40" s="60">
        <f t="shared" si="4"/>
        <v>0</v>
      </c>
      <c r="J40" s="60">
        <f t="shared" si="4"/>
        <v>1524522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555319</v>
      </c>
      <c r="T40" s="60">
        <f t="shared" si="4"/>
        <v>0</v>
      </c>
      <c r="U40" s="60">
        <f t="shared" si="4"/>
        <v>56400</v>
      </c>
      <c r="V40" s="60">
        <f t="shared" si="4"/>
        <v>611719</v>
      </c>
      <c r="W40" s="60">
        <f t="shared" si="4"/>
        <v>2136241</v>
      </c>
      <c r="X40" s="60">
        <f t="shared" si="4"/>
        <v>8300000</v>
      </c>
      <c r="Y40" s="60">
        <f t="shared" si="4"/>
        <v>-6163759</v>
      </c>
      <c r="Z40" s="140">
        <f t="shared" si="5"/>
        <v>-74.26215662650603</v>
      </c>
      <c r="AA40" s="155">
        <f>AA10+AA25</f>
        <v>8300000</v>
      </c>
    </row>
    <row r="41" spans="1:27" ht="13.5">
      <c r="A41" s="292" t="s">
        <v>210</v>
      </c>
      <c r="B41" s="142"/>
      <c r="C41" s="293">
        <f aca="true" t="shared" si="6" ref="C41:Y41">SUM(C36:C40)</f>
        <v>16684940</v>
      </c>
      <c r="D41" s="294">
        <f t="shared" si="6"/>
        <v>0</v>
      </c>
      <c r="E41" s="295">
        <f t="shared" si="6"/>
        <v>18618350</v>
      </c>
      <c r="F41" s="295">
        <f t="shared" si="6"/>
        <v>30185000</v>
      </c>
      <c r="G41" s="295">
        <f t="shared" si="6"/>
        <v>1647950</v>
      </c>
      <c r="H41" s="295">
        <f t="shared" si="6"/>
        <v>2457854</v>
      </c>
      <c r="I41" s="295">
        <f t="shared" si="6"/>
        <v>790054</v>
      </c>
      <c r="J41" s="295">
        <f t="shared" si="6"/>
        <v>4895858</v>
      </c>
      <c r="K41" s="295">
        <f t="shared" si="6"/>
        <v>780900</v>
      </c>
      <c r="L41" s="295">
        <f t="shared" si="6"/>
        <v>2493067</v>
      </c>
      <c r="M41" s="295">
        <f t="shared" si="6"/>
        <v>680341</v>
      </c>
      <c r="N41" s="295">
        <f t="shared" si="6"/>
        <v>3954308</v>
      </c>
      <c r="O41" s="295">
        <f t="shared" si="6"/>
        <v>74755</v>
      </c>
      <c r="P41" s="295">
        <f t="shared" si="6"/>
        <v>868542</v>
      </c>
      <c r="Q41" s="295">
        <f t="shared" si="6"/>
        <v>2161697</v>
      </c>
      <c r="R41" s="295">
        <f t="shared" si="6"/>
        <v>3104994</v>
      </c>
      <c r="S41" s="295">
        <f t="shared" si="6"/>
        <v>1576475</v>
      </c>
      <c r="T41" s="295">
        <f t="shared" si="6"/>
        <v>1779178</v>
      </c>
      <c r="U41" s="295">
        <f t="shared" si="6"/>
        <v>2974696</v>
      </c>
      <c r="V41" s="295">
        <f t="shared" si="6"/>
        <v>6330349</v>
      </c>
      <c r="W41" s="295">
        <f t="shared" si="6"/>
        <v>18285509</v>
      </c>
      <c r="X41" s="295">
        <f t="shared" si="6"/>
        <v>30185000</v>
      </c>
      <c r="Y41" s="295">
        <f t="shared" si="6"/>
        <v>-11899491</v>
      </c>
      <c r="Z41" s="296">
        <f t="shared" si="5"/>
        <v>-39.42186847772072</v>
      </c>
      <c r="AA41" s="297">
        <f>SUM(AA36:AA40)</f>
        <v>30185000</v>
      </c>
    </row>
    <row r="42" spans="1:27" ht="13.5">
      <c r="A42" s="298" t="s">
        <v>211</v>
      </c>
      <c r="B42" s="136"/>
      <c r="C42" s="95">
        <f aca="true" t="shared" si="7" ref="C42:Y48">C12+C27</f>
        <v>2442674</v>
      </c>
      <c r="D42" s="129">
        <f t="shared" si="7"/>
        <v>0</v>
      </c>
      <c r="E42" s="54">
        <f t="shared" si="7"/>
        <v>2250000</v>
      </c>
      <c r="F42" s="54">
        <f t="shared" si="7"/>
        <v>1200000</v>
      </c>
      <c r="G42" s="54">
        <f t="shared" si="7"/>
        <v>210923</v>
      </c>
      <c r="H42" s="54">
        <f t="shared" si="7"/>
        <v>71265</v>
      </c>
      <c r="I42" s="54">
        <f t="shared" si="7"/>
        <v>210234</v>
      </c>
      <c r="J42" s="54">
        <f t="shared" si="7"/>
        <v>492422</v>
      </c>
      <c r="K42" s="54">
        <f t="shared" si="7"/>
        <v>362355</v>
      </c>
      <c r="L42" s="54">
        <f t="shared" si="7"/>
        <v>142786</v>
      </c>
      <c r="M42" s="54">
        <f t="shared" si="7"/>
        <v>58763</v>
      </c>
      <c r="N42" s="54">
        <f t="shared" si="7"/>
        <v>563904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358601</v>
      </c>
      <c r="U42" s="54">
        <f t="shared" si="7"/>
        <v>12340</v>
      </c>
      <c r="V42" s="54">
        <f t="shared" si="7"/>
        <v>370941</v>
      </c>
      <c r="W42" s="54">
        <f t="shared" si="7"/>
        <v>1427267</v>
      </c>
      <c r="X42" s="54">
        <f t="shared" si="7"/>
        <v>1200000</v>
      </c>
      <c r="Y42" s="54">
        <f t="shared" si="7"/>
        <v>227267</v>
      </c>
      <c r="Z42" s="184">
        <f t="shared" si="5"/>
        <v>18.938916666666668</v>
      </c>
      <c r="AA42" s="130">
        <f aca="true" t="shared" si="8" ref="AA42:AA48">AA12+AA27</f>
        <v>1200000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2009692</v>
      </c>
      <c r="D45" s="129">
        <f t="shared" si="7"/>
        <v>0</v>
      </c>
      <c r="E45" s="54">
        <f t="shared" si="7"/>
        <v>630700</v>
      </c>
      <c r="F45" s="54">
        <f t="shared" si="7"/>
        <v>2706000</v>
      </c>
      <c r="G45" s="54">
        <f t="shared" si="7"/>
        <v>0</v>
      </c>
      <c r="H45" s="54">
        <f t="shared" si="7"/>
        <v>1483</v>
      </c>
      <c r="I45" s="54">
        <f t="shared" si="7"/>
        <v>2267134</v>
      </c>
      <c r="J45" s="54">
        <f t="shared" si="7"/>
        <v>2268617</v>
      </c>
      <c r="K45" s="54">
        <f t="shared" si="7"/>
        <v>1036982</v>
      </c>
      <c r="L45" s="54">
        <f t="shared" si="7"/>
        <v>63729</v>
      </c>
      <c r="M45" s="54">
        <f t="shared" si="7"/>
        <v>3643920</v>
      </c>
      <c r="N45" s="54">
        <f t="shared" si="7"/>
        <v>4744631</v>
      </c>
      <c r="O45" s="54">
        <f t="shared" si="7"/>
        <v>32850</v>
      </c>
      <c r="P45" s="54">
        <f t="shared" si="7"/>
        <v>0</v>
      </c>
      <c r="Q45" s="54">
        <f t="shared" si="7"/>
        <v>50956</v>
      </c>
      <c r="R45" s="54">
        <f t="shared" si="7"/>
        <v>83806</v>
      </c>
      <c r="S45" s="54">
        <f t="shared" si="7"/>
        <v>126157</v>
      </c>
      <c r="T45" s="54">
        <f t="shared" si="7"/>
        <v>48175</v>
      </c>
      <c r="U45" s="54">
        <f t="shared" si="7"/>
        <v>138887</v>
      </c>
      <c r="V45" s="54">
        <f t="shared" si="7"/>
        <v>313219</v>
      </c>
      <c r="W45" s="54">
        <f t="shared" si="7"/>
        <v>7410273</v>
      </c>
      <c r="X45" s="54">
        <f t="shared" si="7"/>
        <v>2706000</v>
      </c>
      <c r="Y45" s="54">
        <f t="shared" si="7"/>
        <v>4704273</v>
      </c>
      <c r="Z45" s="184">
        <f t="shared" si="5"/>
        <v>173.8460088691796</v>
      </c>
      <c r="AA45" s="130">
        <f t="shared" si="8"/>
        <v>2706000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2200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21139506</v>
      </c>
      <c r="D49" s="218">
        <f t="shared" si="9"/>
        <v>0</v>
      </c>
      <c r="E49" s="220">
        <f t="shared" si="9"/>
        <v>21499050</v>
      </c>
      <c r="F49" s="220">
        <f t="shared" si="9"/>
        <v>34091000</v>
      </c>
      <c r="G49" s="220">
        <f t="shared" si="9"/>
        <v>1858873</v>
      </c>
      <c r="H49" s="220">
        <f t="shared" si="9"/>
        <v>2530602</v>
      </c>
      <c r="I49" s="220">
        <f t="shared" si="9"/>
        <v>3267422</v>
      </c>
      <c r="J49" s="220">
        <f t="shared" si="9"/>
        <v>7656897</v>
      </c>
      <c r="K49" s="220">
        <f t="shared" si="9"/>
        <v>2180237</v>
      </c>
      <c r="L49" s="220">
        <f t="shared" si="9"/>
        <v>2699582</v>
      </c>
      <c r="M49" s="220">
        <f t="shared" si="9"/>
        <v>4383024</v>
      </c>
      <c r="N49" s="220">
        <f t="shared" si="9"/>
        <v>9262843</v>
      </c>
      <c r="O49" s="220">
        <f t="shared" si="9"/>
        <v>107605</v>
      </c>
      <c r="P49" s="220">
        <f t="shared" si="9"/>
        <v>868542</v>
      </c>
      <c r="Q49" s="220">
        <f t="shared" si="9"/>
        <v>2212653</v>
      </c>
      <c r="R49" s="220">
        <f t="shared" si="9"/>
        <v>3188800</v>
      </c>
      <c r="S49" s="220">
        <f t="shared" si="9"/>
        <v>1702632</v>
      </c>
      <c r="T49" s="220">
        <f t="shared" si="9"/>
        <v>2185954</v>
      </c>
      <c r="U49" s="220">
        <f t="shared" si="9"/>
        <v>3125923</v>
      </c>
      <c r="V49" s="220">
        <f t="shared" si="9"/>
        <v>7014509</v>
      </c>
      <c r="W49" s="220">
        <f t="shared" si="9"/>
        <v>27123049</v>
      </c>
      <c r="X49" s="220">
        <f t="shared" si="9"/>
        <v>34091000</v>
      </c>
      <c r="Y49" s="220">
        <f t="shared" si="9"/>
        <v>-6967951</v>
      </c>
      <c r="Z49" s="221">
        <f t="shared" si="5"/>
        <v>-20.439268428617524</v>
      </c>
      <c r="AA49" s="222">
        <f>SUM(AA41:AA48)</f>
        <v>34091000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3035624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3035624</v>
      </c>
      <c r="Y51" s="54">
        <f t="shared" si="10"/>
        <v>-3035624</v>
      </c>
      <c r="Z51" s="184">
        <f>+IF(X51&lt;&gt;0,+(Y51/X51)*100,0)</f>
        <v>-100</v>
      </c>
      <c r="AA51" s="130">
        <f>SUM(AA57:AA61)</f>
        <v>3035624</v>
      </c>
    </row>
    <row r="52" spans="1:27" ht="13.5">
      <c r="A52" s="310" t="s">
        <v>205</v>
      </c>
      <c r="B52" s="142"/>
      <c r="C52" s="62"/>
      <c r="D52" s="156"/>
      <c r="E52" s="60"/>
      <c r="F52" s="60">
        <v>1875000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1875000</v>
      </c>
      <c r="Y52" s="60">
        <v>-1875000</v>
      </c>
      <c r="Z52" s="140">
        <v>-100</v>
      </c>
      <c r="AA52" s="155">
        <v>1875000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1875000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1875000</v>
      </c>
      <c r="Y57" s="295">
        <f t="shared" si="11"/>
        <v>-1875000</v>
      </c>
      <c r="Z57" s="296">
        <f>+IF(X57&lt;&gt;0,+(Y57/X57)*100,0)</f>
        <v>-100</v>
      </c>
      <c r="AA57" s="297">
        <f>SUM(AA52:AA56)</f>
        <v>1875000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>
        <v>1160624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1160624</v>
      </c>
      <c r="Y61" s="60">
        <v>-1160624</v>
      </c>
      <c r="Z61" s="140">
        <v>-100</v>
      </c>
      <c r="AA61" s="155">
        <v>1160624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2216475</v>
      </c>
      <c r="F65" s="60"/>
      <c r="G65" s="60">
        <v>156579</v>
      </c>
      <c r="H65" s="60">
        <v>148357</v>
      </c>
      <c r="I65" s="60">
        <v>156968</v>
      </c>
      <c r="J65" s="60">
        <v>461904</v>
      </c>
      <c r="K65" s="60">
        <v>157834</v>
      </c>
      <c r="L65" s="60">
        <v>319578</v>
      </c>
      <c r="M65" s="60">
        <v>158111</v>
      </c>
      <c r="N65" s="60">
        <v>635523</v>
      </c>
      <c r="O65" s="60">
        <v>181447</v>
      </c>
      <c r="P65" s="60">
        <v>181447</v>
      </c>
      <c r="Q65" s="60">
        <v>173976</v>
      </c>
      <c r="R65" s="60">
        <v>536870</v>
      </c>
      <c r="S65" s="60">
        <v>174710</v>
      </c>
      <c r="T65" s="60">
        <v>193647</v>
      </c>
      <c r="U65" s="60">
        <v>180845</v>
      </c>
      <c r="V65" s="60">
        <v>549202</v>
      </c>
      <c r="W65" s="60">
        <v>2183499</v>
      </c>
      <c r="X65" s="60"/>
      <c r="Y65" s="60">
        <v>2183499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2583000</v>
      </c>
      <c r="D68" s="156"/>
      <c r="E68" s="60">
        <v>3206917</v>
      </c>
      <c r="F68" s="60">
        <v>3036000</v>
      </c>
      <c r="G68" s="60">
        <v>35936</v>
      </c>
      <c r="H68" s="60">
        <v>177434</v>
      </c>
      <c r="I68" s="60">
        <v>431228</v>
      </c>
      <c r="J68" s="60">
        <v>644598</v>
      </c>
      <c r="K68" s="60">
        <v>118895</v>
      </c>
      <c r="L68" s="60">
        <v>90902</v>
      </c>
      <c r="M68" s="60">
        <v>108949</v>
      </c>
      <c r="N68" s="60">
        <v>318746</v>
      </c>
      <c r="O68" s="60">
        <v>220357</v>
      </c>
      <c r="P68" s="60">
        <v>286702</v>
      </c>
      <c r="Q68" s="60">
        <v>101009</v>
      </c>
      <c r="R68" s="60">
        <v>608068</v>
      </c>
      <c r="S68" s="60">
        <v>169690</v>
      </c>
      <c r="T68" s="60">
        <v>451521</v>
      </c>
      <c r="U68" s="60">
        <v>368922</v>
      </c>
      <c r="V68" s="60">
        <v>990133</v>
      </c>
      <c r="W68" s="60">
        <v>2561545</v>
      </c>
      <c r="X68" s="60">
        <v>3036000</v>
      </c>
      <c r="Y68" s="60">
        <v>-474455</v>
      </c>
      <c r="Z68" s="140">
        <v>-15.63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2583000</v>
      </c>
      <c r="D69" s="218">
        <f t="shared" si="12"/>
        <v>0</v>
      </c>
      <c r="E69" s="220">
        <f t="shared" si="12"/>
        <v>5423392</v>
      </c>
      <c r="F69" s="220">
        <f t="shared" si="12"/>
        <v>3036000</v>
      </c>
      <c r="G69" s="220">
        <f t="shared" si="12"/>
        <v>192515</v>
      </c>
      <c r="H69" s="220">
        <f t="shared" si="12"/>
        <v>325791</v>
      </c>
      <c r="I69" s="220">
        <f t="shared" si="12"/>
        <v>588196</v>
      </c>
      <c r="J69" s="220">
        <f t="shared" si="12"/>
        <v>1106502</v>
      </c>
      <c r="K69" s="220">
        <f t="shared" si="12"/>
        <v>276729</v>
      </c>
      <c r="L69" s="220">
        <f t="shared" si="12"/>
        <v>410480</v>
      </c>
      <c r="M69" s="220">
        <f t="shared" si="12"/>
        <v>267060</v>
      </c>
      <c r="N69" s="220">
        <f t="shared" si="12"/>
        <v>954269</v>
      </c>
      <c r="O69" s="220">
        <f t="shared" si="12"/>
        <v>401804</v>
      </c>
      <c r="P69" s="220">
        <f t="shared" si="12"/>
        <v>468149</v>
      </c>
      <c r="Q69" s="220">
        <f t="shared" si="12"/>
        <v>274985</v>
      </c>
      <c r="R69" s="220">
        <f t="shared" si="12"/>
        <v>1144938</v>
      </c>
      <c r="S69" s="220">
        <f t="shared" si="12"/>
        <v>344400</v>
      </c>
      <c r="T69" s="220">
        <f t="shared" si="12"/>
        <v>645168</v>
      </c>
      <c r="U69" s="220">
        <f t="shared" si="12"/>
        <v>549767</v>
      </c>
      <c r="V69" s="220">
        <f t="shared" si="12"/>
        <v>1539335</v>
      </c>
      <c r="W69" s="220">
        <f t="shared" si="12"/>
        <v>4745044</v>
      </c>
      <c r="X69" s="220">
        <f t="shared" si="12"/>
        <v>3036000</v>
      </c>
      <c r="Y69" s="220">
        <f t="shared" si="12"/>
        <v>1709044</v>
      </c>
      <c r="Z69" s="221">
        <f>+IF(X69&lt;&gt;0,+(Y69/X69)*100,0)</f>
        <v>56.29262187088274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16684940</v>
      </c>
      <c r="D5" s="344">
        <f t="shared" si="0"/>
        <v>0</v>
      </c>
      <c r="E5" s="343">
        <f t="shared" si="0"/>
        <v>16618350</v>
      </c>
      <c r="F5" s="345">
        <f t="shared" si="0"/>
        <v>26085000</v>
      </c>
      <c r="G5" s="345">
        <f t="shared" si="0"/>
        <v>1647950</v>
      </c>
      <c r="H5" s="343">
        <f t="shared" si="0"/>
        <v>2457854</v>
      </c>
      <c r="I5" s="343">
        <f t="shared" si="0"/>
        <v>790054</v>
      </c>
      <c r="J5" s="345">
        <f t="shared" si="0"/>
        <v>4895858</v>
      </c>
      <c r="K5" s="345">
        <f t="shared" si="0"/>
        <v>780900</v>
      </c>
      <c r="L5" s="343">
        <f t="shared" si="0"/>
        <v>2493067</v>
      </c>
      <c r="M5" s="343">
        <f t="shared" si="0"/>
        <v>680341</v>
      </c>
      <c r="N5" s="345">
        <f t="shared" si="0"/>
        <v>3954308</v>
      </c>
      <c r="O5" s="345">
        <f t="shared" si="0"/>
        <v>74755</v>
      </c>
      <c r="P5" s="343">
        <f t="shared" si="0"/>
        <v>868542</v>
      </c>
      <c r="Q5" s="343">
        <f t="shared" si="0"/>
        <v>2161697</v>
      </c>
      <c r="R5" s="345">
        <f t="shared" si="0"/>
        <v>3104994</v>
      </c>
      <c r="S5" s="345">
        <f t="shared" si="0"/>
        <v>1576475</v>
      </c>
      <c r="T5" s="343">
        <f t="shared" si="0"/>
        <v>1779178</v>
      </c>
      <c r="U5" s="343">
        <f t="shared" si="0"/>
        <v>2974696</v>
      </c>
      <c r="V5" s="345">
        <f t="shared" si="0"/>
        <v>6330349</v>
      </c>
      <c r="W5" s="345">
        <f t="shared" si="0"/>
        <v>18285509</v>
      </c>
      <c r="X5" s="343">
        <f t="shared" si="0"/>
        <v>26085000</v>
      </c>
      <c r="Y5" s="345">
        <f t="shared" si="0"/>
        <v>-7799491</v>
      </c>
      <c r="Z5" s="346">
        <f>+IF(X5&lt;&gt;0,+(Y5/X5)*100,0)</f>
        <v>-29.900291355184972</v>
      </c>
      <c r="AA5" s="347">
        <f>+AA6+AA8+AA11+AA13+AA15</f>
        <v>26085000</v>
      </c>
    </row>
    <row r="6" spans="1:27" ht="13.5">
      <c r="A6" s="348" t="s">
        <v>205</v>
      </c>
      <c r="B6" s="142"/>
      <c r="C6" s="60">
        <f>+C7</f>
        <v>12017005</v>
      </c>
      <c r="D6" s="327">
        <f aca="true" t="shared" si="1" ref="D6:AA6">+D7</f>
        <v>0</v>
      </c>
      <c r="E6" s="60">
        <f t="shared" si="1"/>
        <v>16618350</v>
      </c>
      <c r="F6" s="59">
        <f t="shared" si="1"/>
        <v>17785000</v>
      </c>
      <c r="G6" s="59">
        <f t="shared" si="1"/>
        <v>1262489</v>
      </c>
      <c r="H6" s="60">
        <f t="shared" si="1"/>
        <v>1318793</v>
      </c>
      <c r="I6" s="60">
        <f t="shared" si="1"/>
        <v>790054</v>
      </c>
      <c r="J6" s="59">
        <f t="shared" si="1"/>
        <v>3371336</v>
      </c>
      <c r="K6" s="59">
        <f t="shared" si="1"/>
        <v>780900</v>
      </c>
      <c r="L6" s="60">
        <f t="shared" si="1"/>
        <v>2493067</v>
      </c>
      <c r="M6" s="60">
        <f t="shared" si="1"/>
        <v>680341</v>
      </c>
      <c r="N6" s="59">
        <f t="shared" si="1"/>
        <v>3954308</v>
      </c>
      <c r="O6" s="59">
        <f t="shared" si="1"/>
        <v>74755</v>
      </c>
      <c r="P6" s="60">
        <f t="shared" si="1"/>
        <v>868542</v>
      </c>
      <c r="Q6" s="60">
        <f t="shared" si="1"/>
        <v>2161697</v>
      </c>
      <c r="R6" s="59">
        <f t="shared" si="1"/>
        <v>3104994</v>
      </c>
      <c r="S6" s="59">
        <f t="shared" si="1"/>
        <v>1021156</v>
      </c>
      <c r="T6" s="60">
        <f t="shared" si="1"/>
        <v>1779178</v>
      </c>
      <c r="U6" s="60">
        <f t="shared" si="1"/>
        <v>2918296</v>
      </c>
      <c r="V6" s="59">
        <f t="shared" si="1"/>
        <v>5718630</v>
      </c>
      <c r="W6" s="59">
        <f t="shared" si="1"/>
        <v>16149268</v>
      </c>
      <c r="X6" s="60">
        <f t="shared" si="1"/>
        <v>17785000</v>
      </c>
      <c r="Y6" s="59">
        <f t="shared" si="1"/>
        <v>-1635732</v>
      </c>
      <c r="Z6" s="61">
        <f>+IF(X6&lt;&gt;0,+(Y6/X6)*100,0)</f>
        <v>-9.197256114703402</v>
      </c>
      <c r="AA6" s="62">
        <f t="shared" si="1"/>
        <v>17785000</v>
      </c>
    </row>
    <row r="7" spans="1:27" ht="13.5">
      <c r="A7" s="291" t="s">
        <v>229</v>
      </c>
      <c r="B7" s="142"/>
      <c r="C7" s="60">
        <v>12017005</v>
      </c>
      <c r="D7" s="327"/>
      <c r="E7" s="60">
        <v>16618350</v>
      </c>
      <c r="F7" s="59">
        <v>17785000</v>
      </c>
      <c r="G7" s="59">
        <v>1262489</v>
      </c>
      <c r="H7" s="60">
        <v>1318793</v>
      </c>
      <c r="I7" s="60">
        <v>790054</v>
      </c>
      <c r="J7" s="59">
        <v>3371336</v>
      </c>
      <c r="K7" s="59">
        <v>780900</v>
      </c>
      <c r="L7" s="60">
        <v>2493067</v>
      </c>
      <c r="M7" s="60">
        <v>680341</v>
      </c>
      <c r="N7" s="59">
        <v>3954308</v>
      </c>
      <c r="O7" s="59">
        <v>74755</v>
      </c>
      <c r="P7" s="60">
        <v>868542</v>
      </c>
      <c r="Q7" s="60">
        <v>2161697</v>
      </c>
      <c r="R7" s="59">
        <v>3104994</v>
      </c>
      <c r="S7" s="59">
        <v>1021156</v>
      </c>
      <c r="T7" s="60">
        <v>1779178</v>
      </c>
      <c r="U7" s="60">
        <v>2918296</v>
      </c>
      <c r="V7" s="59">
        <v>5718630</v>
      </c>
      <c r="W7" s="59">
        <v>16149268</v>
      </c>
      <c r="X7" s="60">
        <v>17785000</v>
      </c>
      <c r="Y7" s="59">
        <v>-1635732</v>
      </c>
      <c r="Z7" s="61">
        <v>-9.2</v>
      </c>
      <c r="AA7" s="62">
        <v>17785000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4667935</v>
      </c>
      <c r="D15" s="327">
        <f t="shared" si="5"/>
        <v>0</v>
      </c>
      <c r="E15" s="60">
        <f t="shared" si="5"/>
        <v>0</v>
      </c>
      <c r="F15" s="59">
        <f t="shared" si="5"/>
        <v>8300000</v>
      </c>
      <c r="G15" s="59">
        <f t="shared" si="5"/>
        <v>385461</v>
      </c>
      <c r="H15" s="60">
        <f t="shared" si="5"/>
        <v>1139061</v>
      </c>
      <c r="I15" s="60">
        <f t="shared" si="5"/>
        <v>0</v>
      </c>
      <c r="J15" s="59">
        <f t="shared" si="5"/>
        <v>1524522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555319</v>
      </c>
      <c r="T15" s="60">
        <f t="shared" si="5"/>
        <v>0</v>
      </c>
      <c r="U15" s="60">
        <f t="shared" si="5"/>
        <v>56400</v>
      </c>
      <c r="V15" s="59">
        <f t="shared" si="5"/>
        <v>611719</v>
      </c>
      <c r="W15" s="59">
        <f t="shared" si="5"/>
        <v>2136241</v>
      </c>
      <c r="X15" s="60">
        <f t="shared" si="5"/>
        <v>8300000</v>
      </c>
      <c r="Y15" s="59">
        <f t="shared" si="5"/>
        <v>-6163759</v>
      </c>
      <c r="Z15" s="61">
        <f>+IF(X15&lt;&gt;0,+(Y15/X15)*100,0)</f>
        <v>-74.26215662650603</v>
      </c>
      <c r="AA15" s="62">
        <f>SUM(AA16:AA20)</f>
        <v>8300000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4667935</v>
      </c>
      <c r="D20" s="327"/>
      <c r="E20" s="60"/>
      <c r="F20" s="59">
        <v>8300000</v>
      </c>
      <c r="G20" s="59">
        <v>385461</v>
      </c>
      <c r="H20" s="60">
        <v>1139061</v>
      </c>
      <c r="I20" s="60"/>
      <c r="J20" s="59">
        <v>1524522</v>
      </c>
      <c r="K20" s="59"/>
      <c r="L20" s="60"/>
      <c r="M20" s="60"/>
      <c r="N20" s="59"/>
      <c r="O20" s="59"/>
      <c r="P20" s="60"/>
      <c r="Q20" s="60"/>
      <c r="R20" s="59"/>
      <c r="S20" s="59">
        <v>555319</v>
      </c>
      <c r="T20" s="60"/>
      <c r="U20" s="60">
        <v>56400</v>
      </c>
      <c r="V20" s="59">
        <v>611719</v>
      </c>
      <c r="W20" s="59">
        <v>2136241</v>
      </c>
      <c r="X20" s="60">
        <v>8300000</v>
      </c>
      <c r="Y20" s="59">
        <v>-6163759</v>
      </c>
      <c r="Z20" s="61">
        <v>-74.26</v>
      </c>
      <c r="AA20" s="62">
        <v>8300000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2442674</v>
      </c>
      <c r="D22" s="331">
        <f t="shared" si="6"/>
        <v>0</v>
      </c>
      <c r="E22" s="330">
        <f t="shared" si="6"/>
        <v>2250000</v>
      </c>
      <c r="F22" s="332">
        <f t="shared" si="6"/>
        <v>1200000</v>
      </c>
      <c r="G22" s="332">
        <f t="shared" si="6"/>
        <v>210923</v>
      </c>
      <c r="H22" s="330">
        <f t="shared" si="6"/>
        <v>71265</v>
      </c>
      <c r="I22" s="330">
        <f t="shared" si="6"/>
        <v>210234</v>
      </c>
      <c r="J22" s="332">
        <f t="shared" si="6"/>
        <v>492422</v>
      </c>
      <c r="K22" s="332">
        <f t="shared" si="6"/>
        <v>362355</v>
      </c>
      <c r="L22" s="330">
        <f t="shared" si="6"/>
        <v>142786</v>
      </c>
      <c r="M22" s="330">
        <f t="shared" si="6"/>
        <v>58763</v>
      </c>
      <c r="N22" s="332">
        <f t="shared" si="6"/>
        <v>563904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358601</v>
      </c>
      <c r="U22" s="330">
        <f t="shared" si="6"/>
        <v>12340</v>
      </c>
      <c r="V22" s="332">
        <f t="shared" si="6"/>
        <v>370941</v>
      </c>
      <c r="W22" s="332">
        <f t="shared" si="6"/>
        <v>1427267</v>
      </c>
      <c r="X22" s="330">
        <f t="shared" si="6"/>
        <v>1200000</v>
      </c>
      <c r="Y22" s="332">
        <f t="shared" si="6"/>
        <v>227267</v>
      </c>
      <c r="Z22" s="323">
        <f>+IF(X22&lt;&gt;0,+(Y22/X22)*100,0)</f>
        <v>18.938916666666668</v>
      </c>
      <c r="AA22" s="337">
        <f>SUM(AA23:AA32)</f>
        <v>1200000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2086456</v>
      </c>
      <c r="D24" s="327"/>
      <c r="E24" s="60">
        <v>2250000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356218</v>
      </c>
      <c r="D25" s="327"/>
      <c r="E25" s="60"/>
      <c r="F25" s="59">
        <v>1200000</v>
      </c>
      <c r="G25" s="59">
        <v>210923</v>
      </c>
      <c r="H25" s="60">
        <v>71265</v>
      </c>
      <c r="I25" s="60">
        <v>210234</v>
      </c>
      <c r="J25" s="59">
        <v>492422</v>
      </c>
      <c r="K25" s="59">
        <v>362355</v>
      </c>
      <c r="L25" s="60">
        <v>142786</v>
      </c>
      <c r="M25" s="60">
        <v>58763</v>
      </c>
      <c r="N25" s="59">
        <v>563904</v>
      </c>
      <c r="O25" s="59"/>
      <c r="P25" s="60"/>
      <c r="Q25" s="60"/>
      <c r="R25" s="59"/>
      <c r="S25" s="59"/>
      <c r="T25" s="60"/>
      <c r="U25" s="60"/>
      <c r="V25" s="59"/>
      <c r="W25" s="59">
        <v>1056326</v>
      </c>
      <c r="X25" s="60">
        <v>1200000</v>
      </c>
      <c r="Y25" s="59">
        <v>-143674</v>
      </c>
      <c r="Z25" s="61">
        <v>-11.97</v>
      </c>
      <c r="AA25" s="62">
        <v>1200000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>
        <v>12340</v>
      </c>
      <c r="V28" s="329">
        <v>12340</v>
      </c>
      <c r="W28" s="329">
        <v>12340</v>
      </c>
      <c r="X28" s="275"/>
      <c r="Y28" s="329">
        <v>12340</v>
      </c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358601</v>
      </c>
      <c r="U32" s="60"/>
      <c r="V32" s="59">
        <v>358601</v>
      </c>
      <c r="W32" s="59">
        <v>358601</v>
      </c>
      <c r="X32" s="60"/>
      <c r="Y32" s="59">
        <v>358601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2009692</v>
      </c>
      <c r="D40" s="331">
        <f t="shared" si="9"/>
        <v>0</v>
      </c>
      <c r="E40" s="330">
        <f t="shared" si="9"/>
        <v>630700</v>
      </c>
      <c r="F40" s="332">
        <f t="shared" si="9"/>
        <v>2706000</v>
      </c>
      <c r="G40" s="332">
        <f t="shared" si="9"/>
        <v>0</v>
      </c>
      <c r="H40" s="330">
        <f t="shared" si="9"/>
        <v>1483</v>
      </c>
      <c r="I40" s="330">
        <f t="shared" si="9"/>
        <v>2267134</v>
      </c>
      <c r="J40" s="332">
        <f t="shared" si="9"/>
        <v>2268617</v>
      </c>
      <c r="K40" s="332">
        <f t="shared" si="9"/>
        <v>1036982</v>
      </c>
      <c r="L40" s="330">
        <f t="shared" si="9"/>
        <v>63729</v>
      </c>
      <c r="M40" s="330">
        <f t="shared" si="9"/>
        <v>3643920</v>
      </c>
      <c r="N40" s="332">
        <f t="shared" si="9"/>
        <v>4744631</v>
      </c>
      <c r="O40" s="332">
        <f t="shared" si="9"/>
        <v>32850</v>
      </c>
      <c r="P40" s="330">
        <f t="shared" si="9"/>
        <v>0</v>
      </c>
      <c r="Q40" s="330">
        <f t="shared" si="9"/>
        <v>50956</v>
      </c>
      <c r="R40" s="332">
        <f t="shared" si="9"/>
        <v>83806</v>
      </c>
      <c r="S40" s="332">
        <f t="shared" si="9"/>
        <v>126157</v>
      </c>
      <c r="T40" s="330">
        <f t="shared" si="9"/>
        <v>48175</v>
      </c>
      <c r="U40" s="330">
        <f t="shared" si="9"/>
        <v>138887</v>
      </c>
      <c r="V40" s="332">
        <f t="shared" si="9"/>
        <v>313219</v>
      </c>
      <c r="W40" s="332">
        <f t="shared" si="9"/>
        <v>7410273</v>
      </c>
      <c r="X40" s="330">
        <f t="shared" si="9"/>
        <v>2706000</v>
      </c>
      <c r="Y40" s="332">
        <f t="shared" si="9"/>
        <v>4704273</v>
      </c>
      <c r="Z40" s="323">
        <f>+IF(X40&lt;&gt;0,+(Y40/X40)*100,0)</f>
        <v>173.8460088691796</v>
      </c>
      <c r="AA40" s="337">
        <f>SUM(AA41:AA49)</f>
        <v>2706000</v>
      </c>
    </row>
    <row r="41" spans="1:27" ht="13.5">
      <c r="A41" s="348" t="s">
        <v>248</v>
      </c>
      <c r="B41" s="142"/>
      <c r="C41" s="349">
        <v>1115873</v>
      </c>
      <c r="D41" s="350"/>
      <c r="E41" s="349">
        <v>3000</v>
      </c>
      <c r="F41" s="351"/>
      <c r="G41" s="351"/>
      <c r="H41" s="349"/>
      <c r="I41" s="349">
        <v>836926</v>
      </c>
      <c r="J41" s="351">
        <v>836926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836926</v>
      </c>
      <c r="X41" s="349"/>
      <c r="Y41" s="351">
        <v>836926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837000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837000</v>
      </c>
      <c r="Y42" s="53">
        <f t="shared" si="10"/>
        <v>-837000</v>
      </c>
      <c r="Z42" s="94">
        <f>+IF(X42&lt;&gt;0,+(Y42/X42)*100,0)</f>
        <v>-100</v>
      </c>
      <c r="AA42" s="95">
        <f>+AA62</f>
        <v>837000</v>
      </c>
    </row>
    <row r="43" spans="1:27" ht="13.5">
      <c r="A43" s="348" t="s">
        <v>250</v>
      </c>
      <c r="B43" s="136"/>
      <c r="C43" s="275">
        <v>404674</v>
      </c>
      <c r="D43" s="356"/>
      <c r="E43" s="305">
        <v>253700</v>
      </c>
      <c r="F43" s="357">
        <v>423000</v>
      </c>
      <c r="G43" s="357"/>
      <c r="H43" s="305"/>
      <c r="I43" s="305">
        <v>227544</v>
      </c>
      <c r="J43" s="357">
        <v>227544</v>
      </c>
      <c r="K43" s="357"/>
      <c r="L43" s="305">
        <v>35448</v>
      </c>
      <c r="M43" s="305">
        <v>7356</v>
      </c>
      <c r="N43" s="357">
        <v>42804</v>
      </c>
      <c r="O43" s="357">
        <v>17524</v>
      </c>
      <c r="P43" s="305"/>
      <c r="Q43" s="305">
        <v>29815</v>
      </c>
      <c r="R43" s="357">
        <v>47339</v>
      </c>
      <c r="S43" s="357">
        <v>26690</v>
      </c>
      <c r="T43" s="305"/>
      <c r="U43" s="305">
        <v>24518</v>
      </c>
      <c r="V43" s="357">
        <v>51208</v>
      </c>
      <c r="W43" s="357">
        <v>368895</v>
      </c>
      <c r="X43" s="305">
        <v>423000</v>
      </c>
      <c r="Y43" s="357">
        <v>-54105</v>
      </c>
      <c r="Z43" s="358">
        <v>-12.79</v>
      </c>
      <c r="AA43" s="303">
        <v>423000</v>
      </c>
    </row>
    <row r="44" spans="1:27" ht="13.5">
      <c r="A44" s="348" t="s">
        <v>251</v>
      </c>
      <c r="B44" s="136"/>
      <c r="C44" s="60">
        <v>284297</v>
      </c>
      <c r="D44" s="355"/>
      <c r="E44" s="54">
        <v>159000</v>
      </c>
      <c r="F44" s="53">
        <v>816000</v>
      </c>
      <c r="G44" s="53"/>
      <c r="H44" s="54"/>
      <c r="I44" s="54">
        <v>42059</v>
      </c>
      <c r="J44" s="53">
        <v>42059</v>
      </c>
      <c r="K44" s="53"/>
      <c r="L44" s="54">
        <v>6800</v>
      </c>
      <c r="M44" s="54"/>
      <c r="N44" s="53">
        <v>6800</v>
      </c>
      <c r="O44" s="53">
        <v>15326</v>
      </c>
      <c r="P44" s="54"/>
      <c r="Q44" s="54">
        <v>21141</v>
      </c>
      <c r="R44" s="53">
        <v>36467</v>
      </c>
      <c r="S44" s="53">
        <v>7667</v>
      </c>
      <c r="T44" s="54">
        <v>48175</v>
      </c>
      <c r="U44" s="54">
        <v>114369</v>
      </c>
      <c r="V44" s="53">
        <v>170211</v>
      </c>
      <c r="W44" s="53">
        <v>255537</v>
      </c>
      <c r="X44" s="54">
        <v>816000</v>
      </c>
      <c r="Y44" s="53">
        <v>-560463</v>
      </c>
      <c r="Z44" s="94">
        <v>-68.68</v>
      </c>
      <c r="AA44" s="95">
        <v>816000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13311</v>
      </c>
      <c r="D48" s="355"/>
      <c r="E48" s="54">
        <v>200000</v>
      </c>
      <c r="F48" s="53">
        <v>299000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299000</v>
      </c>
      <c r="Y48" s="53">
        <v>-299000</v>
      </c>
      <c r="Z48" s="94">
        <v>-100</v>
      </c>
      <c r="AA48" s="95">
        <v>299000</v>
      </c>
    </row>
    <row r="49" spans="1:27" ht="13.5">
      <c r="A49" s="348" t="s">
        <v>93</v>
      </c>
      <c r="B49" s="136"/>
      <c r="C49" s="54">
        <v>191537</v>
      </c>
      <c r="D49" s="355"/>
      <c r="E49" s="54">
        <v>15000</v>
      </c>
      <c r="F49" s="53">
        <v>331000</v>
      </c>
      <c r="G49" s="53"/>
      <c r="H49" s="54">
        <v>1483</v>
      </c>
      <c r="I49" s="54">
        <v>1160605</v>
      </c>
      <c r="J49" s="53">
        <v>1162088</v>
      </c>
      <c r="K49" s="53">
        <v>1036982</v>
      </c>
      <c r="L49" s="54">
        <v>21481</v>
      </c>
      <c r="M49" s="54">
        <v>3636564</v>
      </c>
      <c r="N49" s="53">
        <v>4695027</v>
      </c>
      <c r="O49" s="53"/>
      <c r="P49" s="54"/>
      <c r="Q49" s="54"/>
      <c r="R49" s="53"/>
      <c r="S49" s="53">
        <v>91800</v>
      </c>
      <c r="T49" s="54"/>
      <c r="U49" s="54"/>
      <c r="V49" s="53">
        <v>91800</v>
      </c>
      <c r="W49" s="53">
        <v>5948915</v>
      </c>
      <c r="X49" s="54">
        <v>331000</v>
      </c>
      <c r="Y49" s="53">
        <v>5617915</v>
      </c>
      <c r="Z49" s="94">
        <v>1697.26</v>
      </c>
      <c r="AA49" s="95">
        <v>331000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2200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2200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21139506</v>
      </c>
      <c r="D60" s="333">
        <f t="shared" si="14"/>
        <v>0</v>
      </c>
      <c r="E60" s="219">
        <f t="shared" si="14"/>
        <v>19499050</v>
      </c>
      <c r="F60" s="264">
        <f t="shared" si="14"/>
        <v>29991000</v>
      </c>
      <c r="G60" s="264">
        <f t="shared" si="14"/>
        <v>1858873</v>
      </c>
      <c r="H60" s="219">
        <f t="shared" si="14"/>
        <v>2530602</v>
      </c>
      <c r="I60" s="219">
        <f t="shared" si="14"/>
        <v>3267422</v>
      </c>
      <c r="J60" s="264">
        <f t="shared" si="14"/>
        <v>7656897</v>
      </c>
      <c r="K60" s="264">
        <f t="shared" si="14"/>
        <v>2180237</v>
      </c>
      <c r="L60" s="219">
        <f t="shared" si="14"/>
        <v>2699582</v>
      </c>
      <c r="M60" s="219">
        <f t="shared" si="14"/>
        <v>4383024</v>
      </c>
      <c r="N60" s="264">
        <f t="shared" si="14"/>
        <v>9262843</v>
      </c>
      <c r="O60" s="264">
        <f t="shared" si="14"/>
        <v>107605</v>
      </c>
      <c r="P60" s="219">
        <f t="shared" si="14"/>
        <v>868542</v>
      </c>
      <c r="Q60" s="219">
        <f t="shared" si="14"/>
        <v>2212653</v>
      </c>
      <c r="R60" s="264">
        <f t="shared" si="14"/>
        <v>3188800</v>
      </c>
      <c r="S60" s="264">
        <f t="shared" si="14"/>
        <v>1702632</v>
      </c>
      <c r="T60" s="219">
        <f t="shared" si="14"/>
        <v>2185954</v>
      </c>
      <c r="U60" s="219">
        <f t="shared" si="14"/>
        <v>3125923</v>
      </c>
      <c r="V60" s="264">
        <f t="shared" si="14"/>
        <v>7014509</v>
      </c>
      <c r="W60" s="264">
        <f t="shared" si="14"/>
        <v>27123049</v>
      </c>
      <c r="X60" s="219">
        <f t="shared" si="14"/>
        <v>29991000</v>
      </c>
      <c r="Y60" s="264">
        <f t="shared" si="14"/>
        <v>-2867951</v>
      </c>
      <c r="Z60" s="324">
        <f>+IF(X60&lt;&gt;0,+(Y60/X60)*100,0)</f>
        <v>-9.56270547831016</v>
      </c>
      <c r="AA60" s="232">
        <f>+AA57+AA54+AA51+AA40+AA37+AA34+AA22+AA5</f>
        <v>29991000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837000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837000</v>
      </c>
      <c r="Y62" s="336">
        <f t="shared" si="15"/>
        <v>-837000</v>
      </c>
      <c r="Z62" s="325">
        <f>+IF(X62&lt;&gt;0,+(Y62/X62)*100,0)</f>
        <v>-100</v>
      </c>
      <c r="AA62" s="338">
        <f>SUM(AA63:AA66)</f>
        <v>837000</v>
      </c>
    </row>
    <row r="63" spans="1:27" ht="13.5">
      <c r="A63" s="348" t="s">
        <v>259</v>
      </c>
      <c r="B63" s="136"/>
      <c r="C63" s="60"/>
      <c r="D63" s="327"/>
      <c r="E63" s="60"/>
      <c r="F63" s="59">
        <v>837000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837000</v>
      </c>
      <c r="Y63" s="59">
        <v>-837000</v>
      </c>
      <c r="Z63" s="61">
        <v>-100</v>
      </c>
      <c r="AA63" s="62">
        <v>837000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2000000</v>
      </c>
      <c r="F5" s="345">
        <f t="shared" si="0"/>
        <v>4100000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4100000</v>
      </c>
      <c r="Y5" s="345">
        <f t="shared" si="0"/>
        <v>-4100000</v>
      </c>
      <c r="Z5" s="346">
        <f>+IF(X5&lt;&gt;0,+(Y5/X5)*100,0)</f>
        <v>-100</v>
      </c>
      <c r="AA5" s="347">
        <f>+AA6+AA8+AA11+AA13+AA15</f>
        <v>4100000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2000000</v>
      </c>
      <c r="F6" s="59">
        <f t="shared" si="1"/>
        <v>4100000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4100000</v>
      </c>
      <c r="Y6" s="59">
        <f t="shared" si="1"/>
        <v>-4100000</v>
      </c>
      <c r="Z6" s="61">
        <f>+IF(X6&lt;&gt;0,+(Y6/X6)*100,0)</f>
        <v>-100</v>
      </c>
      <c r="AA6" s="62">
        <f t="shared" si="1"/>
        <v>4100000</v>
      </c>
    </row>
    <row r="7" spans="1:27" ht="13.5">
      <c r="A7" s="291" t="s">
        <v>229</v>
      </c>
      <c r="B7" s="142"/>
      <c r="C7" s="60"/>
      <c r="D7" s="327"/>
      <c r="E7" s="60">
        <v>2000000</v>
      </c>
      <c r="F7" s="59">
        <v>4100000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4100000</v>
      </c>
      <c r="Y7" s="59">
        <v>-4100000</v>
      </c>
      <c r="Z7" s="61">
        <v>-100</v>
      </c>
      <c r="AA7" s="62">
        <v>4100000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2000000</v>
      </c>
      <c r="F60" s="264">
        <f t="shared" si="14"/>
        <v>4100000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4100000</v>
      </c>
      <c r="Y60" s="264">
        <f t="shared" si="14"/>
        <v>-4100000</v>
      </c>
      <c r="Z60" s="324">
        <f>+IF(X60&lt;&gt;0,+(Y60/X60)*100,0)</f>
        <v>-100</v>
      </c>
      <c r="AA60" s="232">
        <f>+AA57+AA54+AA51+AA40+AA37+AA34+AA22+AA5</f>
        <v>4100000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2015-08-05T13:39:26Z</dcterms:created>
  <dcterms:modified xsi:type="dcterms:W3CDTF">2015-08-05T13:44:04Z</dcterms:modified>
  <cp:category/>
  <cp:version/>
  <cp:contentType/>
  <cp:contentStatus/>
</cp:coreProperties>
</file>