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<sst xmlns="http://schemas.openxmlformats.org/spreadsheetml/2006/main" count="857" uniqueCount="303">
  <si>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Okhahlamba(KZN235)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</si>
  <si>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</si>
  <si>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</si>
  <si>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</si>
  <si>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</si>
  <si>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</si>
  <si>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</si>
  <si>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</si>
  <si>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</si>
  <si>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</si>
  <si>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</si>
  <si>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</si>
  <si>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</si>
  <si>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</si>
  <si>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</si>
  <si>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</si>
  <si>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</si>
  <si>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</si>
  <si>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</si>
  <si>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</si>
  <si>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</si>
  <si>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</si>
  <si>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</si>
  <si>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</si>
  <si>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</si>
  <si>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</si>
  <si>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</si>
  <si>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</si>
  <si>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</si>
  <si>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</si>
  <si>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</si>
  <si>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</si>
  <si>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</si>
  <si>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</si>
  <si>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</si>
  <si>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</si>
  <si>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</si>
  <si>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</si>
  <si>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</si>
  <si>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</si>
  <si>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</si>
  <si>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</si>
  <si>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</si>
  <si>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</si>
  <si>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</si>
  <si>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</si>
  <si>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</si>
  <si>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</si>
  <si>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</si>
  <si>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</si>
  <si>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</si>
  <si>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</si>
  <si>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</si>
  <si>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</si>
  <si>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</si>
  <si>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</si>
  <si>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</si>
  <si>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</si>
  <si>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</si>
  <si>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</si>
  <si>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</si>
  <si>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</si>
  <si>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</si>
  <si>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</si>
  <si>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</si>
  <si>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</si>
  <si>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</si>
  <si>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</si>
  <si>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</si>
  <si>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</si>
  <si>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Okhahlamba(KZN235)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</si>
  <si>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</si>
  <si>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</si>
  <si>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</si>
  <si>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</si>
  <si>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</si>
  <si>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</si>
  <si>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</si>
  <si>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</si>
  <si>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</si>
  <si>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</si>
  <si>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</si>
  <si>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</si>
  <si>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</si>
  <si>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</si>
  <si>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</si>
  <si>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</si>
  <si>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</si>
  <si>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</si>
  <si>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</si>
  <si>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</si>
  <si>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</si>
  <si>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</si>
  <si>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</si>
  <si>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</si>
  <si>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</si>
  <si>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</si>
  <si>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</si>
  <si>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</si>
  <si>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</si>
  <si>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Okhahlamba(KZN235)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</si>
  <si>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</si>
  <si>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</si>
  <si>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</si>
  <si>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</si>
  <si>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</si>
  <si>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</si>
  <si>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</si>
  <si>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</si>
  <si>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</si>
  <si>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</si>
  <si>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</si>
  <si>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</si>
  <si>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</si>
  <si>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</si>
  <si>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</si>
  <si>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</si>
  <si>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</si>
  <si>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</si>
  <si>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</si>
  <si>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</si>
  <si>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</si>
  <si>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</si>
  <si>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</si>
  <si>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</si>
  <si>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</si>
  <si>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</si>
  <si>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</si>
  <si>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</si>
  <si>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Okhahlamba(KZN235)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</si>
  <si>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</si>
  <si>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</si>
  <si>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</si>
  <si>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</si>
  <si>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</si>
  <si>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</si>
  <si>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</si>
  <si>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</si>
  <si>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</si>
  <si>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</si>
  <si>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Okhahlamba(KZN235)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</si>
  <si>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</si>
  <si>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</si>
  <si>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</si>
  <si>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</si>
  <si>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</si>
  <si>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</si>
  <si>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</si>
  <si>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</si>
  <si>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</si>
  <si>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</si>
  <si>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</si>
  <si>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</si>
  <si>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</si>
  <si>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</si>
  <si>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</si>
  <si>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</si>
  <si>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</si>
  <si>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</si>
  <si>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</si>
  <si>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</si>
  <si>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</si>
  <si>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</si>
  <si>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</si>
  <si>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</si>
  <si>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</si>
  <si>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</si>
  <si>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</si>
  <si>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</si>
  <si>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</si>
  <si>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</si>
  <si>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</si>
  <si>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</si>
  <si>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</si>
  <si>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Okhahlamba(KZN235)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</si>
  <si>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</si>
  <si>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</si>
  <si>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</si>
  <si>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</si>
  <si>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</si>
  <si>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</si>
  <si>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</si>
  <si>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</si>
  <si>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</si>
  <si>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</si>
  <si>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</si>
  <si>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</si>
  <si>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</si>
  <si>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</si>
  <si>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</si>
  <si>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</si>
  <si>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</si>
  <si>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</si>
  <si>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</si>
  <si>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</si>
  <si>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</si>
  <si>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</si>
  <si>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</si>
  <si>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</si>
  <si>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</si>
  <si>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</si>
  <si>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</si>
  <si>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Okhahlamba(KZN235)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</si>
  <si>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</si>
  <si>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</si>
  <si>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</si>
  <si>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</si>
  <si>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</si>
  <si>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</si>
  <si>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</si>
  <si>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</si>
  <si>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</si>
  <si>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</si>
  <si>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</si>
  <si>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</si>
  <si>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</si>
  <si>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</si>
  <si>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</si>
  <si>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</si>
  <si>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</si>
  <si>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</si>
  <si>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</si>
  <si>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</si>
  <si>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</si>
  <si>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</si>
  <si>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</si>
  <si>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</si>
  <si>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Okhahlamba(KZN235)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</si>
  <si>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</si>
  <si>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</si>
  <si>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</si>
  <si>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</si>
  <si>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</si>
  <si>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</si>
  <si>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</si>
  <si>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</si>
  <si>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</si>
  <si>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</si>
  <si>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</si>
  <si>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</si>
  <si>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</si>
  <si>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</si>
  <si>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</si>
  <si>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</si>
  <si>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</si>
  <si>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</si>
  <si>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</si>
  <si>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</si>
  <si>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</si>
  <si>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</si>
  <si>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</si>
  <si>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</si>
  <si>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</si>
  <si>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</si>
  <si>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</si>
  <si>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</si>
  <si>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</si>
  <si>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</si>
  <si>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</si>
  <si>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</si>
  <si>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</si>
  <si>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</si>
  <si>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</si>
  <si>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Okhahlamba(KZN235)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</si>
  <si>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</si>
  <si>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</si>
  <si>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Kwazulu-Natal: Okhahlamba(KZN235)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</si>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</sst>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25227522</v>
      </c>
      <c r="C5" s="19">
        <v>0</v>
      </c>
      <c r="D5" s="59">
        <v>29388298</v>
      </c>
      <c r="E5" s="60">
        <v>30755196</v>
      </c>
      <c r="F5" s="60">
        <v>2252869</v>
      </c>
      <c r="G5" s="60">
        <v>2260066</v>
      </c>
      <c r="H5" s="60">
        <v>2267206</v>
      </c>
      <c r="I5" s="60">
        <v>6780141</v>
      </c>
      <c r="J5" s="60">
        <v>2267938</v>
      </c>
      <c r="K5" s="60">
        <v>2272252</v>
      </c>
      <c r="L5" s="60">
        <v>2280874</v>
      </c>
      <c r="M5" s="60">
        <v>6821064</v>
      </c>
      <c r="N5" s="60">
        <v>2285120</v>
      </c>
      <c r="O5" s="60">
        <v>2293422</v>
      </c>
      <c r="P5" s="60">
        <v>2295227</v>
      </c>
      <c r="Q5" s="60">
        <v>6873769</v>
      </c>
      <c r="R5" s="60">
        <v>2295153</v>
      </c>
      <c r="S5" s="60">
        <v>2306205</v>
      </c>
      <c r="T5" s="60">
        <v>2306205</v>
      </c>
      <c r="U5" s="60">
        <v>6907563</v>
      </c>
      <c r="V5" s="60">
        <v>27382537</v>
      </c>
      <c r="W5" s="60">
        <v>29388298</v>
      </c>
      <c r="X5" s="60">
        <v>-2005761</v>
      </c>
      <c r="Y5" s="61">
        <v>-6.83</v>
      </c>
      <c r="Z5" s="62">
        <v>30755196</v>
      </c>
    </row>
    <row r="6" spans="1:26" ht="13.5">
      <c r="A6" s="58" t="s">
        <v>32</v>
      </c>
      <c r="B6" s="19">
        <v>353995</v>
      </c>
      <c r="C6" s="19">
        <v>0</v>
      </c>
      <c r="D6" s="59">
        <v>365306</v>
      </c>
      <c r="E6" s="60">
        <v>365306</v>
      </c>
      <c r="F6" s="60">
        <v>31314</v>
      </c>
      <c r="G6" s="60">
        <v>32543</v>
      </c>
      <c r="H6" s="60">
        <v>31238</v>
      </c>
      <c r="I6" s="60">
        <v>95095</v>
      </c>
      <c r="J6" s="60">
        <v>34138</v>
      </c>
      <c r="K6" s="60">
        <v>37596</v>
      </c>
      <c r="L6" s="60">
        <v>31941</v>
      </c>
      <c r="M6" s="60">
        <v>103675</v>
      </c>
      <c r="N6" s="60">
        <v>31917</v>
      </c>
      <c r="O6" s="60">
        <v>32093</v>
      </c>
      <c r="P6" s="60">
        <v>32245</v>
      </c>
      <c r="Q6" s="60">
        <v>96255</v>
      </c>
      <c r="R6" s="60">
        <v>41364</v>
      </c>
      <c r="S6" s="60">
        <v>37373</v>
      </c>
      <c r="T6" s="60">
        <v>37373</v>
      </c>
      <c r="U6" s="60">
        <v>116110</v>
      </c>
      <c r="V6" s="60">
        <v>411135</v>
      </c>
      <c r="W6" s="60">
        <v>365306</v>
      </c>
      <c r="X6" s="60">
        <v>45829</v>
      </c>
      <c r="Y6" s="61">
        <v>12.55</v>
      </c>
      <c r="Z6" s="62">
        <v>365306</v>
      </c>
    </row>
    <row r="7" spans="1:26" ht="13.5">
      <c r="A7" s="58" t="s">
        <v>33</v>
      </c>
      <c r="B7" s="19">
        <v>3529363</v>
      </c>
      <c r="C7" s="19">
        <v>0</v>
      </c>
      <c r="D7" s="59">
        <v>2000000</v>
      </c>
      <c r="E7" s="60">
        <v>2139682</v>
      </c>
      <c r="F7" s="60">
        <v>149615</v>
      </c>
      <c r="G7" s="60">
        <v>136965</v>
      </c>
      <c r="H7" s="60">
        <v>0</v>
      </c>
      <c r="I7" s="60">
        <v>286580</v>
      </c>
      <c r="J7" s="60">
        <v>554254</v>
      </c>
      <c r="K7" s="60">
        <v>617897</v>
      </c>
      <c r="L7" s="60">
        <v>54036</v>
      </c>
      <c r="M7" s="60">
        <v>1226187</v>
      </c>
      <c r="N7" s="60">
        <v>-63320</v>
      </c>
      <c r="O7" s="60">
        <v>49243</v>
      </c>
      <c r="P7" s="60">
        <v>158027</v>
      </c>
      <c r="Q7" s="60">
        <v>143950</v>
      </c>
      <c r="R7" s="60">
        <v>371835</v>
      </c>
      <c r="S7" s="60">
        <v>163004</v>
      </c>
      <c r="T7" s="60">
        <v>163004</v>
      </c>
      <c r="U7" s="60">
        <v>697843</v>
      </c>
      <c r="V7" s="60">
        <v>2354560</v>
      </c>
      <c r="W7" s="60">
        <v>2000000</v>
      </c>
      <c r="X7" s="60">
        <v>354560</v>
      </c>
      <c r="Y7" s="61">
        <v>17.73</v>
      </c>
      <c r="Z7" s="62">
        <v>2139682</v>
      </c>
    </row>
    <row r="8" spans="1:26" ht="13.5">
      <c r="A8" s="58" t="s">
        <v>34</v>
      </c>
      <c r="B8" s="19">
        <v>78727909</v>
      </c>
      <c r="C8" s="19">
        <v>0</v>
      </c>
      <c r="D8" s="59">
        <v>84307000</v>
      </c>
      <c r="E8" s="60">
        <v>90038550</v>
      </c>
      <c r="F8" s="60">
        <v>36762450</v>
      </c>
      <c r="G8" s="60">
        <v>4744000</v>
      </c>
      <c r="H8" s="60">
        <v>2294100</v>
      </c>
      <c r="I8" s="60">
        <v>43800550</v>
      </c>
      <c r="J8" s="60">
        <v>0</v>
      </c>
      <c r="K8" s="60">
        <v>24271000</v>
      </c>
      <c r="L8" s="60">
        <v>151000</v>
      </c>
      <c r="M8" s="60">
        <v>24422000</v>
      </c>
      <c r="N8" s="60">
        <v>0</v>
      </c>
      <c r="O8" s="60">
        <v>5082700</v>
      </c>
      <c r="P8" s="60">
        <v>21489581</v>
      </c>
      <c r="Q8" s="60">
        <v>26572281</v>
      </c>
      <c r="R8" s="60">
        <v>0</v>
      </c>
      <c r="S8" s="60">
        <v>0</v>
      </c>
      <c r="T8" s="60">
        <v>0</v>
      </c>
      <c r="U8" s="60">
        <v>0</v>
      </c>
      <c r="V8" s="60">
        <v>94794831</v>
      </c>
      <c r="W8" s="60">
        <v>84307000</v>
      </c>
      <c r="X8" s="60">
        <v>10487831</v>
      </c>
      <c r="Y8" s="61">
        <v>12.44</v>
      </c>
      <c r="Z8" s="62">
        <v>90038550</v>
      </c>
    </row>
    <row r="9" spans="1:26" ht="13.5">
      <c r="A9" s="58" t="s">
        <v>35</v>
      </c>
      <c r="B9" s="19">
        <v>5115624</v>
      </c>
      <c r="C9" s="19">
        <v>0</v>
      </c>
      <c r="D9" s="59">
        <v>17653556</v>
      </c>
      <c r="E9" s="60">
        <v>3165789</v>
      </c>
      <c r="F9" s="60">
        <v>201171</v>
      </c>
      <c r="G9" s="60">
        <v>1400590</v>
      </c>
      <c r="H9" s="60">
        <v>211587</v>
      </c>
      <c r="I9" s="60">
        <v>1813348</v>
      </c>
      <c r="J9" s="60">
        <v>391510</v>
      </c>
      <c r="K9" s="60">
        <v>778645</v>
      </c>
      <c r="L9" s="60">
        <v>260755</v>
      </c>
      <c r="M9" s="60">
        <v>1430910</v>
      </c>
      <c r="N9" s="60">
        <v>222693</v>
      </c>
      <c r="O9" s="60">
        <v>169937</v>
      </c>
      <c r="P9" s="60">
        <v>165821</v>
      </c>
      <c r="Q9" s="60">
        <v>558451</v>
      </c>
      <c r="R9" s="60">
        <v>183977</v>
      </c>
      <c r="S9" s="60">
        <v>137966</v>
      </c>
      <c r="T9" s="60">
        <v>137966</v>
      </c>
      <c r="U9" s="60">
        <v>459909</v>
      </c>
      <c r="V9" s="60">
        <v>4262618</v>
      </c>
      <c r="W9" s="60">
        <v>17653556</v>
      </c>
      <c r="X9" s="60">
        <v>-13390938</v>
      </c>
      <c r="Y9" s="61">
        <v>-75.85</v>
      </c>
      <c r="Z9" s="62">
        <v>3165789</v>
      </c>
    </row>
    <row r="10" spans="1:26" ht="25.5">
      <c r="A10" s="63" t="s">
        <v>278</v>
      </c>
      <c r="B10" s="64">
        <f>SUM(B5:B9)</f>
        <v>112954413</v>
      </c>
      <c r="C10" s="64">
        <f>SUM(C5:C9)</f>
        <v>0</v>
      </c>
      <c r="D10" s="65">
        <f aca="true" t="shared" si="0" ref="D10:Z10">SUM(D5:D9)</f>
        <v>133714160</v>
      </c>
      <c r="E10" s="66">
        <f t="shared" si="0"/>
        <v>126464523</v>
      </c>
      <c r="F10" s="66">
        <f t="shared" si="0"/>
        <v>39397419</v>
      </c>
      <c r="G10" s="66">
        <f t="shared" si="0"/>
        <v>8574164</v>
      </c>
      <c r="H10" s="66">
        <f t="shared" si="0"/>
        <v>4804131</v>
      </c>
      <c r="I10" s="66">
        <f t="shared" si="0"/>
        <v>52775714</v>
      </c>
      <c r="J10" s="66">
        <f t="shared" si="0"/>
        <v>3247840</v>
      </c>
      <c r="K10" s="66">
        <f t="shared" si="0"/>
        <v>27977390</v>
      </c>
      <c r="L10" s="66">
        <f t="shared" si="0"/>
        <v>2778606</v>
      </c>
      <c r="M10" s="66">
        <f t="shared" si="0"/>
        <v>34003836</v>
      </c>
      <c r="N10" s="66">
        <f t="shared" si="0"/>
        <v>2476410</v>
      </c>
      <c r="O10" s="66">
        <f t="shared" si="0"/>
        <v>7627395</v>
      </c>
      <c r="P10" s="66">
        <f t="shared" si="0"/>
        <v>24140901</v>
      </c>
      <c r="Q10" s="66">
        <f t="shared" si="0"/>
        <v>34244706</v>
      </c>
      <c r="R10" s="66">
        <f t="shared" si="0"/>
        <v>2892329</v>
      </c>
      <c r="S10" s="66">
        <f t="shared" si="0"/>
        <v>2644548</v>
      </c>
      <c r="T10" s="66">
        <f t="shared" si="0"/>
        <v>2644548</v>
      </c>
      <c r="U10" s="66">
        <f t="shared" si="0"/>
        <v>8181425</v>
      </c>
      <c r="V10" s="66">
        <f t="shared" si="0"/>
        <v>129205681</v>
      </c>
      <c r="W10" s="66">
        <f t="shared" si="0"/>
        <v>133714160</v>
      </c>
      <c r="X10" s="66">
        <f t="shared" si="0"/>
        <v>-4508479</v>
      </c>
      <c r="Y10" s="67">
        <f>+IF(W10&lt;&gt;0,(X10/W10)*100,0)</f>
        <v>-3.371728917864795</v>
      </c>
      <c r="Z10" s="68">
        <f t="shared" si="0"/>
        <v>126464523</v>
      </c>
    </row>
    <row r="11" spans="1:26" ht="13.5">
      <c r="A11" s="58" t="s">
        <v>37</v>
      </c>
      <c r="B11" s="19">
        <v>36535027</v>
      </c>
      <c r="C11" s="19">
        <v>0</v>
      </c>
      <c r="D11" s="59">
        <v>39011337</v>
      </c>
      <c r="E11" s="60">
        <v>41012353</v>
      </c>
      <c r="F11" s="60">
        <v>3039432</v>
      </c>
      <c r="G11" s="60">
        <v>3046630</v>
      </c>
      <c r="H11" s="60">
        <v>3277352</v>
      </c>
      <c r="I11" s="60">
        <v>9363414</v>
      </c>
      <c r="J11" s="60">
        <v>3308414</v>
      </c>
      <c r="K11" s="60">
        <v>3659858</v>
      </c>
      <c r="L11" s="60">
        <v>3428118</v>
      </c>
      <c r="M11" s="60">
        <v>10396390</v>
      </c>
      <c r="N11" s="60">
        <v>3408781</v>
      </c>
      <c r="O11" s="60">
        <v>3382085</v>
      </c>
      <c r="P11" s="60">
        <v>3384031</v>
      </c>
      <c r="Q11" s="60">
        <v>10174897</v>
      </c>
      <c r="R11" s="60">
        <v>3601980</v>
      </c>
      <c r="S11" s="60">
        <v>3348422</v>
      </c>
      <c r="T11" s="60">
        <v>3348422</v>
      </c>
      <c r="U11" s="60">
        <v>10298824</v>
      </c>
      <c r="V11" s="60">
        <v>40233525</v>
      </c>
      <c r="W11" s="60">
        <v>39011337</v>
      </c>
      <c r="X11" s="60">
        <v>1222188</v>
      </c>
      <c r="Y11" s="61">
        <v>3.13</v>
      </c>
      <c r="Z11" s="62">
        <v>41012353</v>
      </c>
    </row>
    <row r="12" spans="1:26" ht="13.5">
      <c r="A12" s="58" t="s">
        <v>38</v>
      </c>
      <c r="B12" s="19">
        <v>7337666</v>
      </c>
      <c r="C12" s="19">
        <v>0</v>
      </c>
      <c r="D12" s="59">
        <v>7154038</v>
      </c>
      <c r="E12" s="60">
        <v>7339599</v>
      </c>
      <c r="F12" s="60">
        <v>612744</v>
      </c>
      <c r="G12" s="60">
        <v>612726</v>
      </c>
      <c r="H12" s="60">
        <v>612726</v>
      </c>
      <c r="I12" s="60">
        <v>1838196</v>
      </c>
      <c r="J12" s="60">
        <v>612726</v>
      </c>
      <c r="K12" s="60">
        <v>612727</v>
      </c>
      <c r="L12" s="60">
        <v>612726</v>
      </c>
      <c r="M12" s="60">
        <v>1838179</v>
      </c>
      <c r="N12" s="60">
        <v>612726</v>
      </c>
      <c r="O12" s="60">
        <v>612727</v>
      </c>
      <c r="P12" s="60">
        <v>612387</v>
      </c>
      <c r="Q12" s="60">
        <v>1837840</v>
      </c>
      <c r="R12" s="60">
        <v>1303419</v>
      </c>
      <c r="S12" s="60">
        <v>682294</v>
      </c>
      <c r="T12" s="60">
        <v>682294</v>
      </c>
      <c r="U12" s="60">
        <v>2668007</v>
      </c>
      <c r="V12" s="60">
        <v>8182222</v>
      </c>
      <c r="W12" s="60">
        <v>7154038</v>
      </c>
      <c r="X12" s="60">
        <v>1028184</v>
      </c>
      <c r="Y12" s="61">
        <v>14.37</v>
      </c>
      <c r="Z12" s="62">
        <v>7339599</v>
      </c>
    </row>
    <row r="13" spans="1:26" ht="13.5">
      <c r="A13" s="58" t="s">
        <v>279</v>
      </c>
      <c r="B13" s="19">
        <v>9806294</v>
      </c>
      <c r="C13" s="19">
        <v>0</v>
      </c>
      <c r="D13" s="59">
        <v>12229671</v>
      </c>
      <c r="E13" s="60">
        <v>12229671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12229671</v>
      </c>
      <c r="X13" s="60">
        <v>-12229671</v>
      </c>
      <c r="Y13" s="61">
        <v>-100</v>
      </c>
      <c r="Z13" s="62">
        <v>12229671</v>
      </c>
    </row>
    <row r="14" spans="1:26" ht="13.5">
      <c r="A14" s="58" t="s">
        <v>40</v>
      </c>
      <c r="B14" s="19">
        <v>1116523</v>
      </c>
      <c r="C14" s="19">
        <v>0</v>
      </c>
      <c r="D14" s="59">
        <v>2297929</v>
      </c>
      <c r="E14" s="60">
        <v>2297929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11245</v>
      </c>
      <c r="T14" s="60">
        <v>11245</v>
      </c>
      <c r="U14" s="60">
        <v>22490</v>
      </c>
      <c r="V14" s="60">
        <v>22490</v>
      </c>
      <c r="W14" s="60">
        <v>2297929</v>
      </c>
      <c r="X14" s="60">
        <v>-2275439</v>
      </c>
      <c r="Y14" s="61">
        <v>-99.02</v>
      </c>
      <c r="Z14" s="62">
        <v>2297929</v>
      </c>
    </row>
    <row r="15" spans="1:26" ht="13.5">
      <c r="A15" s="58" t="s">
        <v>41</v>
      </c>
      <c r="B15" s="19">
        <v>0</v>
      </c>
      <c r="C15" s="19">
        <v>0</v>
      </c>
      <c r="D15" s="59">
        <v>693597</v>
      </c>
      <c r="E15" s="60">
        <v>1324507</v>
      </c>
      <c r="F15" s="60">
        <v>250222</v>
      </c>
      <c r="G15" s="60">
        <v>10715</v>
      </c>
      <c r="H15" s="60">
        <v>1955063</v>
      </c>
      <c r="I15" s="60">
        <v>2216000</v>
      </c>
      <c r="J15" s="60">
        <v>814666</v>
      </c>
      <c r="K15" s="60">
        <v>-1673543</v>
      </c>
      <c r="L15" s="60">
        <v>922923</v>
      </c>
      <c r="M15" s="60">
        <v>64046</v>
      </c>
      <c r="N15" s="60">
        <v>662418</v>
      </c>
      <c r="O15" s="60">
        <v>674268</v>
      </c>
      <c r="P15" s="60">
        <v>25597</v>
      </c>
      <c r="Q15" s="60">
        <v>1362283</v>
      </c>
      <c r="R15" s="60">
        <v>89194</v>
      </c>
      <c r="S15" s="60">
        <v>86221</v>
      </c>
      <c r="T15" s="60">
        <v>86221</v>
      </c>
      <c r="U15" s="60">
        <v>261636</v>
      </c>
      <c r="V15" s="60">
        <v>3903965</v>
      </c>
      <c r="W15" s="60">
        <v>693597</v>
      </c>
      <c r="X15" s="60">
        <v>3210368</v>
      </c>
      <c r="Y15" s="61">
        <v>462.86</v>
      </c>
      <c r="Z15" s="62">
        <v>1324507</v>
      </c>
    </row>
    <row r="16" spans="1:26" ht="13.5">
      <c r="A16" s="69" t="s">
        <v>42</v>
      </c>
      <c r="B16" s="19">
        <v>0</v>
      </c>
      <c r="C16" s="19">
        <v>0</v>
      </c>
      <c r="D16" s="59">
        <v>7237247</v>
      </c>
      <c r="E16" s="60">
        <v>7237247</v>
      </c>
      <c r="F16" s="60">
        <v>183315</v>
      </c>
      <c r="G16" s="60">
        <v>67198</v>
      </c>
      <c r="H16" s="60">
        <v>571963</v>
      </c>
      <c r="I16" s="60">
        <v>822476</v>
      </c>
      <c r="J16" s="60">
        <v>0</v>
      </c>
      <c r="K16" s="60">
        <v>132681</v>
      </c>
      <c r="L16" s="60">
        <v>0</v>
      </c>
      <c r="M16" s="60">
        <v>132681</v>
      </c>
      <c r="N16" s="60">
        <v>0</v>
      </c>
      <c r="O16" s="60">
        <v>0</v>
      </c>
      <c r="P16" s="60">
        <v>65499</v>
      </c>
      <c r="Q16" s="60">
        <v>65499</v>
      </c>
      <c r="R16" s="60">
        <v>65279</v>
      </c>
      <c r="S16" s="60">
        <v>66177</v>
      </c>
      <c r="T16" s="60">
        <v>66177</v>
      </c>
      <c r="U16" s="60">
        <v>197633</v>
      </c>
      <c r="V16" s="60">
        <v>1218289</v>
      </c>
      <c r="W16" s="60">
        <v>7237247</v>
      </c>
      <c r="X16" s="60">
        <v>-6018958</v>
      </c>
      <c r="Y16" s="61">
        <v>-83.17</v>
      </c>
      <c r="Z16" s="62">
        <v>7237247</v>
      </c>
    </row>
    <row r="17" spans="1:26" ht="13.5">
      <c r="A17" s="58" t="s">
        <v>43</v>
      </c>
      <c r="B17" s="19">
        <v>48886939</v>
      </c>
      <c r="C17" s="19">
        <v>0</v>
      </c>
      <c r="D17" s="59">
        <v>46488668</v>
      </c>
      <c r="E17" s="60">
        <v>54361929</v>
      </c>
      <c r="F17" s="60">
        <v>1637893</v>
      </c>
      <c r="G17" s="60">
        <v>3522437</v>
      </c>
      <c r="H17" s="60">
        <v>2437996</v>
      </c>
      <c r="I17" s="60">
        <v>7598326</v>
      </c>
      <c r="J17" s="60">
        <v>4747019</v>
      </c>
      <c r="K17" s="60">
        <v>227646</v>
      </c>
      <c r="L17" s="60">
        <v>2753783</v>
      </c>
      <c r="M17" s="60">
        <v>7728448</v>
      </c>
      <c r="N17" s="60">
        <v>3306035</v>
      </c>
      <c r="O17" s="60">
        <v>2657235</v>
      </c>
      <c r="P17" s="60">
        <v>2426248</v>
      </c>
      <c r="Q17" s="60">
        <v>8389518</v>
      </c>
      <c r="R17" s="60">
        <v>4121912</v>
      </c>
      <c r="S17" s="60">
        <v>5363168</v>
      </c>
      <c r="T17" s="60">
        <v>5363168</v>
      </c>
      <c r="U17" s="60">
        <v>14848248</v>
      </c>
      <c r="V17" s="60">
        <v>38564540</v>
      </c>
      <c r="W17" s="60">
        <v>46488668</v>
      </c>
      <c r="X17" s="60">
        <v>-7924128</v>
      </c>
      <c r="Y17" s="61">
        <v>-17.05</v>
      </c>
      <c r="Z17" s="62">
        <v>54361929</v>
      </c>
    </row>
    <row r="18" spans="1:26" ht="13.5">
      <c r="A18" s="70" t="s">
        <v>44</v>
      </c>
      <c r="B18" s="71">
        <f>SUM(B11:B17)</f>
        <v>103682449</v>
      </c>
      <c r="C18" s="71">
        <f>SUM(C11:C17)</f>
        <v>0</v>
      </c>
      <c r="D18" s="72">
        <f aca="true" t="shared" si="1" ref="D18:Z18">SUM(D11:D17)</f>
        <v>115112487</v>
      </c>
      <c r="E18" s="73">
        <f t="shared" si="1"/>
        <v>125803235</v>
      </c>
      <c r="F18" s="73">
        <f t="shared" si="1"/>
        <v>5723606</v>
      </c>
      <c r="G18" s="73">
        <f t="shared" si="1"/>
        <v>7259706</v>
      </c>
      <c r="H18" s="73">
        <f t="shared" si="1"/>
        <v>8855100</v>
      </c>
      <c r="I18" s="73">
        <f t="shared" si="1"/>
        <v>21838412</v>
      </c>
      <c r="J18" s="73">
        <f t="shared" si="1"/>
        <v>9482825</v>
      </c>
      <c r="K18" s="73">
        <f t="shared" si="1"/>
        <v>2959369</v>
      </c>
      <c r="L18" s="73">
        <f t="shared" si="1"/>
        <v>7717550</v>
      </c>
      <c r="M18" s="73">
        <f t="shared" si="1"/>
        <v>20159744</v>
      </c>
      <c r="N18" s="73">
        <f t="shared" si="1"/>
        <v>7989960</v>
      </c>
      <c r="O18" s="73">
        <f t="shared" si="1"/>
        <v>7326315</v>
      </c>
      <c r="P18" s="73">
        <f t="shared" si="1"/>
        <v>6513762</v>
      </c>
      <c r="Q18" s="73">
        <f t="shared" si="1"/>
        <v>21830037</v>
      </c>
      <c r="R18" s="73">
        <f t="shared" si="1"/>
        <v>9181784</v>
      </c>
      <c r="S18" s="73">
        <f t="shared" si="1"/>
        <v>9557527</v>
      </c>
      <c r="T18" s="73">
        <f t="shared" si="1"/>
        <v>9557527</v>
      </c>
      <c r="U18" s="73">
        <f t="shared" si="1"/>
        <v>28296838</v>
      </c>
      <c r="V18" s="73">
        <f t="shared" si="1"/>
        <v>92125031</v>
      </c>
      <c r="W18" s="73">
        <f t="shared" si="1"/>
        <v>115112487</v>
      </c>
      <c r="X18" s="73">
        <f t="shared" si="1"/>
        <v>-22987456</v>
      </c>
      <c r="Y18" s="67">
        <f>+IF(W18&lt;&gt;0,(X18/W18)*100,0)</f>
        <v>-19.969558993195935</v>
      </c>
      <c r="Z18" s="74">
        <f t="shared" si="1"/>
        <v>125803235</v>
      </c>
    </row>
    <row r="19" spans="1:26" ht="13.5">
      <c r="A19" s="70" t="s">
        <v>45</v>
      </c>
      <c r="B19" s="75">
        <f>+B10-B18</f>
        <v>9271964</v>
      </c>
      <c r="C19" s="75">
        <f>+C10-C18</f>
        <v>0</v>
      </c>
      <c r="D19" s="76">
        <f aca="true" t="shared" si="2" ref="D19:Z19">+D10-D18</f>
        <v>18601673</v>
      </c>
      <c r="E19" s="77">
        <f t="shared" si="2"/>
        <v>661288</v>
      </c>
      <c r="F19" s="77">
        <f t="shared" si="2"/>
        <v>33673813</v>
      </c>
      <c r="G19" s="77">
        <f t="shared" si="2"/>
        <v>1314458</v>
      </c>
      <c r="H19" s="77">
        <f t="shared" si="2"/>
        <v>-4050969</v>
      </c>
      <c r="I19" s="77">
        <f t="shared" si="2"/>
        <v>30937302</v>
      </c>
      <c r="J19" s="77">
        <f t="shared" si="2"/>
        <v>-6234985</v>
      </c>
      <c r="K19" s="77">
        <f t="shared" si="2"/>
        <v>25018021</v>
      </c>
      <c r="L19" s="77">
        <f t="shared" si="2"/>
        <v>-4938944</v>
      </c>
      <c r="M19" s="77">
        <f t="shared" si="2"/>
        <v>13844092</v>
      </c>
      <c r="N19" s="77">
        <f t="shared" si="2"/>
        <v>-5513550</v>
      </c>
      <c r="O19" s="77">
        <f t="shared" si="2"/>
        <v>301080</v>
      </c>
      <c r="P19" s="77">
        <f t="shared" si="2"/>
        <v>17627139</v>
      </c>
      <c r="Q19" s="77">
        <f t="shared" si="2"/>
        <v>12414669</v>
      </c>
      <c r="R19" s="77">
        <f t="shared" si="2"/>
        <v>-6289455</v>
      </c>
      <c r="S19" s="77">
        <f t="shared" si="2"/>
        <v>-6912979</v>
      </c>
      <c r="T19" s="77">
        <f t="shared" si="2"/>
        <v>-6912979</v>
      </c>
      <c r="U19" s="77">
        <f t="shared" si="2"/>
        <v>-20115413</v>
      </c>
      <c r="V19" s="77">
        <f t="shared" si="2"/>
        <v>37080650</v>
      </c>
      <c r="W19" s="77">
        <f>IF(E10=E18,0,W10-W18)</f>
        <v>18601673</v>
      </c>
      <c r="X19" s="77">
        <f t="shared" si="2"/>
        <v>18478977</v>
      </c>
      <c r="Y19" s="78">
        <f>+IF(W19&lt;&gt;0,(X19/W19)*100,0)</f>
        <v>99.34040341425204</v>
      </c>
      <c r="Z19" s="79">
        <f t="shared" si="2"/>
        <v>661288</v>
      </c>
    </row>
    <row r="20" spans="1:26" ht="13.5">
      <c r="A20" s="58" t="s">
        <v>46</v>
      </c>
      <c r="B20" s="19">
        <v>44376960</v>
      </c>
      <c r="C20" s="19">
        <v>0</v>
      </c>
      <c r="D20" s="59">
        <v>32537000</v>
      </c>
      <c r="E20" s="60">
        <v>43014000</v>
      </c>
      <c r="F20" s="60">
        <v>17300000</v>
      </c>
      <c r="G20" s="60">
        <v>8865000</v>
      </c>
      <c r="H20" s="60">
        <v>1500000</v>
      </c>
      <c r="I20" s="60">
        <v>27665000</v>
      </c>
      <c r="J20" s="60">
        <v>0</v>
      </c>
      <c r="K20" s="60">
        <v>2500000</v>
      </c>
      <c r="L20" s="60">
        <v>12000000</v>
      </c>
      <c r="M20" s="60">
        <v>14500000</v>
      </c>
      <c r="N20" s="60">
        <v>0</v>
      </c>
      <c r="O20" s="60">
        <v>0</v>
      </c>
      <c r="P20" s="60">
        <v>4849000</v>
      </c>
      <c r="Q20" s="60">
        <v>4849000</v>
      </c>
      <c r="R20" s="60">
        <v>0</v>
      </c>
      <c r="S20" s="60">
        <v>0</v>
      </c>
      <c r="T20" s="60">
        <v>0</v>
      </c>
      <c r="U20" s="60">
        <v>0</v>
      </c>
      <c r="V20" s="60">
        <v>47014000</v>
      </c>
      <c r="W20" s="60">
        <v>32537000</v>
      </c>
      <c r="X20" s="60">
        <v>14477000</v>
      </c>
      <c r="Y20" s="61">
        <v>44.49</v>
      </c>
      <c r="Z20" s="62">
        <v>43014000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53648924</v>
      </c>
      <c r="C22" s="86">
        <f>SUM(C19:C21)</f>
        <v>0</v>
      </c>
      <c r="D22" s="87">
        <f aca="true" t="shared" si="3" ref="D22:Z22">SUM(D19:D21)</f>
        <v>51138673</v>
      </c>
      <c r="E22" s="88">
        <f t="shared" si="3"/>
        <v>43675288</v>
      </c>
      <c r="F22" s="88">
        <f t="shared" si="3"/>
        <v>50973813</v>
      </c>
      <c r="G22" s="88">
        <f t="shared" si="3"/>
        <v>10179458</v>
      </c>
      <c r="H22" s="88">
        <f t="shared" si="3"/>
        <v>-2550969</v>
      </c>
      <c r="I22" s="88">
        <f t="shared" si="3"/>
        <v>58602302</v>
      </c>
      <c r="J22" s="88">
        <f t="shared" si="3"/>
        <v>-6234985</v>
      </c>
      <c r="K22" s="88">
        <f t="shared" si="3"/>
        <v>27518021</v>
      </c>
      <c r="L22" s="88">
        <f t="shared" si="3"/>
        <v>7061056</v>
      </c>
      <c r="M22" s="88">
        <f t="shared" si="3"/>
        <v>28344092</v>
      </c>
      <c r="N22" s="88">
        <f t="shared" si="3"/>
        <v>-5513550</v>
      </c>
      <c r="O22" s="88">
        <f t="shared" si="3"/>
        <v>301080</v>
      </c>
      <c r="P22" s="88">
        <f t="shared" si="3"/>
        <v>22476139</v>
      </c>
      <c r="Q22" s="88">
        <f t="shared" si="3"/>
        <v>17263669</v>
      </c>
      <c r="R22" s="88">
        <f t="shared" si="3"/>
        <v>-6289455</v>
      </c>
      <c r="S22" s="88">
        <f t="shared" si="3"/>
        <v>-6912979</v>
      </c>
      <c r="T22" s="88">
        <f t="shared" si="3"/>
        <v>-6912979</v>
      </c>
      <c r="U22" s="88">
        <f t="shared" si="3"/>
        <v>-20115413</v>
      </c>
      <c r="V22" s="88">
        <f t="shared" si="3"/>
        <v>84094650</v>
      </c>
      <c r="W22" s="88">
        <f t="shared" si="3"/>
        <v>51138673</v>
      </c>
      <c r="X22" s="88">
        <f t="shared" si="3"/>
        <v>32955977</v>
      </c>
      <c r="Y22" s="89">
        <f>+IF(W22&lt;&gt;0,(X22/W22)*100,0)</f>
        <v>64.44433354772424</v>
      </c>
      <c r="Z22" s="90">
        <f t="shared" si="3"/>
        <v>43675288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53648924</v>
      </c>
      <c r="C24" s="75">
        <f>SUM(C22:C23)</f>
        <v>0</v>
      </c>
      <c r="D24" s="76">
        <f aca="true" t="shared" si="4" ref="D24:Z24">SUM(D22:D23)</f>
        <v>51138673</v>
      </c>
      <c r="E24" s="77">
        <f t="shared" si="4"/>
        <v>43675288</v>
      </c>
      <c r="F24" s="77">
        <f t="shared" si="4"/>
        <v>50973813</v>
      </c>
      <c r="G24" s="77">
        <f t="shared" si="4"/>
        <v>10179458</v>
      </c>
      <c r="H24" s="77">
        <f t="shared" si="4"/>
        <v>-2550969</v>
      </c>
      <c r="I24" s="77">
        <f t="shared" si="4"/>
        <v>58602302</v>
      </c>
      <c r="J24" s="77">
        <f t="shared" si="4"/>
        <v>-6234985</v>
      </c>
      <c r="K24" s="77">
        <f t="shared" si="4"/>
        <v>27518021</v>
      </c>
      <c r="L24" s="77">
        <f t="shared" si="4"/>
        <v>7061056</v>
      </c>
      <c r="M24" s="77">
        <f t="shared" si="4"/>
        <v>28344092</v>
      </c>
      <c r="N24" s="77">
        <f t="shared" si="4"/>
        <v>-5513550</v>
      </c>
      <c r="O24" s="77">
        <f t="shared" si="4"/>
        <v>301080</v>
      </c>
      <c r="P24" s="77">
        <f t="shared" si="4"/>
        <v>22476139</v>
      </c>
      <c r="Q24" s="77">
        <f t="shared" si="4"/>
        <v>17263669</v>
      </c>
      <c r="R24" s="77">
        <f t="shared" si="4"/>
        <v>-6289455</v>
      </c>
      <c r="S24" s="77">
        <f t="shared" si="4"/>
        <v>-6912979</v>
      </c>
      <c r="T24" s="77">
        <f t="shared" si="4"/>
        <v>-6912979</v>
      </c>
      <c r="U24" s="77">
        <f t="shared" si="4"/>
        <v>-20115413</v>
      </c>
      <c r="V24" s="77">
        <f t="shared" si="4"/>
        <v>84094650</v>
      </c>
      <c r="W24" s="77">
        <f t="shared" si="4"/>
        <v>51138673</v>
      </c>
      <c r="X24" s="77">
        <f t="shared" si="4"/>
        <v>32955977</v>
      </c>
      <c r="Y24" s="78">
        <f>+IF(W24&lt;&gt;0,(X24/W24)*100,0)</f>
        <v>64.44433354772424</v>
      </c>
      <c r="Z24" s="79">
        <f t="shared" si="4"/>
        <v>43675288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73445548</v>
      </c>
      <c r="C27" s="22">
        <v>0</v>
      </c>
      <c r="D27" s="99">
        <v>48412352</v>
      </c>
      <c r="E27" s="100">
        <v>82066451</v>
      </c>
      <c r="F27" s="100">
        <v>9413348</v>
      </c>
      <c r="G27" s="100">
        <v>3693552</v>
      </c>
      <c r="H27" s="100">
        <v>4449891</v>
      </c>
      <c r="I27" s="100">
        <v>17556791</v>
      </c>
      <c r="J27" s="100">
        <v>5973036</v>
      </c>
      <c r="K27" s="100">
        <v>3361141</v>
      </c>
      <c r="L27" s="100">
        <v>5157506</v>
      </c>
      <c r="M27" s="100">
        <v>14491683</v>
      </c>
      <c r="N27" s="100">
        <v>2981651</v>
      </c>
      <c r="O27" s="100">
        <v>3079448</v>
      </c>
      <c r="P27" s="100">
        <v>8590999</v>
      </c>
      <c r="Q27" s="100">
        <v>14652098</v>
      </c>
      <c r="R27" s="100">
        <v>3552369</v>
      </c>
      <c r="S27" s="100">
        <v>6509550</v>
      </c>
      <c r="T27" s="100">
        <v>1766885</v>
      </c>
      <c r="U27" s="100">
        <v>11828804</v>
      </c>
      <c r="V27" s="100">
        <v>58529376</v>
      </c>
      <c r="W27" s="100">
        <v>82066451</v>
      </c>
      <c r="X27" s="100">
        <v>-23537075</v>
      </c>
      <c r="Y27" s="101">
        <v>-28.68</v>
      </c>
      <c r="Z27" s="102">
        <v>82066451</v>
      </c>
    </row>
    <row r="28" spans="1:26" ht="13.5">
      <c r="A28" s="103" t="s">
        <v>46</v>
      </c>
      <c r="B28" s="19">
        <v>48933000</v>
      </c>
      <c r="C28" s="19">
        <v>0</v>
      </c>
      <c r="D28" s="59">
        <v>32537000</v>
      </c>
      <c r="E28" s="60">
        <v>43014000</v>
      </c>
      <c r="F28" s="60">
        <v>1907949</v>
      </c>
      <c r="G28" s="60">
        <v>3313932</v>
      </c>
      <c r="H28" s="60">
        <v>4135217</v>
      </c>
      <c r="I28" s="60">
        <v>9357098</v>
      </c>
      <c r="J28" s="60">
        <v>4932205</v>
      </c>
      <c r="K28" s="60">
        <v>2681239</v>
      </c>
      <c r="L28" s="60">
        <v>3174334</v>
      </c>
      <c r="M28" s="60">
        <v>10787778</v>
      </c>
      <c r="N28" s="60">
        <v>2981651</v>
      </c>
      <c r="O28" s="60">
        <v>2781417</v>
      </c>
      <c r="P28" s="60">
        <v>8045749</v>
      </c>
      <c r="Q28" s="60">
        <v>13808817</v>
      </c>
      <c r="R28" s="60">
        <v>587279</v>
      </c>
      <c r="S28" s="60">
        <v>3709579</v>
      </c>
      <c r="T28" s="60">
        <v>988387</v>
      </c>
      <c r="U28" s="60">
        <v>5285245</v>
      </c>
      <c r="V28" s="60">
        <v>39238938</v>
      </c>
      <c r="W28" s="60">
        <v>43014000</v>
      </c>
      <c r="X28" s="60">
        <v>-3775062</v>
      </c>
      <c r="Y28" s="61">
        <v>-8.78</v>
      </c>
      <c r="Z28" s="62">
        <v>43014000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24512548</v>
      </c>
      <c r="C31" s="19">
        <v>0</v>
      </c>
      <c r="D31" s="59">
        <v>15875352</v>
      </c>
      <c r="E31" s="60">
        <v>39052451</v>
      </c>
      <c r="F31" s="60">
        <v>7505399</v>
      </c>
      <c r="G31" s="60">
        <v>379620</v>
      </c>
      <c r="H31" s="60">
        <v>314674</v>
      </c>
      <c r="I31" s="60">
        <v>8199693</v>
      </c>
      <c r="J31" s="60">
        <v>1040831</v>
      </c>
      <c r="K31" s="60">
        <v>679902</v>
      </c>
      <c r="L31" s="60">
        <v>1983172</v>
      </c>
      <c r="M31" s="60">
        <v>3703905</v>
      </c>
      <c r="N31" s="60">
        <v>0</v>
      </c>
      <c r="O31" s="60">
        <v>298031</v>
      </c>
      <c r="P31" s="60">
        <v>545250</v>
      </c>
      <c r="Q31" s="60">
        <v>843281</v>
      </c>
      <c r="R31" s="60">
        <v>2965090</v>
      </c>
      <c r="S31" s="60">
        <v>2799971</v>
      </c>
      <c r="T31" s="60">
        <v>778498</v>
      </c>
      <c r="U31" s="60">
        <v>6543559</v>
      </c>
      <c r="V31" s="60">
        <v>19290438</v>
      </c>
      <c r="W31" s="60">
        <v>39052451</v>
      </c>
      <c r="X31" s="60">
        <v>-19762013</v>
      </c>
      <c r="Y31" s="61">
        <v>-50.6</v>
      </c>
      <c r="Z31" s="62">
        <v>39052451</v>
      </c>
    </row>
    <row r="32" spans="1:26" ht="13.5">
      <c r="A32" s="70" t="s">
        <v>54</v>
      </c>
      <c r="B32" s="22">
        <f>SUM(B28:B31)</f>
        <v>73445548</v>
      </c>
      <c r="C32" s="22">
        <f>SUM(C28:C31)</f>
        <v>0</v>
      </c>
      <c r="D32" s="99">
        <f aca="true" t="shared" si="5" ref="D32:Z32">SUM(D28:D31)</f>
        <v>48412352</v>
      </c>
      <c r="E32" s="100">
        <f t="shared" si="5"/>
        <v>82066451</v>
      </c>
      <c r="F32" s="100">
        <f t="shared" si="5"/>
        <v>9413348</v>
      </c>
      <c r="G32" s="100">
        <f t="shared" si="5"/>
        <v>3693552</v>
      </c>
      <c r="H32" s="100">
        <f t="shared" si="5"/>
        <v>4449891</v>
      </c>
      <c r="I32" s="100">
        <f t="shared" si="5"/>
        <v>17556791</v>
      </c>
      <c r="J32" s="100">
        <f t="shared" si="5"/>
        <v>5973036</v>
      </c>
      <c r="K32" s="100">
        <f t="shared" si="5"/>
        <v>3361141</v>
      </c>
      <c r="L32" s="100">
        <f t="shared" si="5"/>
        <v>5157506</v>
      </c>
      <c r="M32" s="100">
        <f t="shared" si="5"/>
        <v>14491683</v>
      </c>
      <c r="N32" s="100">
        <f t="shared" si="5"/>
        <v>2981651</v>
      </c>
      <c r="O32" s="100">
        <f t="shared" si="5"/>
        <v>3079448</v>
      </c>
      <c r="P32" s="100">
        <f t="shared" si="5"/>
        <v>8590999</v>
      </c>
      <c r="Q32" s="100">
        <f t="shared" si="5"/>
        <v>14652098</v>
      </c>
      <c r="R32" s="100">
        <f t="shared" si="5"/>
        <v>3552369</v>
      </c>
      <c r="S32" s="100">
        <f t="shared" si="5"/>
        <v>6509550</v>
      </c>
      <c r="T32" s="100">
        <f t="shared" si="5"/>
        <v>1766885</v>
      </c>
      <c r="U32" s="100">
        <f t="shared" si="5"/>
        <v>11828804</v>
      </c>
      <c r="V32" s="100">
        <f t="shared" si="5"/>
        <v>58529376</v>
      </c>
      <c r="W32" s="100">
        <f t="shared" si="5"/>
        <v>82066451</v>
      </c>
      <c r="X32" s="100">
        <f t="shared" si="5"/>
        <v>-23537075</v>
      </c>
      <c r="Y32" s="101">
        <f>+IF(W32&lt;&gt;0,(X32/W32)*100,0)</f>
        <v>-28.680507945932742</v>
      </c>
      <c r="Z32" s="102">
        <f t="shared" si="5"/>
        <v>82066451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70941806</v>
      </c>
      <c r="C35" s="19">
        <v>0</v>
      </c>
      <c r="D35" s="59">
        <v>60988000</v>
      </c>
      <c r="E35" s="60">
        <v>47468806</v>
      </c>
      <c r="F35" s="60">
        <v>116375076</v>
      </c>
      <c r="G35" s="60">
        <v>113306004</v>
      </c>
      <c r="H35" s="60">
        <v>105270928</v>
      </c>
      <c r="I35" s="60">
        <v>105270928</v>
      </c>
      <c r="J35" s="60">
        <v>92646141</v>
      </c>
      <c r="K35" s="60">
        <v>92646141</v>
      </c>
      <c r="L35" s="60">
        <v>92646141</v>
      </c>
      <c r="M35" s="60">
        <v>92646141</v>
      </c>
      <c r="N35" s="60">
        <v>92646141</v>
      </c>
      <c r="O35" s="60">
        <v>103839241</v>
      </c>
      <c r="P35" s="60">
        <v>111279391</v>
      </c>
      <c r="Q35" s="60">
        <v>111279391</v>
      </c>
      <c r="R35" s="60">
        <v>111279391</v>
      </c>
      <c r="S35" s="60">
        <v>111279391</v>
      </c>
      <c r="T35" s="60">
        <v>111279391</v>
      </c>
      <c r="U35" s="60">
        <v>111279391</v>
      </c>
      <c r="V35" s="60">
        <v>111279391</v>
      </c>
      <c r="W35" s="60">
        <v>47468806</v>
      </c>
      <c r="X35" s="60">
        <v>63810585</v>
      </c>
      <c r="Y35" s="61">
        <v>134.43</v>
      </c>
      <c r="Z35" s="62">
        <v>47468806</v>
      </c>
    </row>
    <row r="36" spans="1:26" ht="13.5">
      <c r="A36" s="58" t="s">
        <v>57</v>
      </c>
      <c r="B36" s="19">
        <v>176839173</v>
      </c>
      <c r="C36" s="19">
        <v>0</v>
      </c>
      <c r="D36" s="59">
        <v>162760080</v>
      </c>
      <c r="E36" s="60">
        <v>195434957</v>
      </c>
      <c r="F36" s="60">
        <v>163026718</v>
      </c>
      <c r="G36" s="60">
        <v>176742377</v>
      </c>
      <c r="H36" s="60">
        <v>178183515</v>
      </c>
      <c r="I36" s="60">
        <v>178183515</v>
      </c>
      <c r="J36" s="60">
        <v>179096525</v>
      </c>
      <c r="K36" s="60">
        <v>179096525</v>
      </c>
      <c r="L36" s="60">
        <v>179096525</v>
      </c>
      <c r="M36" s="60">
        <v>179096525</v>
      </c>
      <c r="N36" s="60">
        <v>179096525</v>
      </c>
      <c r="O36" s="60">
        <v>196394506</v>
      </c>
      <c r="P36" s="60">
        <v>202438232</v>
      </c>
      <c r="Q36" s="60">
        <v>202438232</v>
      </c>
      <c r="R36" s="60">
        <v>202438232</v>
      </c>
      <c r="S36" s="60">
        <v>202438232</v>
      </c>
      <c r="T36" s="60">
        <v>202438232</v>
      </c>
      <c r="U36" s="60">
        <v>202438232</v>
      </c>
      <c r="V36" s="60">
        <v>202438232</v>
      </c>
      <c r="W36" s="60">
        <v>195434957</v>
      </c>
      <c r="X36" s="60">
        <v>7003275</v>
      </c>
      <c r="Y36" s="61">
        <v>3.58</v>
      </c>
      <c r="Z36" s="62">
        <v>195434957</v>
      </c>
    </row>
    <row r="37" spans="1:26" ht="13.5">
      <c r="A37" s="58" t="s">
        <v>58</v>
      </c>
      <c r="B37" s="19">
        <v>35914403</v>
      </c>
      <c r="C37" s="19">
        <v>0</v>
      </c>
      <c r="D37" s="59">
        <v>5800000</v>
      </c>
      <c r="E37" s="60">
        <v>30994133</v>
      </c>
      <c r="F37" s="60">
        <v>210990354</v>
      </c>
      <c r="G37" s="60">
        <v>208321181</v>
      </c>
      <c r="H37" s="60">
        <v>210547760</v>
      </c>
      <c r="I37" s="60">
        <v>210547760</v>
      </c>
      <c r="J37" s="60">
        <v>202403104</v>
      </c>
      <c r="K37" s="60">
        <v>202403104</v>
      </c>
      <c r="L37" s="60">
        <v>202403104</v>
      </c>
      <c r="M37" s="60">
        <v>202403104</v>
      </c>
      <c r="N37" s="60">
        <v>202403104</v>
      </c>
      <c r="O37" s="60">
        <v>204251720</v>
      </c>
      <c r="P37" s="60">
        <v>200097428</v>
      </c>
      <c r="Q37" s="60">
        <v>200097428</v>
      </c>
      <c r="R37" s="60">
        <v>200097428</v>
      </c>
      <c r="S37" s="60">
        <v>200097428</v>
      </c>
      <c r="T37" s="60">
        <v>200097428</v>
      </c>
      <c r="U37" s="60">
        <v>200097428</v>
      </c>
      <c r="V37" s="60">
        <v>200097428</v>
      </c>
      <c r="W37" s="60">
        <v>30994133</v>
      </c>
      <c r="X37" s="60">
        <v>169103295</v>
      </c>
      <c r="Y37" s="61">
        <v>545.6</v>
      </c>
      <c r="Z37" s="62">
        <v>30994133</v>
      </c>
    </row>
    <row r="38" spans="1:26" ht="13.5">
      <c r="A38" s="58" t="s">
        <v>59</v>
      </c>
      <c r="B38" s="19">
        <v>17692744</v>
      </c>
      <c r="C38" s="19">
        <v>0</v>
      </c>
      <c r="D38" s="59">
        <v>20142928</v>
      </c>
      <c r="E38" s="60">
        <v>25639788</v>
      </c>
      <c r="F38" s="60">
        <v>9389314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25639788</v>
      </c>
      <c r="X38" s="60">
        <v>-25639788</v>
      </c>
      <c r="Y38" s="61">
        <v>-100</v>
      </c>
      <c r="Z38" s="62">
        <v>25639788</v>
      </c>
    </row>
    <row r="39" spans="1:26" ht="13.5">
      <c r="A39" s="58" t="s">
        <v>60</v>
      </c>
      <c r="B39" s="19">
        <v>194173832</v>
      </c>
      <c r="C39" s="19">
        <v>0</v>
      </c>
      <c r="D39" s="59">
        <v>197805152</v>
      </c>
      <c r="E39" s="60">
        <v>186269842</v>
      </c>
      <c r="F39" s="60">
        <v>59022126</v>
      </c>
      <c r="G39" s="60">
        <v>81727200</v>
      </c>
      <c r="H39" s="60">
        <v>72906683</v>
      </c>
      <c r="I39" s="60">
        <v>72906683</v>
      </c>
      <c r="J39" s="60">
        <v>69339562</v>
      </c>
      <c r="K39" s="60">
        <v>69339562</v>
      </c>
      <c r="L39" s="60">
        <v>69339562</v>
      </c>
      <c r="M39" s="60">
        <v>69339562</v>
      </c>
      <c r="N39" s="60">
        <v>69339562</v>
      </c>
      <c r="O39" s="60">
        <v>95982027</v>
      </c>
      <c r="P39" s="60">
        <v>113620195</v>
      </c>
      <c r="Q39" s="60">
        <v>113620195</v>
      </c>
      <c r="R39" s="60">
        <v>113620195</v>
      </c>
      <c r="S39" s="60">
        <v>113620195</v>
      </c>
      <c r="T39" s="60">
        <v>113620195</v>
      </c>
      <c r="U39" s="60">
        <v>113620195</v>
      </c>
      <c r="V39" s="60">
        <v>113620195</v>
      </c>
      <c r="W39" s="60">
        <v>186269842</v>
      </c>
      <c r="X39" s="60">
        <v>-72649647</v>
      </c>
      <c r="Y39" s="61">
        <v>-39</v>
      </c>
      <c r="Z39" s="62">
        <v>186269842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44354191</v>
      </c>
      <c r="C42" s="19">
        <v>0</v>
      </c>
      <c r="D42" s="59">
        <v>45039933</v>
      </c>
      <c r="E42" s="60">
        <v>28305797</v>
      </c>
      <c r="F42" s="60">
        <v>44103574</v>
      </c>
      <c r="G42" s="60">
        <v>8573367</v>
      </c>
      <c r="H42" s="60">
        <v>-4573229</v>
      </c>
      <c r="I42" s="60">
        <v>48103712</v>
      </c>
      <c r="J42" s="60">
        <v>-8681859</v>
      </c>
      <c r="K42" s="60">
        <v>20363553</v>
      </c>
      <c r="L42" s="60">
        <v>-384706</v>
      </c>
      <c r="M42" s="60">
        <v>11296988</v>
      </c>
      <c r="N42" s="60">
        <v>-7410402</v>
      </c>
      <c r="O42" s="60">
        <v>-4454661</v>
      </c>
      <c r="P42" s="60">
        <v>19556372</v>
      </c>
      <c r="Q42" s="60">
        <v>7691309</v>
      </c>
      <c r="R42" s="60">
        <v>-9449574</v>
      </c>
      <c r="S42" s="60">
        <v>6094026</v>
      </c>
      <c r="T42" s="60">
        <v>-12347190</v>
      </c>
      <c r="U42" s="60">
        <v>-15702738</v>
      </c>
      <c r="V42" s="60">
        <v>51389271</v>
      </c>
      <c r="W42" s="60">
        <v>28305797</v>
      </c>
      <c r="X42" s="60">
        <v>23083474</v>
      </c>
      <c r="Y42" s="61">
        <v>81.55</v>
      </c>
      <c r="Z42" s="62">
        <v>28305797</v>
      </c>
    </row>
    <row r="43" spans="1:26" ht="13.5">
      <c r="A43" s="58" t="s">
        <v>63</v>
      </c>
      <c r="B43" s="19">
        <v>-88067799</v>
      </c>
      <c r="C43" s="19">
        <v>0</v>
      </c>
      <c r="D43" s="59">
        <v>-32550000</v>
      </c>
      <c r="E43" s="60">
        <v>-62385492</v>
      </c>
      <c r="F43" s="60">
        <v>6444084</v>
      </c>
      <c r="G43" s="60">
        <v>-10075503</v>
      </c>
      <c r="H43" s="60">
        <v>-7198268</v>
      </c>
      <c r="I43" s="60">
        <v>-10829687</v>
      </c>
      <c r="J43" s="60">
        <v>-7659997</v>
      </c>
      <c r="K43" s="60">
        <v>1062243</v>
      </c>
      <c r="L43" s="60">
        <v>-5723779</v>
      </c>
      <c r="M43" s="60">
        <v>-12321533</v>
      </c>
      <c r="N43" s="60">
        <v>-2239960</v>
      </c>
      <c r="O43" s="60">
        <v>-2516969</v>
      </c>
      <c r="P43" s="60">
        <v>-8617058</v>
      </c>
      <c r="Q43" s="60">
        <v>-13373987</v>
      </c>
      <c r="R43" s="60">
        <v>-1579636</v>
      </c>
      <c r="S43" s="60">
        <v>-4166741</v>
      </c>
      <c r="T43" s="60">
        <v>-4763749</v>
      </c>
      <c r="U43" s="60">
        <v>-10510126</v>
      </c>
      <c r="V43" s="60">
        <v>-47035333</v>
      </c>
      <c r="W43" s="60">
        <v>-62385492</v>
      </c>
      <c r="X43" s="60">
        <v>15350159</v>
      </c>
      <c r="Y43" s="61">
        <v>-24.61</v>
      </c>
      <c r="Z43" s="62">
        <v>-62385492</v>
      </c>
    </row>
    <row r="44" spans="1:26" ht="13.5">
      <c r="A44" s="58" t="s">
        <v>64</v>
      </c>
      <c r="B44" s="19">
        <v>7682896</v>
      </c>
      <c r="C44" s="19">
        <v>0</v>
      </c>
      <c r="D44" s="59">
        <v>-4300000</v>
      </c>
      <c r="E44" s="60">
        <v>-1892957</v>
      </c>
      <c r="F44" s="60">
        <v>-1892957</v>
      </c>
      <c r="G44" s="60">
        <v>0</v>
      </c>
      <c r="H44" s="60">
        <v>0</v>
      </c>
      <c r="I44" s="60">
        <v>-1892957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-1892957</v>
      </c>
      <c r="W44" s="60">
        <v>-1892957</v>
      </c>
      <c r="X44" s="60">
        <v>0</v>
      </c>
      <c r="Y44" s="61">
        <v>0</v>
      </c>
      <c r="Z44" s="62">
        <v>-1892957</v>
      </c>
    </row>
    <row r="45" spans="1:26" ht="13.5">
      <c r="A45" s="70" t="s">
        <v>65</v>
      </c>
      <c r="B45" s="22">
        <v>42798188</v>
      </c>
      <c r="C45" s="22">
        <v>0</v>
      </c>
      <c r="D45" s="99">
        <v>73578230</v>
      </c>
      <c r="E45" s="100">
        <v>6825536</v>
      </c>
      <c r="F45" s="100">
        <v>91452889</v>
      </c>
      <c r="G45" s="100">
        <v>89950753</v>
      </c>
      <c r="H45" s="100">
        <v>78179256</v>
      </c>
      <c r="I45" s="100">
        <v>78179256</v>
      </c>
      <c r="J45" s="100">
        <v>61837400</v>
      </c>
      <c r="K45" s="100">
        <v>83263196</v>
      </c>
      <c r="L45" s="100">
        <v>77154711</v>
      </c>
      <c r="M45" s="100">
        <v>77154711</v>
      </c>
      <c r="N45" s="100">
        <v>67504349</v>
      </c>
      <c r="O45" s="100">
        <v>60532719</v>
      </c>
      <c r="P45" s="100">
        <v>71472033</v>
      </c>
      <c r="Q45" s="100">
        <v>67504349</v>
      </c>
      <c r="R45" s="100">
        <v>60442823</v>
      </c>
      <c r="S45" s="100">
        <v>62370108</v>
      </c>
      <c r="T45" s="100">
        <v>45259169</v>
      </c>
      <c r="U45" s="100">
        <v>45259169</v>
      </c>
      <c r="V45" s="100">
        <v>45259169</v>
      </c>
      <c r="W45" s="100">
        <v>6825536</v>
      </c>
      <c r="X45" s="100">
        <v>38433633</v>
      </c>
      <c r="Y45" s="101">
        <v>563.09</v>
      </c>
      <c r="Z45" s="102">
        <v>6825536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665496</v>
      </c>
      <c r="C49" s="52">
        <v>0</v>
      </c>
      <c r="D49" s="129">
        <v>835431</v>
      </c>
      <c r="E49" s="54">
        <v>598326</v>
      </c>
      <c r="F49" s="54">
        <v>0</v>
      </c>
      <c r="G49" s="54">
        <v>0</v>
      </c>
      <c r="H49" s="54">
        <v>0</v>
      </c>
      <c r="I49" s="54">
        <v>3358070</v>
      </c>
      <c r="J49" s="54">
        <v>0</v>
      </c>
      <c r="K49" s="54">
        <v>0</v>
      </c>
      <c r="L49" s="54">
        <v>0</v>
      </c>
      <c r="M49" s="54">
        <v>-1506894</v>
      </c>
      <c r="N49" s="54">
        <v>0</v>
      </c>
      <c r="O49" s="54">
        <v>0</v>
      </c>
      <c r="P49" s="54">
        <v>0</v>
      </c>
      <c r="Q49" s="54">
        <v>1117015</v>
      </c>
      <c r="R49" s="54">
        <v>0</v>
      </c>
      <c r="S49" s="54">
        <v>0</v>
      </c>
      <c r="T49" s="54">
        <v>0</v>
      </c>
      <c r="U49" s="54">
        <v>4542916</v>
      </c>
      <c r="V49" s="54">
        <v>17401041</v>
      </c>
      <c r="W49" s="54">
        <v>27011401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2688589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1</v>
      </c>
      <c r="V51" s="54">
        <v>0</v>
      </c>
      <c r="W51" s="54">
        <v>2688590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70.63356002704559</v>
      </c>
      <c r="C58" s="5">
        <f>IF(C67=0,0,+(C76/C67)*100)</f>
        <v>0</v>
      </c>
      <c r="D58" s="6">
        <f aca="true" t="shared" si="6" ref="D58:Z58">IF(D67=0,0,+(D76/D67)*100)</f>
        <v>61.55001773293788</v>
      </c>
      <c r="E58" s="7">
        <f t="shared" si="6"/>
        <v>94.17453120492252</v>
      </c>
      <c r="F58" s="7">
        <f t="shared" si="6"/>
        <v>154.95496076172043</v>
      </c>
      <c r="G58" s="7">
        <f t="shared" si="6"/>
        <v>95.73715758642749</v>
      </c>
      <c r="H58" s="7">
        <f t="shared" si="6"/>
        <v>65.36900445847745</v>
      </c>
      <c r="I58" s="7">
        <f t="shared" si="6"/>
        <v>105.35225682874916</v>
      </c>
      <c r="J58" s="7">
        <f t="shared" si="6"/>
        <v>95.23686446494382</v>
      </c>
      <c r="K58" s="7">
        <f t="shared" si="6"/>
        <v>82.54958753255997</v>
      </c>
      <c r="L58" s="7">
        <f t="shared" si="6"/>
        <v>63.519078241060626</v>
      </c>
      <c r="M58" s="7">
        <f t="shared" si="6"/>
        <v>81.10107523491202</v>
      </c>
      <c r="N58" s="7">
        <f t="shared" si="6"/>
        <v>81.68827827952363</v>
      </c>
      <c r="O58" s="7">
        <f t="shared" si="6"/>
        <v>60.961215126244475</v>
      </c>
      <c r="P58" s="7">
        <f t="shared" si="6"/>
        <v>93.45492876289931</v>
      </c>
      <c r="Q58" s="7">
        <f t="shared" si="6"/>
        <v>78.70075539628363</v>
      </c>
      <c r="R58" s="7">
        <f t="shared" si="6"/>
        <v>69.40045131670217</v>
      </c>
      <c r="S58" s="7">
        <f t="shared" si="6"/>
        <v>83.33650524205288</v>
      </c>
      <c r="T58" s="7">
        <f t="shared" si="6"/>
        <v>102.9456239276271</v>
      </c>
      <c r="U58" s="7">
        <f t="shared" si="6"/>
        <v>85.21712554743276</v>
      </c>
      <c r="V58" s="7">
        <f t="shared" si="6"/>
        <v>87.5132029968825</v>
      </c>
      <c r="W58" s="7">
        <f t="shared" si="6"/>
        <v>94.17453120492252</v>
      </c>
      <c r="X58" s="7">
        <f t="shared" si="6"/>
        <v>0</v>
      </c>
      <c r="Y58" s="7">
        <f t="shared" si="6"/>
        <v>0</v>
      </c>
      <c r="Z58" s="8">
        <f t="shared" si="6"/>
        <v>94.17453120492252</v>
      </c>
    </row>
    <row r="59" spans="1:26" ht="13.5">
      <c r="A59" s="37" t="s">
        <v>31</v>
      </c>
      <c r="B59" s="9">
        <f aca="true" t="shared" si="7" ref="B59:Z66">IF(B68=0,0,+(B77/B68)*100)</f>
        <v>70.36093659981522</v>
      </c>
      <c r="C59" s="9">
        <f t="shared" si="7"/>
        <v>0</v>
      </c>
      <c r="D59" s="2">
        <f t="shared" si="7"/>
        <v>61.57055736665853</v>
      </c>
      <c r="E59" s="10">
        <f t="shared" si="7"/>
        <v>94.09733115362503</v>
      </c>
      <c r="F59" s="10">
        <f t="shared" si="7"/>
        <v>154.7755482742192</v>
      </c>
      <c r="G59" s="10">
        <f t="shared" si="7"/>
        <v>95.76408873113034</v>
      </c>
      <c r="H59" s="10">
        <f t="shared" si="7"/>
        <v>65.04481782277747</v>
      </c>
      <c r="I59" s="10">
        <f t="shared" si="7"/>
        <v>105.19481827604234</v>
      </c>
      <c r="J59" s="10">
        <f t="shared" si="7"/>
        <v>94.04789725292314</v>
      </c>
      <c r="K59" s="10">
        <f t="shared" si="7"/>
        <v>82.39237225736984</v>
      </c>
      <c r="L59" s="10">
        <f t="shared" si="7"/>
        <v>62.66072654365723</v>
      </c>
      <c r="M59" s="10">
        <f t="shared" si="7"/>
        <v>80.3496163324184</v>
      </c>
      <c r="N59" s="10">
        <f t="shared" si="7"/>
        <v>81.34074740354775</v>
      </c>
      <c r="O59" s="10">
        <f t="shared" si="7"/>
        <v>60.424756890453665</v>
      </c>
      <c r="P59" s="10">
        <f t="shared" si="7"/>
        <v>93.3694904396367</v>
      </c>
      <c r="Q59" s="10">
        <f t="shared" si="7"/>
        <v>78.37730085860224</v>
      </c>
      <c r="R59" s="10">
        <f t="shared" si="7"/>
        <v>70.84620521617208</v>
      </c>
      <c r="S59" s="10">
        <f t="shared" si="7"/>
        <v>84.90507122805569</v>
      </c>
      <c r="T59" s="10">
        <f t="shared" si="7"/>
        <v>103.02146360232756</v>
      </c>
      <c r="U59" s="10">
        <f t="shared" si="7"/>
        <v>86.25758001551844</v>
      </c>
      <c r="V59" s="10">
        <f t="shared" si="7"/>
        <v>87.46043778937647</v>
      </c>
      <c r="W59" s="10">
        <f t="shared" si="7"/>
        <v>94.09733115362503</v>
      </c>
      <c r="X59" s="10">
        <f t="shared" si="7"/>
        <v>0</v>
      </c>
      <c r="Y59" s="10">
        <f t="shared" si="7"/>
        <v>0</v>
      </c>
      <c r="Z59" s="11">
        <f t="shared" si="7"/>
        <v>94.09733115362503</v>
      </c>
    </row>
    <row r="60" spans="1:26" ht="13.5">
      <c r="A60" s="38" t="s">
        <v>32</v>
      </c>
      <c r="B60" s="12">
        <f t="shared" si="7"/>
        <v>87.69332900182206</v>
      </c>
      <c r="C60" s="12">
        <f t="shared" si="7"/>
        <v>0</v>
      </c>
      <c r="D60" s="3">
        <f t="shared" si="7"/>
        <v>60.0001094972434</v>
      </c>
      <c r="E60" s="13">
        <f t="shared" si="7"/>
        <v>100</v>
      </c>
      <c r="F60" s="13">
        <f t="shared" si="7"/>
        <v>166.33135338826085</v>
      </c>
      <c r="G60" s="13">
        <f t="shared" si="7"/>
        <v>94.09396798082537</v>
      </c>
      <c r="H60" s="13">
        <f t="shared" si="7"/>
        <v>85.97541455919074</v>
      </c>
      <c r="I60" s="13">
        <f t="shared" si="7"/>
        <v>115.21425942478574</v>
      </c>
      <c r="J60" s="13">
        <f t="shared" si="7"/>
        <v>174.2252035854473</v>
      </c>
      <c r="K60" s="13">
        <f t="shared" si="7"/>
        <v>90.85275029258432</v>
      </c>
      <c r="L60" s="13">
        <f t="shared" si="7"/>
        <v>116.87799380107073</v>
      </c>
      <c r="M60" s="13">
        <f t="shared" si="7"/>
        <v>126.3236074270557</v>
      </c>
      <c r="N60" s="13">
        <f t="shared" si="7"/>
        <v>103.30858163361218</v>
      </c>
      <c r="O60" s="13">
        <f t="shared" si="7"/>
        <v>94.15760446203223</v>
      </c>
      <c r="P60" s="13">
        <f t="shared" si="7"/>
        <v>98.71608001240503</v>
      </c>
      <c r="Q60" s="13">
        <f t="shared" si="7"/>
        <v>98.7190275829827</v>
      </c>
      <c r="R60" s="13">
        <f t="shared" si="7"/>
        <v>0</v>
      </c>
      <c r="S60" s="13">
        <f t="shared" si="7"/>
        <v>0</v>
      </c>
      <c r="T60" s="13">
        <f t="shared" si="7"/>
        <v>98.91632997083455</v>
      </c>
      <c r="U60" s="13">
        <f t="shared" si="7"/>
        <v>31.83877357678064</v>
      </c>
      <c r="V60" s="13">
        <f t="shared" si="7"/>
        <v>90.60746470137546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87.69332900182206</v>
      </c>
      <c r="C64" s="12">
        <f t="shared" si="7"/>
        <v>0</v>
      </c>
      <c r="D64" s="3">
        <f t="shared" si="7"/>
        <v>60.0001094972434</v>
      </c>
      <c r="E64" s="13">
        <f t="shared" si="7"/>
        <v>100</v>
      </c>
      <c r="F64" s="13">
        <f t="shared" si="7"/>
        <v>166.33135338826085</v>
      </c>
      <c r="G64" s="13">
        <f t="shared" si="7"/>
        <v>98.02484153915103</v>
      </c>
      <c r="H64" s="13">
        <f t="shared" si="7"/>
        <v>85.97541455919074</v>
      </c>
      <c r="I64" s="13">
        <f t="shared" si="7"/>
        <v>116.81735792728436</v>
      </c>
      <c r="J64" s="13">
        <f t="shared" si="7"/>
        <v>190.39951341315066</v>
      </c>
      <c r="K64" s="13">
        <f t="shared" si="7"/>
        <v>106.94113963681903</v>
      </c>
      <c r="L64" s="13">
        <f t="shared" si="7"/>
        <v>116.87799380107073</v>
      </c>
      <c r="M64" s="13">
        <f t="shared" si="7"/>
        <v>137.68647693941273</v>
      </c>
      <c r="N64" s="13">
        <f t="shared" si="7"/>
        <v>103.30858163361218</v>
      </c>
      <c r="O64" s="13">
        <f t="shared" si="7"/>
        <v>94.15760446203223</v>
      </c>
      <c r="P64" s="13">
        <f t="shared" si="7"/>
        <v>98.71608001240503</v>
      </c>
      <c r="Q64" s="13">
        <f t="shared" si="7"/>
        <v>98.7190275829827</v>
      </c>
      <c r="R64" s="13">
        <f t="shared" si="7"/>
        <v>0</v>
      </c>
      <c r="S64" s="13">
        <f t="shared" si="7"/>
        <v>0</v>
      </c>
      <c r="T64" s="13">
        <f t="shared" si="7"/>
        <v>98.91632997083455</v>
      </c>
      <c r="U64" s="13">
        <f t="shared" si="7"/>
        <v>31.83877357678064</v>
      </c>
      <c r="V64" s="13">
        <f t="shared" si="7"/>
        <v>92.83407347597901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>
        <v>22505697</v>
      </c>
      <c r="C67" s="24"/>
      <c r="D67" s="25">
        <v>27931074</v>
      </c>
      <c r="E67" s="26">
        <v>27931074</v>
      </c>
      <c r="F67" s="26">
        <v>2016908</v>
      </c>
      <c r="G67" s="26">
        <v>2018137</v>
      </c>
      <c r="H67" s="26">
        <v>2016832</v>
      </c>
      <c r="I67" s="26">
        <v>6051877</v>
      </c>
      <c r="J67" s="26">
        <v>2302076</v>
      </c>
      <c r="K67" s="26">
        <v>2023190</v>
      </c>
      <c r="L67" s="26">
        <v>2017534</v>
      </c>
      <c r="M67" s="26">
        <v>6342800</v>
      </c>
      <c r="N67" s="26">
        <v>2017511</v>
      </c>
      <c r="O67" s="26">
        <v>2018029</v>
      </c>
      <c r="P67" s="26">
        <v>2017839</v>
      </c>
      <c r="Q67" s="26">
        <v>6053379</v>
      </c>
      <c r="R67" s="26">
        <v>2026958</v>
      </c>
      <c r="S67" s="26">
        <v>2022967</v>
      </c>
      <c r="T67" s="26">
        <v>2022967</v>
      </c>
      <c r="U67" s="26">
        <v>6072892</v>
      </c>
      <c r="V67" s="26">
        <v>24520948</v>
      </c>
      <c r="W67" s="26">
        <v>27931074</v>
      </c>
      <c r="X67" s="26"/>
      <c r="Y67" s="25"/>
      <c r="Z67" s="27">
        <v>27931074</v>
      </c>
    </row>
    <row r="68" spans="1:26" ht="13.5" hidden="1">
      <c r="A68" s="37" t="s">
        <v>31</v>
      </c>
      <c r="B68" s="19">
        <v>22151702</v>
      </c>
      <c r="C68" s="19"/>
      <c r="D68" s="20">
        <v>27565768</v>
      </c>
      <c r="E68" s="21">
        <v>27565768</v>
      </c>
      <c r="F68" s="21">
        <v>1985594</v>
      </c>
      <c r="G68" s="21">
        <v>1985594</v>
      </c>
      <c r="H68" s="21">
        <v>1985594</v>
      </c>
      <c r="I68" s="21">
        <v>5956782</v>
      </c>
      <c r="J68" s="21">
        <v>2267938</v>
      </c>
      <c r="K68" s="21">
        <v>1985594</v>
      </c>
      <c r="L68" s="21">
        <v>1985593</v>
      </c>
      <c r="M68" s="21">
        <v>6239125</v>
      </c>
      <c r="N68" s="21">
        <v>1985594</v>
      </c>
      <c r="O68" s="21">
        <v>1985936</v>
      </c>
      <c r="P68" s="21">
        <v>1985594</v>
      </c>
      <c r="Q68" s="21">
        <v>5957124</v>
      </c>
      <c r="R68" s="21">
        <v>1985594</v>
      </c>
      <c r="S68" s="21">
        <v>1985594</v>
      </c>
      <c r="T68" s="21">
        <v>1985594</v>
      </c>
      <c r="U68" s="21">
        <v>5956782</v>
      </c>
      <c r="V68" s="21">
        <v>24109813</v>
      </c>
      <c r="W68" s="21">
        <v>27565768</v>
      </c>
      <c r="X68" s="21"/>
      <c r="Y68" s="20"/>
      <c r="Z68" s="23">
        <v>27565768</v>
      </c>
    </row>
    <row r="69" spans="1:26" ht="13.5" hidden="1">
      <c r="A69" s="38" t="s">
        <v>32</v>
      </c>
      <c r="B69" s="19">
        <v>353995</v>
      </c>
      <c r="C69" s="19"/>
      <c r="D69" s="20">
        <v>365306</v>
      </c>
      <c r="E69" s="21">
        <v>365306</v>
      </c>
      <c r="F69" s="21">
        <v>31314</v>
      </c>
      <c r="G69" s="21">
        <v>32543</v>
      </c>
      <c r="H69" s="21">
        <v>31238</v>
      </c>
      <c r="I69" s="21">
        <v>95095</v>
      </c>
      <c r="J69" s="21">
        <v>34138</v>
      </c>
      <c r="K69" s="21">
        <v>37596</v>
      </c>
      <c r="L69" s="21">
        <v>31941</v>
      </c>
      <c r="M69" s="21">
        <v>103675</v>
      </c>
      <c r="N69" s="21">
        <v>31917</v>
      </c>
      <c r="O69" s="21">
        <v>32093</v>
      </c>
      <c r="P69" s="21">
        <v>32245</v>
      </c>
      <c r="Q69" s="21">
        <v>96255</v>
      </c>
      <c r="R69" s="21">
        <v>41364</v>
      </c>
      <c r="S69" s="21">
        <v>37373</v>
      </c>
      <c r="T69" s="21">
        <v>37373</v>
      </c>
      <c r="U69" s="21">
        <v>116110</v>
      </c>
      <c r="V69" s="21">
        <v>411135</v>
      </c>
      <c r="W69" s="21">
        <v>365306</v>
      </c>
      <c r="X69" s="21"/>
      <c r="Y69" s="20"/>
      <c r="Z69" s="23">
        <v>365306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353995</v>
      </c>
      <c r="C73" s="19"/>
      <c r="D73" s="20">
        <v>365306</v>
      </c>
      <c r="E73" s="21">
        <v>365306</v>
      </c>
      <c r="F73" s="21">
        <v>31314</v>
      </c>
      <c r="G73" s="21">
        <v>31238</v>
      </c>
      <c r="H73" s="21">
        <v>31238</v>
      </c>
      <c r="I73" s="21">
        <v>93790</v>
      </c>
      <c r="J73" s="21">
        <v>31238</v>
      </c>
      <c r="K73" s="21">
        <v>31940</v>
      </c>
      <c r="L73" s="21">
        <v>31941</v>
      </c>
      <c r="M73" s="21">
        <v>95119</v>
      </c>
      <c r="N73" s="21">
        <v>31917</v>
      </c>
      <c r="O73" s="21">
        <v>32093</v>
      </c>
      <c r="P73" s="21">
        <v>32245</v>
      </c>
      <c r="Q73" s="21">
        <v>96255</v>
      </c>
      <c r="R73" s="21">
        <v>41364</v>
      </c>
      <c r="S73" s="21">
        <v>37373</v>
      </c>
      <c r="T73" s="21">
        <v>37373</v>
      </c>
      <c r="U73" s="21">
        <v>116110</v>
      </c>
      <c r="V73" s="21">
        <v>401274</v>
      </c>
      <c r="W73" s="21">
        <v>365306</v>
      </c>
      <c r="X73" s="21"/>
      <c r="Y73" s="20"/>
      <c r="Z73" s="23">
        <v>365306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>
        <v>1305</v>
      </c>
      <c r="H74" s="21"/>
      <c r="I74" s="21">
        <v>1305</v>
      </c>
      <c r="J74" s="21">
        <v>2900</v>
      </c>
      <c r="K74" s="21">
        <v>5656</v>
      </c>
      <c r="L74" s="21"/>
      <c r="M74" s="21">
        <v>8556</v>
      </c>
      <c r="N74" s="21"/>
      <c r="O74" s="21"/>
      <c r="P74" s="21"/>
      <c r="Q74" s="21"/>
      <c r="R74" s="21"/>
      <c r="S74" s="21"/>
      <c r="T74" s="21"/>
      <c r="U74" s="21"/>
      <c r="V74" s="21">
        <v>9861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287</v>
      </c>
      <c r="B76" s="32">
        <v>15896575</v>
      </c>
      <c r="C76" s="32"/>
      <c r="D76" s="33">
        <v>17191581</v>
      </c>
      <c r="E76" s="34">
        <v>26303958</v>
      </c>
      <c r="F76" s="34">
        <v>3125299</v>
      </c>
      <c r="G76" s="34">
        <v>1932107</v>
      </c>
      <c r="H76" s="34">
        <v>1318383</v>
      </c>
      <c r="I76" s="34">
        <v>6375789</v>
      </c>
      <c r="J76" s="34">
        <v>2192425</v>
      </c>
      <c r="K76" s="34">
        <v>1670135</v>
      </c>
      <c r="L76" s="34">
        <v>1281519</v>
      </c>
      <c r="M76" s="34">
        <v>5144079</v>
      </c>
      <c r="N76" s="34">
        <v>1648070</v>
      </c>
      <c r="O76" s="34">
        <v>1230215</v>
      </c>
      <c r="P76" s="34">
        <v>1885770</v>
      </c>
      <c r="Q76" s="34">
        <v>4764055</v>
      </c>
      <c r="R76" s="34">
        <v>1406718</v>
      </c>
      <c r="S76" s="34">
        <v>1685870</v>
      </c>
      <c r="T76" s="34">
        <v>2082556</v>
      </c>
      <c r="U76" s="34">
        <v>5175144</v>
      </c>
      <c r="V76" s="34">
        <v>21459067</v>
      </c>
      <c r="W76" s="34">
        <v>26303958</v>
      </c>
      <c r="X76" s="34"/>
      <c r="Y76" s="33"/>
      <c r="Z76" s="35">
        <v>26303958</v>
      </c>
    </row>
    <row r="77" spans="1:26" ht="13.5" hidden="1">
      <c r="A77" s="37" t="s">
        <v>31</v>
      </c>
      <c r="B77" s="19">
        <v>15586145</v>
      </c>
      <c r="C77" s="19"/>
      <c r="D77" s="20">
        <v>16972397</v>
      </c>
      <c r="E77" s="21">
        <v>25938652</v>
      </c>
      <c r="F77" s="21">
        <v>3073214</v>
      </c>
      <c r="G77" s="21">
        <v>1901486</v>
      </c>
      <c r="H77" s="21">
        <v>1291526</v>
      </c>
      <c r="I77" s="21">
        <v>6266226</v>
      </c>
      <c r="J77" s="21">
        <v>2132948</v>
      </c>
      <c r="K77" s="21">
        <v>1635978</v>
      </c>
      <c r="L77" s="21">
        <v>1244187</v>
      </c>
      <c r="M77" s="21">
        <v>5013113</v>
      </c>
      <c r="N77" s="21">
        <v>1615097</v>
      </c>
      <c r="O77" s="21">
        <v>1199997</v>
      </c>
      <c r="P77" s="21">
        <v>1853939</v>
      </c>
      <c r="Q77" s="21">
        <v>4669033</v>
      </c>
      <c r="R77" s="21">
        <v>1406718</v>
      </c>
      <c r="S77" s="21">
        <v>1685870</v>
      </c>
      <c r="T77" s="21">
        <v>2045588</v>
      </c>
      <c r="U77" s="21">
        <v>5138176</v>
      </c>
      <c r="V77" s="21">
        <v>21086548</v>
      </c>
      <c r="W77" s="21">
        <v>25938652</v>
      </c>
      <c r="X77" s="21"/>
      <c r="Y77" s="20"/>
      <c r="Z77" s="23">
        <v>25938652</v>
      </c>
    </row>
    <row r="78" spans="1:26" ht="13.5" hidden="1">
      <c r="A78" s="38" t="s">
        <v>32</v>
      </c>
      <c r="B78" s="19">
        <v>310430</v>
      </c>
      <c r="C78" s="19"/>
      <c r="D78" s="20">
        <v>219184</v>
      </c>
      <c r="E78" s="21">
        <v>365306</v>
      </c>
      <c r="F78" s="21">
        <v>52085</v>
      </c>
      <c r="G78" s="21">
        <v>30621</v>
      </c>
      <c r="H78" s="21">
        <v>26857</v>
      </c>
      <c r="I78" s="21">
        <v>109563</v>
      </c>
      <c r="J78" s="21">
        <v>59477</v>
      </c>
      <c r="K78" s="21">
        <v>34157</v>
      </c>
      <c r="L78" s="21">
        <v>37332</v>
      </c>
      <c r="M78" s="21">
        <v>130966</v>
      </c>
      <c r="N78" s="21">
        <v>32973</v>
      </c>
      <c r="O78" s="21">
        <v>30218</v>
      </c>
      <c r="P78" s="21">
        <v>31831</v>
      </c>
      <c r="Q78" s="21">
        <v>95022</v>
      </c>
      <c r="R78" s="21"/>
      <c r="S78" s="21"/>
      <c r="T78" s="21">
        <v>36968</v>
      </c>
      <c r="U78" s="21">
        <v>36968</v>
      </c>
      <c r="V78" s="21">
        <v>372519</v>
      </c>
      <c r="W78" s="21">
        <v>365306</v>
      </c>
      <c r="X78" s="21"/>
      <c r="Y78" s="20"/>
      <c r="Z78" s="23">
        <v>365306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310430</v>
      </c>
      <c r="C82" s="19"/>
      <c r="D82" s="20">
        <v>219184</v>
      </c>
      <c r="E82" s="21">
        <v>365306</v>
      </c>
      <c r="F82" s="21">
        <v>52085</v>
      </c>
      <c r="G82" s="21">
        <v>30621</v>
      </c>
      <c r="H82" s="21">
        <v>26857</v>
      </c>
      <c r="I82" s="21">
        <v>109563</v>
      </c>
      <c r="J82" s="21">
        <v>59477</v>
      </c>
      <c r="K82" s="21">
        <v>34157</v>
      </c>
      <c r="L82" s="21">
        <v>37332</v>
      </c>
      <c r="M82" s="21">
        <v>130966</v>
      </c>
      <c r="N82" s="21">
        <v>32973</v>
      </c>
      <c r="O82" s="21">
        <v>30218</v>
      </c>
      <c r="P82" s="21">
        <v>31831</v>
      </c>
      <c r="Q82" s="21">
        <v>95022</v>
      </c>
      <c r="R82" s="21"/>
      <c r="S82" s="21"/>
      <c r="T82" s="21">
        <v>36968</v>
      </c>
      <c r="U82" s="21">
        <v>36968</v>
      </c>
      <c r="V82" s="21">
        <v>372519</v>
      </c>
      <c r="W82" s="21">
        <v>365306</v>
      </c>
      <c r="X82" s="21"/>
      <c r="Y82" s="20"/>
      <c r="Z82" s="23">
        <v>365306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6000000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933674</v>
      </c>
      <c r="J5" s="345">
        <f t="shared" si="0"/>
        <v>933674</v>
      </c>
      <c r="K5" s="345">
        <f t="shared" si="0"/>
        <v>543362</v>
      </c>
      <c r="L5" s="343">
        <f t="shared" si="0"/>
        <v>209167</v>
      </c>
      <c r="M5" s="343">
        <f t="shared" si="0"/>
        <v>314380</v>
      </c>
      <c r="N5" s="345">
        <f t="shared" si="0"/>
        <v>1066909</v>
      </c>
      <c r="O5" s="345">
        <f t="shared" si="0"/>
        <v>132240</v>
      </c>
      <c r="P5" s="343">
        <f t="shared" si="0"/>
        <v>13500</v>
      </c>
      <c r="Q5" s="343">
        <f t="shared" si="0"/>
        <v>0</v>
      </c>
      <c r="R5" s="345">
        <f t="shared" si="0"/>
        <v>145740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2146323</v>
      </c>
      <c r="X5" s="343">
        <f t="shared" si="0"/>
        <v>0</v>
      </c>
      <c r="Y5" s="345">
        <f t="shared" si="0"/>
        <v>2146323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6000000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933674</v>
      </c>
      <c r="J6" s="59">
        <f t="shared" si="1"/>
        <v>933674</v>
      </c>
      <c r="K6" s="59">
        <f t="shared" si="1"/>
        <v>543362</v>
      </c>
      <c r="L6" s="60">
        <f t="shared" si="1"/>
        <v>209167</v>
      </c>
      <c r="M6" s="60">
        <f t="shared" si="1"/>
        <v>314380</v>
      </c>
      <c r="N6" s="59">
        <f t="shared" si="1"/>
        <v>1066909</v>
      </c>
      <c r="O6" s="59">
        <f t="shared" si="1"/>
        <v>132240</v>
      </c>
      <c r="P6" s="60">
        <f t="shared" si="1"/>
        <v>13500</v>
      </c>
      <c r="Q6" s="60">
        <f t="shared" si="1"/>
        <v>0</v>
      </c>
      <c r="R6" s="59">
        <f t="shared" si="1"/>
        <v>145740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2146323</v>
      </c>
      <c r="X6" s="60">
        <f t="shared" si="1"/>
        <v>0</v>
      </c>
      <c r="Y6" s="59">
        <f t="shared" si="1"/>
        <v>2146323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>
        <v>6000000</v>
      </c>
      <c r="F7" s="59"/>
      <c r="G7" s="59"/>
      <c r="H7" s="60"/>
      <c r="I7" s="60">
        <v>933674</v>
      </c>
      <c r="J7" s="59">
        <v>933674</v>
      </c>
      <c r="K7" s="59">
        <v>543362</v>
      </c>
      <c r="L7" s="60">
        <v>209167</v>
      </c>
      <c r="M7" s="60">
        <v>314380</v>
      </c>
      <c r="N7" s="59">
        <v>1066909</v>
      </c>
      <c r="O7" s="59">
        <v>132240</v>
      </c>
      <c r="P7" s="60">
        <v>13500</v>
      </c>
      <c r="Q7" s="60"/>
      <c r="R7" s="59">
        <v>145740</v>
      </c>
      <c r="S7" s="59"/>
      <c r="T7" s="60"/>
      <c r="U7" s="60"/>
      <c r="V7" s="59"/>
      <c r="W7" s="59">
        <v>2146323</v>
      </c>
      <c r="X7" s="60"/>
      <c r="Y7" s="59">
        <v>2146323</v>
      </c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4236289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715111</v>
      </c>
      <c r="J40" s="332">
        <f t="shared" si="9"/>
        <v>715111</v>
      </c>
      <c r="K40" s="332">
        <f t="shared" si="9"/>
        <v>284891</v>
      </c>
      <c r="L40" s="330">
        <f t="shared" si="9"/>
        <v>190160</v>
      </c>
      <c r="M40" s="330">
        <f t="shared" si="9"/>
        <v>606036</v>
      </c>
      <c r="N40" s="332">
        <f t="shared" si="9"/>
        <v>1081087</v>
      </c>
      <c r="O40" s="332">
        <f t="shared" si="9"/>
        <v>458259</v>
      </c>
      <c r="P40" s="330">
        <f t="shared" si="9"/>
        <v>648070</v>
      </c>
      <c r="Q40" s="330">
        <f t="shared" si="9"/>
        <v>0</v>
      </c>
      <c r="R40" s="332">
        <f t="shared" si="9"/>
        <v>1106329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2902527</v>
      </c>
      <c r="X40" s="330">
        <f t="shared" si="9"/>
        <v>0</v>
      </c>
      <c r="Y40" s="332">
        <f t="shared" si="9"/>
        <v>2902527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>
        <v>1691285</v>
      </c>
      <c r="F41" s="351"/>
      <c r="G41" s="351"/>
      <c r="H41" s="349"/>
      <c r="I41" s="349"/>
      <c r="J41" s="351"/>
      <c r="K41" s="351">
        <v>46580</v>
      </c>
      <c r="L41" s="349">
        <v>122182</v>
      </c>
      <c r="M41" s="349">
        <v>115642</v>
      </c>
      <c r="N41" s="351">
        <v>284404</v>
      </c>
      <c r="O41" s="351">
        <v>74007</v>
      </c>
      <c r="P41" s="349">
        <v>145223</v>
      </c>
      <c r="Q41" s="349"/>
      <c r="R41" s="351">
        <v>219230</v>
      </c>
      <c r="S41" s="351"/>
      <c r="T41" s="349"/>
      <c r="U41" s="349"/>
      <c r="V41" s="351"/>
      <c r="W41" s="351">
        <v>503634</v>
      </c>
      <c r="X41" s="349"/>
      <c r="Y41" s="351">
        <v>503634</v>
      </c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393731</v>
      </c>
      <c r="J42" s="53">
        <f t="shared" si="10"/>
        <v>393731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393731</v>
      </c>
      <c r="X42" s="54">
        <f t="shared" si="10"/>
        <v>0</v>
      </c>
      <c r="Y42" s="53">
        <f t="shared" si="10"/>
        <v>393731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>
        <v>929750</v>
      </c>
      <c r="F43" s="357"/>
      <c r="G43" s="357"/>
      <c r="H43" s="305"/>
      <c r="I43" s="305">
        <v>872</v>
      </c>
      <c r="J43" s="357">
        <v>872</v>
      </c>
      <c r="K43" s="357">
        <v>1062</v>
      </c>
      <c r="L43" s="305">
        <v>41185</v>
      </c>
      <c r="M43" s="305"/>
      <c r="N43" s="357">
        <v>42247</v>
      </c>
      <c r="O43" s="357"/>
      <c r="P43" s="305">
        <v>2351</v>
      </c>
      <c r="Q43" s="305"/>
      <c r="R43" s="357">
        <v>2351</v>
      </c>
      <c r="S43" s="357"/>
      <c r="T43" s="305"/>
      <c r="U43" s="305"/>
      <c r="V43" s="357"/>
      <c r="W43" s="357">
        <v>45470</v>
      </c>
      <c r="X43" s="305"/>
      <c r="Y43" s="357">
        <v>45470</v>
      </c>
      <c r="Z43" s="358"/>
      <c r="AA43" s="303"/>
    </row>
    <row r="44" spans="1:27" ht="13.5">
      <c r="A44" s="348" t="s">
        <v>251</v>
      </c>
      <c r="B44" s="136"/>
      <c r="C44" s="60"/>
      <c r="D44" s="355"/>
      <c r="E44" s="54">
        <v>83574</v>
      </c>
      <c r="F44" s="53"/>
      <c r="G44" s="53"/>
      <c r="H44" s="54"/>
      <c r="I44" s="54">
        <v>37192</v>
      </c>
      <c r="J44" s="53">
        <v>37192</v>
      </c>
      <c r="K44" s="53">
        <v>37193</v>
      </c>
      <c r="L44" s="54"/>
      <c r="M44" s="54"/>
      <c r="N44" s="53">
        <v>37193</v>
      </c>
      <c r="O44" s="53"/>
      <c r="P44" s="54"/>
      <c r="Q44" s="54"/>
      <c r="R44" s="53"/>
      <c r="S44" s="53"/>
      <c r="T44" s="54"/>
      <c r="U44" s="54"/>
      <c r="V44" s="53"/>
      <c r="W44" s="53">
        <v>74385</v>
      </c>
      <c r="X44" s="54"/>
      <c r="Y44" s="53">
        <v>74385</v>
      </c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>
        <v>200056</v>
      </c>
      <c r="L47" s="54"/>
      <c r="M47" s="54"/>
      <c r="N47" s="53">
        <v>200056</v>
      </c>
      <c r="O47" s="53"/>
      <c r="P47" s="54"/>
      <c r="Q47" s="54"/>
      <c r="R47" s="53"/>
      <c r="S47" s="53"/>
      <c r="T47" s="54"/>
      <c r="U47" s="54"/>
      <c r="V47" s="53"/>
      <c r="W47" s="53">
        <v>200056</v>
      </c>
      <c r="X47" s="54"/>
      <c r="Y47" s="53">
        <v>200056</v>
      </c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>
        <v>283316</v>
      </c>
      <c r="J48" s="53">
        <v>283316</v>
      </c>
      <c r="K48" s="53"/>
      <c r="L48" s="54">
        <v>26793</v>
      </c>
      <c r="M48" s="54">
        <v>490394</v>
      </c>
      <c r="N48" s="53">
        <v>517187</v>
      </c>
      <c r="O48" s="53">
        <v>384252</v>
      </c>
      <c r="P48" s="54">
        <v>500496</v>
      </c>
      <c r="Q48" s="54"/>
      <c r="R48" s="53">
        <v>884748</v>
      </c>
      <c r="S48" s="53"/>
      <c r="T48" s="54"/>
      <c r="U48" s="54"/>
      <c r="V48" s="53"/>
      <c r="W48" s="53">
        <v>1685251</v>
      </c>
      <c r="X48" s="54"/>
      <c r="Y48" s="53">
        <v>1685251</v>
      </c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1531680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10236289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1648785</v>
      </c>
      <c r="J60" s="264">
        <f t="shared" si="14"/>
        <v>1648785</v>
      </c>
      <c r="K60" s="264">
        <f t="shared" si="14"/>
        <v>828253</v>
      </c>
      <c r="L60" s="219">
        <f t="shared" si="14"/>
        <v>399327</v>
      </c>
      <c r="M60" s="219">
        <f t="shared" si="14"/>
        <v>920416</v>
      </c>
      <c r="N60" s="264">
        <f t="shared" si="14"/>
        <v>2147996</v>
      </c>
      <c r="O60" s="264">
        <f t="shared" si="14"/>
        <v>590499</v>
      </c>
      <c r="P60" s="219">
        <f t="shared" si="14"/>
        <v>661570</v>
      </c>
      <c r="Q60" s="219">
        <f t="shared" si="14"/>
        <v>0</v>
      </c>
      <c r="R60" s="264">
        <f t="shared" si="14"/>
        <v>1252069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5048850</v>
      </c>
      <c r="X60" s="219">
        <f t="shared" si="14"/>
        <v>0</v>
      </c>
      <c r="Y60" s="264">
        <f t="shared" si="14"/>
        <v>5048850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393731</v>
      </c>
      <c r="J62" s="336">
        <f t="shared" si="15"/>
        <v>393731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393731</v>
      </c>
      <c r="X62" s="334">
        <f t="shared" si="15"/>
        <v>0</v>
      </c>
      <c r="Y62" s="336">
        <f t="shared" si="15"/>
        <v>393731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>
        <v>393731</v>
      </c>
      <c r="J63" s="59">
        <v>393731</v>
      </c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>
        <v>393731</v>
      </c>
      <c r="X63" s="60"/>
      <c r="Y63" s="59">
        <v>393731</v>
      </c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156399971</v>
      </c>
      <c r="D5" s="153">
        <f>SUM(D6:D8)</f>
        <v>0</v>
      </c>
      <c r="E5" s="154">
        <f t="shared" si="0"/>
        <v>129610278</v>
      </c>
      <c r="F5" s="100">
        <f t="shared" si="0"/>
        <v>122482063</v>
      </c>
      <c r="G5" s="100">
        <f t="shared" si="0"/>
        <v>39279030</v>
      </c>
      <c r="H5" s="100">
        <f t="shared" si="0"/>
        <v>4483013</v>
      </c>
      <c r="I5" s="100">
        <f t="shared" si="0"/>
        <v>4653231</v>
      </c>
      <c r="J5" s="100">
        <f t="shared" si="0"/>
        <v>48415274</v>
      </c>
      <c r="K5" s="100">
        <f t="shared" si="0"/>
        <v>3087663</v>
      </c>
      <c r="L5" s="100">
        <f t="shared" si="0"/>
        <v>30007003</v>
      </c>
      <c r="M5" s="100">
        <f t="shared" si="0"/>
        <v>2466451</v>
      </c>
      <c r="N5" s="100">
        <f t="shared" si="0"/>
        <v>35561117</v>
      </c>
      <c r="O5" s="100">
        <f t="shared" si="0"/>
        <v>2316438</v>
      </c>
      <c r="P5" s="100">
        <f t="shared" si="0"/>
        <v>7128269</v>
      </c>
      <c r="Q5" s="100">
        <f t="shared" si="0"/>
        <v>24004024</v>
      </c>
      <c r="R5" s="100">
        <f t="shared" si="0"/>
        <v>33448731</v>
      </c>
      <c r="S5" s="100">
        <f t="shared" si="0"/>
        <v>2727988</v>
      </c>
      <c r="T5" s="100">
        <f t="shared" si="0"/>
        <v>2504326</v>
      </c>
      <c r="U5" s="100">
        <f t="shared" si="0"/>
        <v>2504326</v>
      </c>
      <c r="V5" s="100">
        <f t="shared" si="0"/>
        <v>7736640</v>
      </c>
      <c r="W5" s="100">
        <f t="shared" si="0"/>
        <v>125161762</v>
      </c>
      <c r="X5" s="100">
        <f t="shared" si="0"/>
        <v>129975584</v>
      </c>
      <c r="Y5" s="100">
        <f t="shared" si="0"/>
        <v>-4813822</v>
      </c>
      <c r="Z5" s="137">
        <f>+IF(X5&lt;&gt;0,+(Y5/X5)*100,0)</f>
        <v>-3.703635599744641</v>
      </c>
      <c r="AA5" s="153">
        <f>SUM(AA6:AA8)</f>
        <v>122482063</v>
      </c>
    </row>
    <row r="6" spans="1:27" ht="13.5">
      <c r="A6" s="138" t="s">
        <v>75</v>
      </c>
      <c r="B6" s="136"/>
      <c r="C6" s="155">
        <v>127643086</v>
      </c>
      <c r="D6" s="155"/>
      <c r="E6" s="156">
        <v>95131352</v>
      </c>
      <c r="F6" s="60">
        <v>79537100</v>
      </c>
      <c r="G6" s="60">
        <v>31381737</v>
      </c>
      <c r="H6" s="60">
        <v>51228</v>
      </c>
      <c r="I6" s="60">
        <v>1954</v>
      </c>
      <c r="J6" s="60">
        <v>31434919</v>
      </c>
      <c r="K6" s="60">
        <v>183563</v>
      </c>
      <c r="L6" s="60">
        <v>27071216</v>
      </c>
      <c r="M6" s="60">
        <v>4096</v>
      </c>
      <c r="N6" s="60">
        <v>27258875</v>
      </c>
      <c r="O6" s="60">
        <v>1930</v>
      </c>
      <c r="P6" s="60">
        <v>2337</v>
      </c>
      <c r="Q6" s="60">
        <v>21471982</v>
      </c>
      <c r="R6" s="60">
        <v>21476249</v>
      </c>
      <c r="S6" s="60">
        <v>3684</v>
      </c>
      <c r="T6" s="60">
        <v>2456</v>
      </c>
      <c r="U6" s="60">
        <v>2456</v>
      </c>
      <c r="V6" s="60">
        <v>8596</v>
      </c>
      <c r="W6" s="60">
        <v>80178639</v>
      </c>
      <c r="X6" s="60">
        <v>95496658</v>
      </c>
      <c r="Y6" s="60">
        <v>-15318019</v>
      </c>
      <c r="Z6" s="140">
        <v>-16.04</v>
      </c>
      <c r="AA6" s="155">
        <v>79537100</v>
      </c>
    </row>
    <row r="7" spans="1:27" ht="13.5">
      <c r="A7" s="138" t="s">
        <v>76</v>
      </c>
      <c r="B7" s="136"/>
      <c r="C7" s="157">
        <v>28756885</v>
      </c>
      <c r="D7" s="157"/>
      <c r="E7" s="158">
        <v>34478926</v>
      </c>
      <c r="F7" s="159">
        <v>37025413</v>
      </c>
      <c r="G7" s="159">
        <v>4309562</v>
      </c>
      <c r="H7" s="159">
        <v>4430225</v>
      </c>
      <c r="I7" s="159">
        <v>2353668</v>
      </c>
      <c r="J7" s="159">
        <v>11093455</v>
      </c>
      <c r="K7" s="159">
        <v>2900153</v>
      </c>
      <c r="L7" s="159">
        <v>2915796</v>
      </c>
      <c r="M7" s="159">
        <v>2457837</v>
      </c>
      <c r="N7" s="159">
        <v>8273786</v>
      </c>
      <c r="O7" s="159">
        <v>2293442</v>
      </c>
      <c r="P7" s="159">
        <v>2385714</v>
      </c>
      <c r="Q7" s="159">
        <v>2508215</v>
      </c>
      <c r="R7" s="159">
        <v>7187371</v>
      </c>
      <c r="S7" s="159">
        <v>2716016</v>
      </c>
      <c r="T7" s="159">
        <v>2500072</v>
      </c>
      <c r="U7" s="159">
        <v>2500072</v>
      </c>
      <c r="V7" s="159">
        <v>7716160</v>
      </c>
      <c r="W7" s="159">
        <v>34270772</v>
      </c>
      <c r="X7" s="159">
        <v>34478926</v>
      </c>
      <c r="Y7" s="159">
        <v>-208154</v>
      </c>
      <c r="Z7" s="141">
        <v>-0.6</v>
      </c>
      <c r="AA7" s="157">
        <v>37025413</v>
      </c>
    </row>
    <row r="8" spans="1:27" ht="13.5">
      <c r="A8" s="138" t="s">
        <v>77</v>
      </c>
      <c r="B8" s="136"/>
      <c r="C8" s="155"/>
      <c r="D8" s="155"/>
      <c r="E8" s="156"/>
      <c r="F8" s="60">
        <v>5919550</v>
      </c>
      <c r="G8" s="60">
        <v>3587731</v>
      </c>
      <c r="H8" s="60">
        <v>1560</v>
      </c>
      <c r="I8" s="60">
        <v>2297609</v>
      </c>
      <c r="J8" s="60">
        <v>5886900</v>
      </c>
      <c r="K8" s="60">
        <v>3947</v>
      </c>
      <c r="L8" s="60">
        <v>19991</v>
      </c>
      <c r="M8" s="60">
        <v>4518</v>
      </c>
      <c r="N8" s="60">
        <v>28456</v>
      </c>
      <c r="O8" s="60">
        <v>21066</v>
      </c>
      <c r="P8" s="60">
        <v>4740218</v>
      </c>
      <c r="Q8" s="60">
        <v>23827</v>
      </c>
      <c r="R8" s="60">
        <v>4785111</v>
      </c>
      <c r="S8" s="60">
        <v>8288</v>
      </c>
      <c r="T8" s="60">
        <v>1798</v>
      </c>
      <c r="U8" s="60">
        <v>1798</v>
      </c>
      <c r="V8" s="60">
        <v>11884</v>
      </c>
      <c r="W8" s="60">
        <v>10712351</v>
      </c>
      <c r="X8" s="60"/>
      <c r="Y8" s="60">
        <v>10712351</v>
      </c>
      <c r="Z8" s="140">
        <v>0</v>
      </c>
      <c r="AA8" s="155">
        <v>5919550</v>
      </c>
    </row>
    <row r="9" spans="1:27" ht="13.5">
      <c r="A9" s="135" t="s">
        <v>78</v>
      </c>
      <c r="B9" s="136"/>
      <c r="C9" s="153">
        <f aca="true" t="shared" si="1" ref="C9:Y9">SUM(C10:C14)</f>
        <v>577407</v>
      </c>
      <c r="D9" s="153">
        <f>SUM(D10:D14)</f>
        <v>0</v>
      </c>
      <c r="E9" s="154">
        <f t="shared" si="1"/>
        <v>2082836</v>
      </c>
      <c r="F9" s="100">
        <f t="shared" si="1"/>
        <v>1953118</v>
      </c>
      <c r="G9" s="100">
        <f t="shared" si="1"/>
        <v>64353</v>
      </c>
      <c r="H9" s="100">
        <f t="shared" si="1"/>
        <v>924293</v>
      </c>
      <c r="I9" s="100">
        <f t="shared" si="1"/>
        <v>66952</v>
      </c>
      <c r="J9" s="100">
        <f t="shared" si="1"/>
        <v>1055598</v>
      </c>
      <c r="K9" s="100">
        <f t="shared" si="1"/>
        <v>67102</v>
      </c>
      <c r="L9" s="100">
        <f t="shared" si="1"/>
        <v>58616</v>
      </c>
      <c r="M9" s="100">
        <f t="shared" si="1"/>
        <v>239922</v>
      </c>
      <c r="N9" s="100">
        <f t="shared" si="1"/>
        <v>365640</v>
      </c>
      <c r="O9" s="100">
        <f t="shared" si="1"/>
        <v>81690</v>
      </c>
      <c r="P9" s="100">
        <f t="shared" si="1"/>
        <v>105619</v>
      </c>
      <c r="Q9" s="100">
        <f t="shared" si="1"/>
        <v>87733</v>
      </c>
      <c r="R9" s="100">
        <f t="shared" si="1"/>
        <v>275042</v>
      </c>
      <c r="S9" s="100">
        <f t="shared" si="1"/>
        <v>92995</v>
      </c>
      <c r="T9" s="100">
        <f t="shared" si="1"/>
        <v>67391</v>
      </c>
      <c r="U9" s="100">
        <f t="shared" si="1"/>
        <v>67391</v>
      </c>
      <c r="V9" s="100">
        <f t="shared" si="1"/>
        <v>227777</v>
      </c>
      <c r="W9" s="100">
        <f t="shared" si="1"/>
        <v>1924057</v>
      </c>
      <c r="X9" s="100">
        <f t="shared" si="1"/>
        <v>2082838</v>
      </c>
      <c r="Y9" s="100">
        <f t="shared" si="1"/>
        <v>-158781</v>
      </c>
      <c r="Z9" s="137">
        <f>+IF(X9&lt;&gt;0,+(Y9/X9)*100,0)</f>
        <v>-7.6233005159306675</v>
      </c>
      <c r="AA9" s="153">
        <f>SUM(AA10:AA14)</f>
        <v>1953118</v>
      </c>
    </row>
    <row r="10" spans="1:27" ht="13.5">
      <c r="A10" s="138" t="s">
        <v>79</v>
      </c>
      <c r="B10" s="136"/>
      <c r="C10" s="155">
        <v>577407</v>
      </c>
      <c r="D10" s="155"/>
      <c r="E10" s="156">
        <v>2082836</v>
      </c>
      <c r="F10" s="60">
        <v>1953118</v>
      </c>
      <c r="G10" s="60">
        <v>64353</v>
      </c>
      <c r="H10" s="60">
        <v>924293</v>
      </c>
      <c r="I10" s="60">
        <v>66952</v>
      </c>
      <c r="J10" s="60">
        <v>1055598</v>
      </c>
      <c r="K10" s="60">
        <v>67102</v>
      </c>
      <c r="L10" s="60">
        <v>58616</v>
      </c>
      <c r="M10" s="60">
        <v>239922</v>
      </c>
      <c r="N10" s="60">
        <v>365640</v>
      </c>
      <c r="O10" s="60">
        <v>81690</v>
      </c>
      <c r="P10" s="60">
        <v>105619</v>
      </c>
      <c r="Q10" s="60">
        <v>87733</v>
      </c>
      <c r="R10" s="60">
        <v>275042</v>
      </c>
      <c r="S10" s="60">
        <v>92995</v>
      </c>
      <c r="T10" s="60">
        <v>67391</v>
      </c>
      <c r="U10" s="60">
        <v>67391</v>
      </c>
      <c r="V10" s="60">
        <v>227777</v>
      </c>
      <c r="W10" s="60">
        <v>1924057</v>
      </c>
      <c r="X10" s="60">
        <v>2082838</v>
      </c>
      <c r="Y10" s="60">
        <v>-158781</v>
      </c>
      <c r="Z10" s="140">
        <v>-7.62</v>
      </c>
      <c r="AA10" s="155">
        <v>1953118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33802740</v>
      </c>
      <c r="F15" s="100">
        <f t="shared" si="2"/>
        <v>44549136</v>
      </c>
      <c r="G15" s="100">
        <f t="shared" si="2"/>
        <v>17316483</v>
      </c>
      <c r="H15" s="100">
        <f t="shared" si="2"/>
        <v>11995875</v>
      </c>
      <c r="I15" s="100">
        <f t="shared" si="2"/>
        <v>1547240</v>
      </c>
      <c r="J15" s="100">
        <f t="shared" si="2"/>
        <v>30859598</v>
      </c>
      <c r="K15" s="100">
        <f t="shared" si="2"/>
        <v>41502</v>
      </c>
      <c r="L15" s="100">
        <f t="shared" si="2"/>
        <v>374587</v>
      </c>
      <c r="M15" s="100">
        <f t="shared" si="2"/>
        <v>12032833</v>
      </c>
      <c r="N15" s="100">
        <f t="shared" si="2"/>
        <v>12448922</v>
      </c>
      <c r="O15" s="100">
        <f t="shared" si="2"/>
        <v>38149</v>
      </c>
      <c r="P15" s="100">
        <f t="shared" si="2"/>
        <v>356716</v>
      </c>
      <c r="Q15" s="100">
        <f t="shared" si="2"/>
        <v>4858063</v>
      </c>
      <c r="R15" s="100">
        <f t="shared" si="2"/>
        <v>5252928</v>
      </c>
      <c r="S15" s="100">
        <f t="shared" si="2"/>
        <v>20964</v>
      </c>
      <c r="T15" s="100">
        <f t="shared" si="2"/>
        <v>29744</v>
      </c>
      <c r="U15" s="100">
        <f t="shared" si="2"/>
        <v>29744</v>
      </c>
      <c r="V15" s="100">
        <f t="shared" si="2"/>
        <v>80452</v>
      </c>
      <c r="W15" s="100">
        <f t="shared" si="2"/>
        <v>48641900</v>
      </c>
      <c r="X15" s="100">
        <f t="shared" si="2"/>
        <v>33802738</v>
      </c>
      <c r="Y15" s="100">
        <f t="shared" si="2"/>
        <v>14839162</v>
      </c>
      <c r="Z15" s="137">
        <f>+IF(X15&lt;&gt;0,+(Y15/X15)*100,0)</f>
        <v>43.89929005159286</v>
      </c>
      <c r="AA15" s="153">
        <f>SUM(AA16:AA18)</f>
        <v>44549136</v>
      </c>
    </row>
    <row r="16" spans="1:27" ht="13.5">
      <c r="A16" s="138" t="s">
        <v>85</v>
      </c>
      <c r="B16" s="136"/>
      <c r="C16" s="155"/>
      <c r="D16" s="155"/>
      <c r="E16" s="156">
        <v>33802740</v>
      </c>
      <c r="F16" s="60">
        <v>44549136</v>
      </c>
      <c r="G16" s="60">
        <v>17316483</v>
      </c>
      <c r="H16" s="60">
        <v>11995875</v>
      </c>
      <c r="I16" s="60">
        <v>1547240</v>
      </c>
      <c r="J16" s="60">
        <v>30859598</v>
      </c>
      <c r="K16" s="60">
        <v>41502</v>
      </c>
      <c r="L16" s="60">
        <v>374587</v>
      </c>
      <c r="M16" s="60">
        <v>12032833</v>
      </c>
      <c r="N16" s="60">
        <v>12448922</v>
      </c>
      <c r="O16" s="60">
        <v>38149</v>
      </c>
      <c r="P16" s="60">
        <v>356716</v>
      </c>
      <c r="Q16" s="60">
        <v>4858063</v>
      </c>
      <c r="R16" s="60">
        <v>5252928</v>
      </c>
      <c r="S16" s="60">
        <v>20964</v>
      </c>
      <c r="T16" s="60">
        <v>29744</v>
      </c>
      <c r="U16" s="60">
        <v>29744</v>
      </c>
      <c r="V16" s="60">
        <v>80452</v>
      </c>
      <c r="W16" s="60">
        <v>48641900</v>
      </c>
      <c r="X16" s="60">
        <v>33802738</v>
      </c>
      <c r="Y16" s="60">
        <v>14839162</v>
      </c>
      <c r="Z16" s="140">
        <v>43.9</v>
      </c>
      <c r="AA16" s="155">
        <v>44549136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353995</v>
      </c>
      <c r="D19" s="153">
        <f>SUM(D20:D23)</f>
        <v>0</v>
      </c>
      <c r="E19" s="154">
        <f t="shared" si="3"/>
        <v>365306</v>
      </c>
      <c r="F19" s="100">
        <f t="shared" si="3"/>
        <v>365306</v>
      </c>
      <c r="G19" s="100">
        <f t="shared" si="3"/>
        <v>31314</v>
      </c>
      <c r="H19" s="100">
        <f t="shared" si="3"/>
        <v>31238</v>
      </c>
      <c r="I19" s="100">
        <f t="shared" si="3"/>
        <v>31238</v>
      </c>
      <c r="J19" s="100">
        <f t="shared" si="3"/>
        <v>93790</v>
      </c>
      <c r="K19" s="100">
        <f t="shared" si="3"/>
        <v>31238</v>
      </c>
      <c r="L19" s="100">
        <f t="shared" si="3"/>
        <v>31940</v>
      </c>
      <c r="M19" s="100">
        <f t="shared" si="3"/>
        <v>31941</v>
      </c>
      <c r="N19" s="100">
        <f t="shared" si="3"/>
        <v>95119</v>
      </c>
      <c r="O19" s="100">
        <f t="shared" si="3"/>
        <v>31917</v>
      </c>
      <c r="P19" s="100">
        <f t="shared" si="3"/>
        <v>32093</v>
      </c>
      <c r="Q19" s="100">
        <f t="shared" si="3"/>
        <v>32245</v>
      </c>
      <c r="R19" s="100">
        <f t="shared" si="3"/>
        <v>96255</v>
      </c>
      <c r="S19" s="100">
        <f t="shared" si="3"/>
        <v>41364</v>
      </c>
      <c r="T19" s="100">
        <f t="shared" si="3"/>
        <v>37373</v>
      </c>
      <c r="U19" s="100">
        <f t="shared" si="3"/>
        <v>37373</v>
      </c>
      <c r="V19" s="100">
        <f t="shared" si="3"/>
        <v>116110</v>
      </c>
      <c r="W19" s="100">
        <f t="shared" si="3"/>
        <v>401274</v>
      </c>
      <c r="X19" s="100">
        <f t="shared" si="3"/>
        <v>0</v>
      </c>
      <c r="Y19" s="100">
        <f t="shared" si="3"/>
        <v>401274</v>
      </c>
      <c r="Z19" s="137">
        <f>+IF(X19&lt;&gt;0,+(Y19/X19)*100,0)</f>
        <v>0</v>
      </c>
      <c r="AA19" s="153">
        <f>SUM(AA20:AA23)</f>
        <v>365306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353995</v>
      </c>
      <c r="D23" s="155"/>
      <c r="E23" s="156">
        <v>365306</v>
      </c>
      <c r="F23" s="60">
        <v>365306</v>
      </c>
      <c r="G23" s="60">
        <v>31314</v>
      </c>
      <c r="H23" s="60">
        <v>31238</v>
      </c>
      <c r="I23" s="60">
        <v>31238</v>
      </c>
      <c r="J23" s="60">
        <v>93790</v>
      </c>
      <c r="K23" s="60">
        <v>31238</v>
      </c>
      <c r="L23" s="60">
        <v>31940</v>
      </c>
      <c r="M23" s="60">
        <v>31941</v>
      </c>
      <c r="N23" s="60">
        <v>95119</v>
      </c>
      <c r="O23" s="60">
        <v>31917</v>
      </c>
      <c r="P23" s="60">
        <v>32093</v>
      </c>
      <c r="Q23" s="60">
        <v>32245</v>
      </c>
      <c r="R23" s="60">
        <v>96255</v>
      </c>
      <c r="S23" s="60">
        <v>41364</v>
      </c>
      <c r="T23" s="60">
        <v>37373</v>
      </c>
      <c r="U23" s="60">
        <v>37373</v>
      </c>
      <c r="V23" s="60">
        <v>116110</v>
      </c>
      <c r="W23" s="60">
        <v>401274</v>
      </c>
      <c r="X23" s="60"/>
      <c r="Y23" s="60">
        <v>401274</v>
      </c>
      <c r="Z23" s="140">
        <v>0</v>
      </c>
      <c r="AA23" s="155">
        <v>365306</v>
      </c>
    </row>
    <row r="24" spans="1:27" ht="13.5">
      <c r="A24" s="135" t="s">
        <v>93</v>
      </c>
      <c r="B24" s="142" t="s">
        <v>94</v>
      </c>
      <c r="C24" s="153"/>
      <c r="D24" s="153"/>
      <c r="E24" s="154">
        <v>390000</v>
      </c>
      <c r="F24" s="100">
        <v>128900</v>
      </c>
      <c r="G24" s="100">
        <v>6239</v>
      </c>
      <c r="H24" s="100">
        <v>4745</v>
      </c>
      <c r="I24" s="100">
        <v>5470</v>
      </c>
      <c r="J24" s="100">
        <v>16454</v>
      </c>
      <c r="K24" s="100">
        <v>20335</v>
      </c>
      <c r="L24" s="100">
        <v>5244</v>
      </c>
      <c r="M24" s="100">
        <v>7459</v>
      </c>
      <c r="N24" s="100">
        <v>33038</v>
      </c>
      <c r="O24" s="100">
        <v>8216</v>
      </c>
      <c r="P24" s="100">
        <v>4698</v>
      </c>
      <c r="Q24" s="100">
        <v>7836</v>
      </c>
      <c r="R24" s="100">
        <v>20750</v>
      </c>
      <c r="S24" s="100">
        <v>9018</v>
      </c>
      <c r="T24" s="100">
        <v>5714</v>
      </c>
      <c r="U24" s="100">
        <v>5714</v>
      </c>
      <c r="V24" s="100">
        <v>20446</v>
      </c>
      <c r="W24" s="100">
        <v>90688</v>
      </c>
      <c r="X24" s="100">
        <v>390000</v>
      </c>
      <c r="Y24" s="100">
        <v>-299312</v>
      </c>
      <c r="Z24" s="137">
        <v>-76.75</v>
      </c>
      <c r="AA24" s="153">
        <v>128900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157331373</v>
      </c>
      <c r="D25" s="168">
        <f>+D5+D9+D15+D19+D24</f>
        <v>0</v>
      </c>
      <c r="E25" s="169">
        <f t="shared" si="4"/>
        <v>166251160</v>
      </c>
      <c r="F25" s="73">
        <f t="shared" si="4"/>
        <v>169478523</v>
      </c>
      <c r="G25" s="73">
        <f t="shared" si="4"/>
        <v>56697419</v>
      </c>
      <c r="H25" s="73">
        <f t="shared" si="4"/>
        <v>17439164</v>
      </c>
      <c r="I25" s="73">
        <f t="shared" si="4"/>
        <v>6304131</v>
      </c>
      <c r="J25" s="73">
        <f t="shared" si="4"/>
        <v>80440714</v>
      </c>
      <c r="K25" s="73">
        <f t="shared" si="4"/>
        <v>3247840</v>
      </c>
      <c r="L25" s="73">
        <f t="shared" si="4"/>
        <v>30477390</v>
      </c>
      <c r="M25" s="73">
        <f t="shared" si="4"/>
        <v>14778606</v>
      </c>
      <c r="N25" s="73">
        <f t="shared" si="4"/>
        <v>48503836</v>
      </c>
      <c r="O25" s="73">
        <f t="shared" si="4"/>
        <v>2476410</v>
      </c>
      <c r="P25" s="73">
        <f t="shared" si="4"/>
        <v>7627395</v>
      </c>
      <c r="Q25" s="73">
        <f t="shared" si="4"/>
        <v>28989901</v>
      </c>
      <c r="R25" s="73">
        <f t="shared" si="4"/>
        <v>39093706</v>
      </c>
      <c r="S25" s="73">
        <f t="shared" si="4"/>
        <v>2892329</v>
      </c>
      <c r="T25" s="73">
        <f t="shared" si="4"/>
        <v>2644548</v>
      </c>
      <c r="U25" s="73">
        <f t="shared" si="4"/>
        <v>2644548</v>
      </c>
      <c r="V25" s="73">
        <f t="shared" si="4"/>
        <v>8181425</v>
      </c>
      <c r="W25" s="73">
        <f t="shared" si="4"/>
        <v>176219681</v>
      </c>
      <c r="X25" s="73">
        <f t="shared" si="4"/>
        <v>166251160</v>
      </c>
      <c r="Y25" s="73">
        <f t="shared" si="4"/>
        <v>9968521</v>
      </c>
      <c r="Z25" s="170">
        <f>+IF(X25&lt;&gt;0,+(Y25/X25)*100,0)</f>
        <v>5.996061019965214</v>
      </c>
      <c r="AA25" s="168">
        <f>+AA5+AA9+AA15+AA19+AA24</f>
        <v>169478523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103682449</v>
      </c>
      <c r="D28" s="153">
        <f>SUM(D29:D31)</f>
        <v>0</v>
      </c>
      <c r="E28" s="154">
        <f t="shared" si="5"/>
        <v>71842563</v>
      </c>
      <c r="F28" s="100">
        <f t="shared" si="5"/>
        <v>72515322</v>
      </c>
      <c r="G28" s="100">
        <f t="shared" si="5"/>
        <v>2988518</v>
      </c>
      <c r="H28" s="100">
        <f t="shared" si="5"/>
        <v>4380084</v>
      </c>
      <c r="I28" s="100">
        <f t="shared" si="5"/>
        <v>3846125</v>
      </c>
      <c r="J28" s="100">
        <f t="shared" si="5"/>
        <v>11214727</v>
      </c>
      <c r="K28" s="100">
        <f t="shared" si="5"/>
        <v>5814549</v>
      </c>
      <c r="L28" s="100">
        <f t="shared" si="5"/>
        <v>3378255</v>
      </c>
      <c r="M28" s="100">
        <f t="shared" si="5"/>
        <v>3707019</v>
      </c>
      <c r="N28" s="100">
        <f t="shared" si="5"/>
        <v>12899823</v>
      </c>
      <c r="O28" s="100">
        <f t="shared" si="5"/>
        <v>4716390</v>
      </c>
      <c r="P28" s="100">
        <f t="shared" si="5"/>
        <v>3998478</v>
      </c>
      <c r="Q28" s="100">
        <f t="shared" si="5"/>
        <v>3751128</v>
      </c>
      <c r="R28" s="100">
        <f t="shared" si="5"/>
        <v>12465996</v>
      </c>
      <c r="S28" s="100">
        <f t="shared" si="5"/>
        <v>5579667</v>
      </c>
      <c r="T28" s="100">
        <f t="shared" si="5"/>
        <v>5609808</v>
      </c>
      <c r="U28" s="100">
        <f t="shared" si="5"/>
        <v>5609808</v>
      </c>
      <c r="V28" s="100">
        <f t="shared" si="5"/>
        <v>16799283</v>
      </c>
      <c r="W28" s="100">
        <f t="shared" si="5"/>
        <v>53379829</v>
      </c>
      <c r="X28" s="100">
        <f t="shared" si="5"/>
        <v>71842563</v>
      </c>
      <c r="Y28" s="100">
        <f t="shared" si="5"/>
        <v>-18462734</v>
      </c>
      <c r="Z28" s="137">
        <f>+IF(X28&lt;&gt;0,+(Y28/X28)*100,0)</f>
        <v>-25.69887992442586</v>
      </c>
      <c r="AA28" s="153">
        <f>SUM(AA29:AA31)</f>
        <v>72515322</v>
      </c>
    </row>
    <row r="29" spans="1:27" ht="13.5">
      <c r="A29" s="138" t="s">
        <v>75</v>
      </c>
      <c r="B29" s="136"/>
      <c r="C29" s="155">
        <v>103682449</v>
      </c>
      <c r="D29" s="155"/>
      <c r="E29" s="156">
        <v>23327849</v>
      </c>
      <c r="F29" s="60">
        <v>24119669</v>
      </c>
      <c r="G29" s="60">
        <v>1350895</v>
      </c>
      <c r="H29" s="60">
        <v>1365154</v>
      </c>
      <c r="I29" s="60">
        <v>1352998</v>
      </c>
      <c r="J29" s="60">
        <v>4069047</v>
      </c>
      <c r="K29" s="60">
        <v>1364586</v>
      </c>
      <c r="L29" s="60">
        <v>1342689</v>
      </c>
      <c r="M29" s="60">
        <v>1398336</v>
      </c>
      <c r="N29" s="60">
        <v>4105611</v>
      </c>
      <c r="O29" s="60">
        <v>2225076</v>
      </c>
      <c r="P29" s="60">
        <v>1377869</v>
      </c>
      <c r="Q29" s="60">
        <v>1474951</v>
      </c>
      <c r="R29" s="60">
        <v>5077896</v>
      </c>
      <c r="S29" s="60">
        <v>2939858</v>
      </c>
      <c r="T29" s="60">
        <v>2625580</v>
      </c>
      <c r="U29" s="60">
        <v>2625580</v>
      </c>
      <c r="V29" s="60">
        <v>8191018</v>
      </c>
      <c r="W29" s="60">
        <v>21443572</v>
      </c>
      <c r="X29" s="60">
        <v>23327849</v>
      </c>
      <c r="Y29" s="60">
        <v>-1884277</v>
      </c>
      <c r="Z29" s="140">
        <v>-8.08</v>
      </c>
      <c r="AA29" s="155">
        <v>24119669</v>
      </c>
    </row>
    <row r="30" spans="1:27" ht="13.5">
      <c r="A30" s="138" t="s">
        <v>76</v>
      </c>
      <c r="B30" s="136"/>
      <c r="C30" s="157"/>
      <c r="D30" s="157"/>
      <c r="E30" s="158">
        <v>28495250</v>
      </c>
      <c r="F30" s="159">
        <v>27779464</v>
      </c>
      <c r="G30" s="159">
        <v>488446</v>
      </c>
      <c r="H30" s="159">
        <v>1653329</v>
      </c>
      <c r="I30" s="159">
        <v>854227</v>
      </c>
      <c r="J30" s="159">
        <v>2996002</v>
      </c>
      <c r="K30" s="159">
        <v>1017757</v>
      </c>
      <c r="L30" s="159">
        <v>628168</v>
      </c>
      <c r="M30" s="159">
        <v>826657</v>
      </c>
      <c r="N30" s="159">
        <v>2472582</v>
      </c>
      <c r="O30" s="159">
        <v>902400</v>
      </c>
      <c r="P30" s="159">
        <v>1021310</v>
      </c>
      <c r="Q30" s="159">
        <v>725657</v>
      </c>
      <c r="R30" s="159">
        <v>2649367</v>
      </c>
      <c r="S30" s="159">
        <v>1172783</v>
      </c>
      <c r="T30" s="159">
        <v>1811889</v>
      </c>
      <c r="U30" s="159">
        <v>1811889</v>
      </c>
      <c r="V30" s="159">
        <v>4796561</v>
      </c>
      <c r="W30" s="159">
        <v>12914512</v>
      </c>
      <c r="X30" s="159">
        <v>28495250</v>
      </c>
      <c r="Y30" s="159">
        <v>-15580738</v>
      </c>
      <c r="Z30" s="141">
        <v>-54.68</v>
      </c>
      <c r="AA30" s="157">
        <v>27779464</v>
      </c>
    </row>
    <row r="31" spans="1:27" ht="13.5">
      <c r="A31" s="138" t="s">
        <v>77</v>
      </c>
      <c r="B31" s="136"/>
      <c r="C31" s="155"/>
      <c r="D31" s="155"/>
      <c r="E31" s="156">
        <v>20019464</v>
      </c>
      <c r="F31" s="60">
        <v>20616189</v>
      </c>
      <c r="G31" s="60">
        <v>1149177</v>
      </c>
      <c r="H31" s="60">
        <v>1361601</v>
      </c>
      <c r="I31" s="60">
        <v>1638900</v>
      </c>
      <c r="J31" s="60">
        <v>4149678</v>
      </c>
      <c r="K31" s="60">
        <v>3432206</v>
      </c>
      <c r="L31" s="60">
        <v>1407398</v>
      </c>
      <c r="M31" s="60">
        <v>1482026</v>
      </c>
      <c r="N31" s="60">
        <v>6321630</v>
      </c>
      <c r="O31" s="60">
        <v>1588914</v>
      </c>
      <c r="P31" s="60">
        <v>1599299</v>
      </c>
      <c r="Q31" s="60">
        <v>1550520</v>
      </c>
      <c r="R31" s="60">
        <v>4738733</v>
      </c>
      <c r="S31" s="60">
        <v>1467026</v>
      </c>
      <c r="T31" s="60">
        <v>1172339</v>
      </c>
      <c r="U31" s="60">
        <v>1172339</v>
      </c>
      <c r="V31" s="60">
        <v>3811704</v>
      </c>
      <c r="W31" s="60">
        <v>19021745</v>
      </c>
      <c r="X31" s="60">
        <v>20019464</v>
      </c>
      <c r="Y31" s="60">
        <v>-997719</v>
      </c>
      <c r="Z31" s="140">
        <v>-4.98</v>
      </c>
      <c r="AA31" s="155">
        <v>20616189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10273141</v>
      </c>
      <c r="F32" s="100">
        <f t="shared" si="6"/>
        <v>17508146</v>
      </c>
      <c r="G32" s="100">
        <f t="shared" si="6"/>
        <v>1170763</v>
      </c>
      <c r="H32" s="100">
        <f t="shared" si="6"/>
        <v>1121267</v>
      </c>
      <c r="I32" s="100">
        <f t="shared" si="6"/>
        <v>1612830</v>
      </c>
      <c r="J32" s="100">
        <f t="shared" si="6"/>
        <v>3904860</v>
      </c>
      <c r="K32" s="100">
        <f t="shared" si="6"/>
        <v>1198264</v>
      </c>
      <c r="L32" s="100">
        <f t="shared" si="6"/>
        <v>1404023</v>
      </c>
      <c r="M32" s="100">
        <f t="shared" si="6"/>
        <v>1255552</v>
      </c>
      <c r="N32" s="100">
        <f t="shared" si="6"/>
        <v>3857839</v>
      </c>
      <c r="O32" s="100">
        <f t="shared" si="6"/>
        <v>1175771</v>
      </c>
      <c r="P32" s="100">
        <f t="shared" si="6"/>
        <v>1287743</v>
      </c>
      <c r="Q32" s="100">
        <f t="shared" si="6"/>
        <v>1334103</v>
      </c>
      <c r="R32" s="100">
        <f t="shared" si="6"/>
        <v>3797617</v>
      </c>
      <c r="S32" s="100">
        <f t="shared" si="6"/>
        <v>1394699</v>
      </c>
      <c r="T32" s="100">
        <f t="shared" si="6"/>
        <v>1329856</v>
      </c>
      <c r="U32" s="100">
        <f t="shared" si="6"/>
        <v>1329856</v>
      </c>
      <c r="V32" s="100">
        <f t="shared" si="6"/>
        <v>4054411</v>
      </c>
      <c r="W32" s="100">
        <f t="shared" si="6"/>
        <v>15614727</v>
      </c>
      <c r="X32" s="100">
        <f t="shared" si="6"/>
        <v>10273141</v>
      </c>
      <c r="Y32" s="100">
        <f t="shared" si="6"/>
        <v>5341586</v>
      </c>
      <c r="Z32" s="137">
        <f>+IF(X32&lt;&gt;0,+(Y32/X32)*100,0)</f>
        <v>51.99564573288734</v>
      </c>
      <c r="AA32" s="153">
        <f>SUM(AA33:AA37)</f>
        <v>17508146</v>
      </c>
    </row>
    <row r="33" spans="1:27" ht="13.5">
      <c r="A33" s="138" t="s">
        <v>79</v>
      </c>
      <c r="B33" s="136"/>
      <c r="C33" s="155"/>
      <c r="D33" s="155"/>
      <c r="E33" s="156">
        <v>10273141</v>
      </c>
      <c r="F33" s="60">
        <v>17508146</v>
      </c>
      <c r="G33" s="60">
        <v>1170763</v>
      </c>
      <c r="H33" s="60">
        <v>1121267</v>
      </c>
      <c r="I33" s="60">
        <v>1612830</v>
      </c>
      <c r="J33" s="60">
        <v>3904860</v>
      </c>
      <c r="K33" s="60">
        <v>1198264</v>
      </c>
      <c r="L33" s="60">
        <v>1404023</v>
      </c>
      <c r="M33" s="60">
        <v>1255552</v>
      </c>
      <c r="N33" s="60">
        <v>3857839</v>
      </c>
      <c r="O33" s="60">
        <v>1175771</v>
      </c>
      <c r="P33" s="60">
        <v>1287743</v>
      </c>
      <c r="Q33" s="60">
        <v>1334103</v>
      </c>
      <c r="R33" s="60">
        <v>3797617</v>
      </c>
      <c r="S33" s="60">
        <v>1394699</v>
      </c>
      <c r="T33" s="60">
        <v>1329856</v>
      </c>
      <c r="U33" s="60">
        <v>1329856</v>
      </c>
      <c r="V33" s="60">
        <v>4054411</v>
      </c>
      <c r="W33" s="60">
        <v>15614727</v>
      </c>
      <c r="X33" s="60">
        <v>10273141</v>
      </c>
      <c r="Y33" s="60">
        <v>5341586</v>
      </c>
      <c r="Z33" s="140">
        <v>52</v>
      </c>
      <c r="AA33" s="155">
        <v>17508146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31741106</v>
      </c>
      <c r="F38" s="100">
        <f t="shared" si="7"/>
        <v>33942015</v>
      </c>
      <c r="G38" s="100">
        <f t="shared" si="7"/>
        <v>1514013</v>
      </c>
      <c r="H38" s="100">
        <f t="shared" si="7"/>
        <v>1708429</v>
      </c>
      <c r="I38" s="100">
        <f t="shared" si="7"/>
        <v>3334761</v>
      </c>
      <c r="J38" s="100">
        <f t="shared" si="7"/>
        <v>6557203</v>
      </c>
      <c r="K38" s="100">
        <f t="shared" si="7"/>
        <v>2324440</v>
      </c>
      <c r="L38" s="100">
        <f t="shared" si="7"/>
        <v>-1986334</v>
      </c>
      <c r="M38" s="100">
        <f t="shared" si="7"/>
        <v>2704543</v>
      </c>
      <c r="N38" s="100">
        <f t="shared" si="7"/>
        <v>3042649</v>
      </c>
      <c r="O38" s="100">
        <f t="shared" si="7"/>
        <v>2047451</v>
      </c>
      <c r="P38" s="100">
        <f t="shared" si="7"/>
        <v>1977887</v>
      </c>
      <c r="Q38" s="100">
        <f t="shared" si="7"/>
        <v>1359094</v>
      </c>
      <c r="R38" s="100">
        <f t="shared" si="7"/>
        <v>5384432</v>
      </c>
      <c r="S38" s="100">
        <f t="shared" si="7"/>
        <v>1980571</v>
      </c>
      <c r="T38" s="100">
        <f t="shared" si="7"/>
        <v>2480187</v>
      </c>
      <c r="U38" s="100">
        <f t="shared" si="7"/>
        <v>2480187</v>
      </c>
      <c r="V38" s="100">
        <f t="shared" si="7"/>
        <v>6940945</v>
      </c>
      <c r="W38" s="100">
        <f t="shared" si="7"/>
        <v>21925229</v>
      </c>
      <c r="X38" s="100">
        <f t="shared" si="7"/>
        <v>31741106</v>
      </c>
      <c r="Y38" s="100">
        <f t="shared" si="7"/>
        <v>-9815877</v>
      </c>
      <c r="Z38" s="137">
        <f>+IF(X38&lt;&gt;0,+(Y38/X38)*100,0)</f>
        <v>-30.92481087458011</v>
      </c>
      <c r="AA38" s="153">
        <f>SUM(AA39:AA41)</f>
        <v>33942015</v>
      </c>
    </row>
    <row r="39" spans="1:27" ht="13.5">
      <c r="A39" s="138" t="s">
        <v>85</v>
      </c>
      <c r="B39" s="136"/>
      <c r="C39" s="155"/>
      <c r="D39" s="155"/>
      <c r="E39" s="156">
        <v>31741106</v>
      </c>
      <c r="F39" s="60">
        <v>33942015</v>
      </c>
      <c r="G39" s="60">
        <v>1514013</v>
      </c>
      <c r="H39" s="60">
        <v>1708429</v>
      </c>
      <c r="I39" s="60">
        <v>3334761</v>
      </c>
      <c r="J39" s="60">
        <v>6557203</v>
      </c>
      <c r="K39" s="60">
        <v>2324440</v>
      </c>
      <c r="L39" s="60">
        <v>-1986334</v>
      </c>
      <c r="M39" s="60">
        <v>2704543</v>
      </c>
      <c r="N39" s="60">
        <v>3042649</v>
      </c>
      <c r="O39" s="60">
        <v>2047451</v>
      </c>
      <c r="P39" s="60">
        <v>1977887</v>
      </c>
      <c r="Q39" s="60">
        <v>1359094</v>
      </c>
      <c r="R39" s="60">
        <v>5384432</v>
      </c>
      <c r="S39" s="60">
        <v>1980571</v>
      </c>
      <c r="T39" s="60">
        <v>2480187</v>
      </c>
      <c r="U39" s="60">
        <v>2480187</v>
      </c>
      <c r="V39" s="60">
        <v>6940945</v>
      </c>
      <c r="W39" s="60">
        <v>21925229</v>
      </c>
      <c r="X39" s="60">
        <v>31741106</v>
      </c>
      <c r="Y39" s="60">
        <v>-9815877</v>
      </c>
      <c r="Z39" s="140">
        <v>-30.92</v>
      </c>
      <c r="AA39" s="155">
        <v>33942015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>
        <v>1255677</v>
      </c>
      <c r="F47" s="100">
        <v>1837752</v>
      </c>
      <c r="G47" s="100">
        <v>50312</v>
      </c>
      <c r="H47" s="100">
        <v>49926</v>
      </c>
      <c r="I47" s="100">
        <v>61384</v>
      </c>
      <c r="J47" s="100">
        <v>161622</v>
      </c>
      <c r="K47" s="100">
        <v>145572</v>
      </c>
      <c r="L47" s="100">
        <v>163425</v>
      </c>
      <c r="M47" s="100">
        <v>50436</v>
      </c>
      <c r="N47" s="100">
        <v>359433</v>
      </c>
      <c r="O47" s="100">
        <v>50348</v>
      </c>
      <c r="P47" s="100">
        <v>62207</v>
      </c>
      <c r="Q47" s="100">
        <v>69437</v>
      </c>
      <c r="R47" s="100">
        <v>181992</v>
      </c>
      <c r="S47" s="100">
        <v>226847</v>
      </c>
      <c r="T47" s="100">
        <v>137676</v>
      </c>
      <c r="U47" s="100">
        <v>137676</v>
      </c>
      <c r="V47" s="100">
        <v>502199</v>
      </c>
      <c r="W47" s="100">
        <v>1205246</v>
      </c>
      <c r="X47" s="100">
        <v>1255677</v>
      </c>
      <c r="Y47" s="100">
        <v>-50431</v>
      </c>
      <c r="Z47" s="137">
        <v>-4.02</v>
      </c>
      <c r="AA47" s="153">
        <v>1837752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103682449</v>
      </c>
      <c r="D48" s="168">
        <f>+D28+D32+D38+D42+D47</f>
        <v>0</v>
      </c>
      <c r="E48" s="169">
        <f t="shared" si="9"/>
        <v>115112487</v>
      </c>
      <c r="F48" s="73">
        <f t="shared" si="9"/>
        <v>125803235</v>
      </c>
      <c r="G48" s="73">
        <f t="shared" si="9"/>
        <v>5723606</v>
      </c>
      <c r="H48" s="73">
        <f t="shared" si="9"/>
        <v>7259706</v>
      </c>
      <c r="I48" s="73">
        <f t="shared" si="9"/>
        <v>8855100</v>
      </c>
      <c r="J48" s="73">
        <f t="shared" si="9"/>
        <v>21838412</v>
      </c>
      <c r="K48" s="73">
        <f t="shared" si="9"/>
        <v>9482825</v>
      </c>
      <c r="L48" s="73">
        <f t="shared" si="9"/>
        <v>2959369</v>
      </c>
      <c r="M48" s="73">
        <f t="shared" si="9"/>
        <v>7717550</v>
      </c>
      <c r="N48" s="73">
        <f t="shared" si="9"/>
        <v>20159744</v>
      </c>
      <c r="O48" s="73">
        <f t="shared" si="9"/>
        <v>7989960</v>
      </c>
      <c r="P48" s="73">
        <f t="shared" si="9"/>
        <v>7326315</v>
      </c>
      <c r="Q48" s="73">
        <f t="shared" si="9"/>
        <v>6513762</v>
      </c>
      <c r="R48" s="73">
        <f t="shared" si="9"/>
        <v>21830037</v>
      </c>
      <c r="S48" s="73">
        <f t="shared" si="9"/>
        <v>9181784</v>
      </c>
      <c r="T48" s="73">
        <f t="shared" si="9"/>
        <v>9557527</v>
      </c>
      <c r="U48" s="73">
        <f t="shared" si="9"/>
        <v>9557527</v>
      </c>
      <c r="V48" s="73">
        <f t="shared" si="9"/>
        <v>28296838</v>
      </c>
      <c r="W48" s="73">
        <f t="shared" si="9"/>
        <v>92125031</v>
      </c>
      <c r="X48" s="73">
        <f t="shared" si="9"/>
        <v>115112487</v>
      </c>
      <c r="Y48" s="73">
        <f t="shared" si="9"/>
        <v>-22987456</v>
      </c>
      <c r="Z48" s="170">
        <f>+IF(X48&lt;&gt;0,+(Y48/X48)*100,0)</f>
        <v>-19.969558993195935</v>
      </c>
      <c r="AA48" s="168">
        <f>+AA28+AA32+AA38+AA42+AA47</f>
        <v>125803235</v>
      </c>
    </row>
    <row r="49" spans="1:27" ht="13.5">
      <c r="A49" s="148" t="s">
        <v>49</v>
      </c>
      <c r="B49" s="149"/>
      <c r="C49" s="171">
        <f aca="true" t="shared" si="10" ref="C49:Y49">+C25-C48</f>
        <v>53648924</v>
      </c>
      <c r="D49" s="171">
        <f>+D25-D48</f>
        <v>0</v>
      </c>
      <c r="E49" s="172">
        <f t="shared" si="10"/>
        <v>51138673</v>
      </c>
      <c r="F49" s="173">
        <f t="shared" si="10"/>
        <v>43675288</v>
      </c>
      <c r="G49" s="173">
        <f t="shared" si="10"/>
        <v>50973813</v>
      </c>
      <c r="H49" s="173">
        <f t="shared" si="10"/>
        <v>10179458</v>
      </c>
      <c r="I49" s="173">
        <f t="shared" si="10"/>
        <v>-2550969</v>
      </c>
      <c r="J49" s="173">
        <f t="shared" si="10"/>
        <v>58602302</v>
      </c>
      <c r="K49" s="173">
        <f t="shared" si="10"/>
        <v>-6234985</v>
      </c>
      <c r="L49" s="173">
        <f t="shared" si="10"/>
        <v>27518021</v>
      </c>
      <c r="M49" s="173">
        <f t="shared" si="10"/>
        <v>7061056</v>
      </c>
      <c r="N49" s="173">
        <f t="shared" si="10"/>
        <v>28344092</v>
      </c>
      <c r="O49" s="173">
        <f t="shared" si="10"/>
        <v>-5513550</v>
      </c>
      <c r="P49" s="173">
        <f t="shared" si="10"/>
        <v>301080</v>
      </c>
      <c r="Q49" s="173">
        <f t="shared" si="10"/>
        <v>22476139</v>
      </c>
      <c r="R49" s="173">
        <f t="shared" si="10"/>
        <v>17263669</v>
      </c>
      <c r="S49" s="173">
        <f t="shared" si="10"/>
        <v>-6289455</v>
      </c>
      <c r="T49" s="173">
        <f t="shared" si="10"/>
        <v>-6912979</v>
      </c>
      <c r="U49" s="173">
        <f t="shared" si="10"/>
        <v>-6912979</v>
      </c>
      <c r="V49" s="173">
        <f t="shared" si="10"/>
        <v>-20115413</v>
      </c>
      <c r="W49" s="173">
        <f t="shared" si="10"/>
        <v>84094650</v>
      </c>
      <c r="X49" s="173">
        <f>IF(F25=F48,0,X25-X48)</f>
        <v>51138673</v>
      </c>
      <c r="Y49" s="173">
        <f t="shared" si="10"/>
        <v>32955977</v>
      </c>
      <c r="Z49" s="174">
        <f>+IF(X49&lt;&gt;0,+(Y49/X49)*100,0)</f>
        <v>64.44433354772424</v>
      </c>
      <c r="AA49" s="171">
        <f>+AA25-AA48</f>
        <v>43675288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22151702</v>
      </c>
      <c r="D5" s="155">
        <v>0</v>
      </c>
      <c r="E5" s="156">
        <v>27565768</v>
      </c>
      <c r="F5" s="60">
        <v>27565768</v>
      </c>
      <c r="G5" s="60">
        <v>1985594</v>
      </c>
      <c r="H5" s="60">
        <v>1985594</v>
      </c>
      <c r="I5" s="60">
        <v>1985594</v>
      </c>
      <c r="J5" s="60">
        <v>5956782</v>
      </c>
      <c r="K5" s="60">
        <v>2267938</v>
      </c>
      <c r="L5" s="60">
        <v>1985594</v>
      </c>
      <c r="M5" s="60">
        <v>1985593</v>
      </c>
      <c r="N5" s="60">
        <v>6239125</v>
      </c>
      <c r="O5" s="60">
        <v>1985594</v>
      </c>
      <c r="P5" s="60">
        <v>1985936</v>
      </c>
      <c r="Q5" s="60">
        <v>1985594</v>
      </c>
      <c r="R5" s="60">
        <v>5957124</v>
      </c>
      <c r="S5" s="60">
        <v>1985594</v>
      </c>
      <c r="T5" s="60">
        <v>1985594</v>
      </c>
      <c r="U5" s="60">
        <v>1985594</v>
      </c>
      <c r="V5" s="60">
        <v>5956782</v>
      </c>
      <c r="W5" s="60">
        <v>24109813</v>
      </c>
      <c r="X5" s="60">
        <v>27565768</v>
      </c>
      <c r="Y5" s="60">
        <v>-3455955</v>
      </c>
      <c r="Z5" s="140">
        <v>-12.54</v>
      </c>
      <c r="AA5" s="155">
        <v>27565768</v>
      </c>
    </row>
    <row r="6" spans="1:27" ht="13.5">
      <c r="A6" s="181" t="s">
        <v>102</v>
      </c>
      <c r="B6" s="182"/>
      <c r="C6" s="155">
        <v>3075820</v>
      </c>
      <c r="D6" s="155">
        <v>0</v>
      </c>
      <c r="E6" s="156">
        <v>1822530</v>
      </c>
      <c r="F6" s="60">
        <v>3189428</v>
      </c>
      <c r="G6" s="60">
        <v>267275</v>
      </c>
      <c r="H6" s="60">
        <v>274472</v>
      </c>
      <c r="I6" s="60">
        <v>281612</v>
      </c>
      <c r="J6" s="60">
        <v>823359</v>
      </c>
      <c r="K6" s="60">
        <v>0</v>
      </c>
      <c r="L6" s="60">
        <v>286658</v>
      </c>
      <c r="M6" s="60">
        <v>295281</v>
      </c>
      <c r="N6" s="60">
        <v>581939</v>
      </c>
      <c r="O6" s="60">
        <v>299526</v>
      </c>
      <c r="P6" s="60">
        <v>307486</v>
      </c>
      <c r="Q6" s="60">
        <v>309633</v>
      </c>
      <c r="R6" s="60">
        <v>916645</v>
      </c>
      <c r="S6" s="60">
        <v>309559</v>
      </c>
      <c r="T6" s="60">
        <v>320611</v>
      </c>
      <c r="U6" s="60">
        <v>320611</v>
      </c>
      <c r="V6" s="60">
        <v>950781</v>
      </c>
      <c r="W6" s="60">
        <v>3272724</v>
      </c>
      <c r="X6" s="60">
        <v>1822530</v>
      </c>
      <c r="Y6" s="60">
        <v>1450194</v>
      </c>
      <c r="Z6" s="140">
        <v>79.57</v>
      </c>
      <c r="AA6" s="155">
        <v>3189428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353995</v>
      </c>
      <c r="D10" s="155">
        <v>0</v>
      </c>
      <c r="E10" s="156">
        <v>365306</v>
      </c>
      <c r="F10" s="54">
        <v>365306</v>
      </c>
      <c r="G10" s="54">
        <v>31314</v>
      </c>
      <c r="H10" s="54">
        <v>31238</v>
      </c>
      <c r="I10" s="54">
        <v>31238</v>
      </c>
      <c r="J10" s="54">
        <v>93790</v>
      </c>
      <c r="K10" s="54">
        <v>31238</v>
      </c>
      <c r="L10" s="54">
        <v>31940</v>
      </c>
      <c r="M10" s="54">
        <v>31941</v>
      </c>
      <c r="N10" s="54">
        <v>95119</v>
      </c>
      <c r="O10" s="54">
        <v>31917</v>
      </c>
      <c r="P10" s="54">
        <v>32093</v>
      </c>
      <c r="Q10" s="54">
        <v>32245</v>
      </c>
      <c r="R10" s="54">
        <v>96255</v>
      </c>
      <c r="S10" s="54">
        <v>41364</v>
      </c>
      <c r="T10" s="54">
        <v>37373</v>
      </c>
      <c r="U10" s="54">
        <v>37373</v>
      </c>
      <c r="V10" s="54">
        <v>116110</v>
      </c>
      <c r="W10" s="54">
        <v>401274</v>
      </c>
      <c r="X10" s="54">
        <v>365306</v>
      </c>
      <c r="Y10" s="54">
        <v>35968</v>
      </c>
      <c r="Z10" s="184">
        <v>9.85</v>
      </c>
      <c r="AA10" s="130">
        <v>365306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1305</v>
      </c>
      <c r="I11" s="60">
        <v>0</v>
      </c>
      <c r="J11" s="60">
        <v>1305</v>
      </c>
      <c r="K11" s="60">
        <v>2900</v>
      </c>
      <c r="L11" s="60">
        <v>5656</v>
      </c>
      <c r="M11" s="60">
        <v>0</v>
      </c>
      <c r="N11" s="60">
        <v>8556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9861</v>
      </c>
      <c r="X11" s="60"/>
      <c r="Y11" s="60">
        <v>9861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4386</v>
      </c>
      <c r="D12" s="155">
        <v>0</v>
      </c>
      <c r="E12" s="156">
        <v>10000</v>
      </c>
      <c r="F12" s="60">
        <v>98900</v>
      </c>
      <c r="G12" s="60">
        <v>2281</v>
      </c>
      <c r="H12" s="60">
        <v>1560</v>
      </c>
      <c r="I12" s="60">
        <v>3509</v>
      </c>
      <c r="J12" s="60">
        <v>7350</v>
      </c>
      <c r="K12" s="60">
        <v>16547</v>
      </c>
      <c r="L12" s="60">
        <v>10891</v>
      </c>
      <c r="M12" s="60">
        <v>7668</v>
      </c>
      <c r="N12" s="60">
        <v>35106</v>
      </c>
      <c r="O12" s="60">
        <v>4941</v>
      </c>
      <c r="P12" s="60">
        <v>7668</v>
      </c>
      <c r="Q12" s="60">
        <v>6396</v>
      </c>
      <c r="R12" s="60">
        <v>19005</v>
      </c>
      <c r="S12" s="60">
        <v>5419</v>
      </c>
      <c r="T12" s="60">
        <v>5227</v>
      </c>
      <c r="U12" s="60">
        <v>5227</v>
      </c>
      <c r="V12" s="60">
        <v>15873</v>
      </c>
      <c r="W12" s="60">
        <v>77334</v>
      </c>
      <c r="X12" s="60">
        <v>10000</v>
      </c>
      <c r="Y12" s="60">
        <v>67334</v>
      </c>
      <c r="Z12" s="140">
        <v>673.34</v>
      </c>
      <c r="AA12" s="155">
        <v>98900</v>
      </c>
    </row>
    <row r="13" spans="1:27" ht="13.5">
      <c r="A13" s="181" t="s">
        <v>109</v>
      </c>
      <c r="B13" s="185"/>
      <c r="C13" s="155">
        <v>3529363</v>
      </c>
      <c r="D13" s="155">
        <v>0</v>
      </c>
      <c r="E13" s="156">
        <v>2000000</v>
      </c>
      <c r="F13" s="60">
        <v>2139682</v>
      </c>
      <c r="G13" s="60">
        <v>149615</v>
      </c>
      <c r="H13" s="60">
        <v>136965</v>
      </c>
      <c r="I13" s="60">
        <v>0</v>
      </c>
      <c r="J13" s="60">
        <v>286580</v>
      </c>
      <c r="K13" s="60">
        <v>554254</v>
      </c>
      <c r="L13" s="60">
        <v>617897</v>
      </c>
      <c r="M13" s="60">
        <v>54036</v>
      </c>
      <c r="N13" s="60">
        <v>1226187</v>
      </c>
      <c r="O13" s="60">
        <v>-63320</v>
      </c>
      <c r="P13" s="60">
        <v>49243</v>
      </c>
      <c r="Q13" s="60">
        <v>158027</v>
      </c>
      <c r="R13" s="60">
        <v>143950</v>
      </c>
      <c r="S13" s="60">
        <v>371835</v>
      </c>
      <c r="T13" s="60">
        <v>163004</v>
      </c>
      <c r="U13" s="60">
        <v>163004</v>
      </c>
      <c r="V13" s="60">
        <v>697843</v>
      </c>
      <c r="W13" s="60">
        <v>2354560</v>
      </c>
      <c r="X13" s="60">
        <v>2000000</v>
      </c>
      <c r="Y13" s="60">
        <v>354560</v>
      </c>
      <c r="Z13" s="140">
        <v>17.73</v>
      </c>
      <c r="AA13" s="155">
        <v>2139682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577407</v>
      </c>
      <c r="D16" s="155">
        <v>0</v>
      </c>
      <c r="E16" s="156">
        <v>350000</v>
      </c>
      <c r="F16" s="60">
        <v>353713</v>
      </c>
      <c r="G16" s="60">
        <v>13491</v>
      </c>
      <c r="H16" s="60">
        <v>25080</v>
      </c>
      <c r="I16" s="60">
        <v>13335</v>
      </c>
      <c r="J16" s="60">
        <v>51906</v>
      </c>
      <c r="K16" s="60">
        <v>12999</v>
      </c>
      <c r="L16" s="60">
        <v>22658</v>
      </c>
      <c r="M16" s="60">
        <v>41500</v>
      </c>
      <c r="N16" s="60">
        <v>77157</v>
      </c>
      <c r="O16" s="60">
        <v>43427</v>
      </c>
      <c r="P16" s="60">
        <v>44741</v>
      </c>
      <c r="Q16" s="60">
        <v>18050</v>
      </c>
      <c r="R16" s="60">
        <v>106218</v>
      </c>
      <c r="S16" s="60">
        <v>34700</v>
      </c>
      <c r="T16" s="60">
        <v>21900</v>
      </c>
      <c r="U16" s="60">
        <v>21900</v>
      </c>
      <c r="V16" s="60">
        <v>78500</v>
      </c>
      <c r="W16" s="60">
        <v>313781</v>
      </c>
      <c r="X16" s="60">
        <v>350000</v>
      </c>
      <c r="Y16" s="60">
        <v>-36219</v>
      </c>
      <c r="Z16" s="140">
        <v>-10.35</v>
      </c>
      <c r="AA16" s="155">
        <v>353713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263245</v>
      </c>
      <c r="F17" s="60">
        <v>508951</v>
      </c>
      <c r="G17" s="60">
        <v>18637</v>
      </c>
      <c r="H17" s="60">
        <v>171086</v>
      </c>
      <c r="I17" s="60">
        <v>48770</v>
      </c>
      <c r="J17" s="60">
        <v>238493</v>
      </c>
      <c r="K17" s="60">
        <v>49012</v>
      </c>
      <c r="L17" s="60">
        <v>25892</v>
      </c>
      <c r="M17" s="60">
        <v>29982</v>
      </c>
      <c r="N17" s="60">
        <v>104886</v>
      </c>
      <c r="O17" s="60">
        <v>34718</v>
      </c>
      <c r="P17" s="60">
        <v>12683</v>
      </c>
      <c r="Q17" s="60">
        <v>17384</v>
      </c>
      <c r="R17" s="60">
        <v>64785</v>
      </c>
      <c r="S17" s="60">
        <v>29910</v>
      </c>
      <c r="T17" s="60">
        <v>35445</v>
      </c>
      <c r="U17" s="60">
        <v>35445</v>
      </c>
      <c r="V17" s="60">
        <v>100800</v>
      </c>
      <c r="W17" s="60">
        <v>508964</v>
      </c>
      <c r="X17" s="60">
        <v>263245</v>
      </c>
      <c r="Y17" s="60">
        <v>245719</v>
      </c>
      <c r="Z17" s="140">
        <v>93.34</v>
      </c>
      <c r="AA17" s="155">
        <v>508951</v>
      </c>
    </row>
    <row r="18" spans="1:27" ht="13.5">
      <c r="A18" s="183" t="s">
        <v>114</v>
      </c>
      <c r="B18" s="182"/>
      <c r="C18" s="155">
        <v>527442</v>
      </c>
      <c r="D18" s="155">
        <v>0</v>
      </c>
      <c r="E18" s="156">
        <v>860769</v>
      </c>
      <c r="F18" s="60">
        <v>590771</v>
      </c>
      <c r="G18" s="60">
        <v>52574</v>
      </c>
      <c r="H18" s="60">
        <v>50133</v>
      </c>
      <c r="I18" s="60">
        <v>54352</v>
      </c>
      <c r="J18" s="60">
        <v>157059</v>
      </c>
      <c r="K18" s="60">
        <v>55427</v>
      </c>
      <c r="L18" s="60">
        <v>33393</v>
      </c>
      <c r="M18" s="60">
        <v>46110</v>
      </c>
      <c r="N18" s="60">
        <v>134930</v>
      </c>
      <c r="O18" s="60">
        <v>37418</v>
      </c>
      <c r="P18" s="60">
        <v>55881</v>
      </c>
      <c r="Q18" s="60">
        <v>66179</v>
      </c>
      <c r="R18" s="60">
        <v>159478</v>
      </c>
      <c r="S18" s="60">
        <v>55905</v>
      </c>
      <c r="T18" s="60">
        <v>42909</v>
      </c>
      <c r="U18" s="60">
        <v>42909</v>
      </c>
      <c r="V18" s="60">
        <v>141723</v>
      </c>
      <c r="W18" s="60">
        <v>593190</v>
      </c>
      <c r="X18" s="60">
        <v>860769</v>
      </c>
      <c r="Y18" s="60">
        <v>-267579</v>
      </c>
      <c r="Z18" s="140">
        <v>-31.09</v>
      </c>
      <c r="AA18" s="155">
        <v>590771</v>
      </c>
    </row>
    <row r="19" spans="1:27" ht="13.5">
      <c r="A19" s="181" t="s">
        <v>34</v>
      </c>
      <c r="B19" s="185"/>
      <c r="C19" s="155">
        <v>78727909</v>
      </c>
      <c r="D19" s="155">
        <v>0</v>
      </c>
      <c r="E19" s="156">
        <v>84307000</v>
      </c>
      <c r="F19" s="60">
        <v>90038550</v>
      </c>
      <c r="G19" s="60">
        <v>36762450</v>
      </c>
      <c r="H19" s="60">
        <v>4744000</v>
      </c>
      <c r="I19" s="60">
        <v>2294100</v>
      </c>
      <c r="J19" s="60">
        <v>43800550</v>
      </c>
      <c r="K19" s="60">
        <v>0</v>
      </c>
      <c r="L19" s="60">
        <v>24271000</v>
      </c>
      <c r="M19" s="60">
        <v>151000</v>
      </c>
      <c r="N19" s="60">
        <v>24422000</v>
      </c>
      <c r="O19" s="60">
        <v>0</v>
      </c>
      <c r="P19" s="60">
        <v>5082700</v>
      </c>
      <c r="Q19" s="60">
        <v>21489581</v>
      </c>
      <c r="R19" s="60">
        <v>26572281</v>
      </c>
      <c r="S19" s="60">
        <v>0</v>
      </c>
      <c r="T19" s="60">
        <v>0</v>
      </c>
      <c r="U19" s="60">
        <v>0</v>
      </c>
      <c r="V19" s="60">
        <v>0</v>
      </c>
      <c r="W19" s="60">
        <v>94794831</v>
      </c>
      <c r="X19" s="60">
        <v>84307000</v>
      </c>
      <c r="Y19" s="60">
        <v>10487831</v>
      </c>
      <c r="Z19" s="140">
        <v>12.44</v>
      </c>
      <c r="AA19" s="155">
        <v>90038550</v>
      </c>
    </row>
    <row r="20" spans="1:27" ht="13.5">
      <c r="A20" s="181" t="s">
        <v>35</v>
      </c>
      <c r="B20" s="185"/>
      <c r="C20" s="155">
        <v>3309239</v>
      </c>
      <c r="D20" s="155">
        <v>0</v>
      </c>
      <c r="E20" s="156">
        <v>16169542</v>
      </c>
      <c r="F20" s="54">
        <v>1385354</v>
      </c>
      <c r="G20" s="54">
        <v>114188</v>
      </c>
      <c r="H20" s="54">
        <v>1102731</v>
      </c>
      <c r="I20" s="54">
        <v>91621</v>
      </c>
      <c r="J20" s="54">
        <v>1308540</v>
      </c>
      <c r="K20" s="54">
        <v>79425</v>
      </c>
      <c r="L20" s="54">
        <v>685811</v>
      </c>
      <c r="M20" s="54">
        <v>135495</v>
      </c>
      <c r="N20" s="54">
        <v>900731</v>
      </c>
      <c r="O20" s="54">
        <v>102189</v>
      </c>
      <c r="P20" s="54">
        <v>48964</v>
      </c>
      <c r="Q20" s="54">
        <v>57812</v>
      </c>
      <c r="R20" s="54">
        <v>208965</v>
      </c>
      <c r="S20" s="54">
        <v>58043</v>
      </c>
      <c r="T20" s="54">
        <v>32485</v>
      </c>
      <c r="U20" s="54">
        <v>32485</v>
      </c>
      <c r="V20" s="54">
        <v>123013</v>
      </c>
      <c r="W20" s="54">
        <v>2541249</v>
      </c>
      <c r="X20" s="54">
        <v>16169542</v>
      </c>
      <c r="Y20" s="54">
        <v>-13628293</v>
      </c>
      <c r="Z20" s="184">
        <v>-84.28</v>
      </c>
      <c r="AA20" s="130">
        <v>1385354</v>
      </c>
    </row>
    <row r="21" spans="1:27" ht="13.5">
      <c r="A21" s="181" t="s">
        <v>115</v>
      </c>
      <c r="B21" s="185"/>
      <c r="C21" s="155">
        <v>697150</v>
      </c>
      <c r="D21" s="155">
        <v>0</v>
      </c>
      <c r="E21" s="156">
        <v>0</v>
      </c>
      <c r="F21" s="60">
        <v>228100</v>
      </c>
      <c r="G21" s="60">
        <v>0</v>
      </c>
      <c r="H21" s="60">
        <v>50000</v>
      </c>
      <c r="I21" s="82">
        <v>0</v>
      </c>
      <c r="J21" s="60">
        <v>50000</v>
      </c>
      <c r="K21" s="60">
        <v>178100</v>
      </c>
      <c r="L21" s="60">
        <v>0</v>
      </c>
      <c r="M21" s="60">
        <v>0</v>
      </c>
      <c r="N21" s="60">
        <v>178100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228100</v>
      </c>
      <c r="X21" s="60"/>
      <c r="Y21" s="60">
        <v>228100</v>
      </c>
      <c r="Z21" s="140">
        <v>0</v>
      </c>
      <c r="AA21" s="155">
        <v>228100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112954413</v>
      </c>
      <c r="D22" s="188">
        <f>SUM(D5:D21)</f>
        <v>0</v>
      </c>
      <c r="E22" s="189">
        <f t="shared" si="0"/>
        <v>133714160</v>
      </c>
      <c r="F22" s="190">
        <f t="shared" si="0"/>
        <v>126464523</v>
      </c>
      <c r="G22" s="190">
        <f t="shared" si="0"/>
        <v>39397419</v>
      </c>
      <c r="H22" s="190">
        <f t="shared" si="0"/>
        <v>8574164</v>
      </c>
      <c r="I22" s="190">
        <f t="shared" si="0"/>
        <v>4804131</v>
      </c>
      <c r="J22" s="190">
        <f t="shared" si="0"/>
        <v>52775714</v>
      </c>
      <c r="K22" s="190">
        <f t="shared" si="0"/>
        <v>3247840</v>
      </c>
      <c r="L22" s="190">
        <f t="shared" si="0"/>
        <v>27977390</v>
      </c>
      <c r="M22" s="190">
        <f t="shared" si="0"/>
        <v>2778606</v>
      </c>
      <c r="N22" s="190">
        <f t="shared" si="0"/>
        <v>34003836</v>
      </c>
      <c r="O22" s="190">
        <f t="shared" si="0"/>
        <v>2476410</v>
      </c>
      <c r="P22" s="190">
        <f t="shared" si="0"/>
        <v>7627395</v>
      </c>
      <c r="Q22" s="190">
        <f t="shared" si="0"/>
        <v>24140901</v>
      </c>
      <c r="R22" s="190">
        <f t="shared" si="0"/>
        <v>34244706</v>
      </c>
      <c r="S22" s="190">
        <f t="shared" si="0"/>
        <v>2892329</v>
      </c>
      <c r="T22" s="190">
        <f t="shared" si="0"/>
        <v>2644548</v>
      </c>
      <c r="U22" s="190">
        <f t="shared" si="0"/>
        <v>2644548</v>
      </c>
      <c r="V22" s="190">
        <f t="shared" si="0"/>
        <v>8181425</v>
      </c>
      <c r="W22" s="190">
        <f t="shared" si="0"/>
        <v>129205681</v>
      </c>
      <c r="X22" s="190">
        <f t="shared" si="0"/>
        <v>133714160</v>
      </c>
      <c r="Y22" s="190">
        <f t="shared" si="0"/>
        <v>-4508479</v>
      </c>
      <c r="Z22" s="191">
        <f>+IF(X22&lt;&gt;0,+(Y22/X22)*100,0)</f>
        <v>-3.371728917864795</v>
      </c>
      <c r="AA22" s="188">
        <f>SUM(AA5:AA21)</f>
        <v>126464523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36535027</v>
      </c>
      <c r="D25" s="155">
        <v>0</v>
      </c>
      <c r="E25" s="156">
        <v>39011337</v>
      </c>
      <c r="F25" s="60">
        <v>41012353</v>
      </c>
      <c r="G25" s="60">
        <v>3039432</v>
      </c>
      <c r="H25" s="60">
        <v>3046630</v>
      </c>
      <c r="I25" s="60">
        <v>3277352</v>
      </c>
      <c r="J25" s="60">
        <v>9363414</v>
      </c>
      <c r="K25" s="60">
        <v>3308414</v>
      </c>
      <c r="L25" s="60">
        <v>3659858</v>
      </c>
      <c r="M25" s="60">
        <v>3428118</v>
      </c>
      <c r="N25" s="60">
        <v>10396390</v>
      </c>
      <c r="O25" s="60">
        <v>3408781</v>
      </c>
      <c r="P25" s="60">
        <v>3382085</v>
      </c>
      <c r="Q25" s="60">
        <v>3384031</v>
      </c>
      <c r="R25" s="60">
        <v>10174897</v>
      </c>
      <c r="S25" s="60">
        <v>3601980</v>
      </c>
      <c r="T25" s="60">
        <v>3348422</v>
      </c>
      <c r="U25" s="60">
        <v>3348422</v>
      </c>
      <c r="V25" s="60">
        <v>10298824</v>
      </c>
      <c r="W25" s="60">
        <v>40233525</v>
      </c>
      <c r="X25" s="60">
        <v>39011337</v>
      </c>
      <c r="Y25" s="60">
        <v>1222188</v>
      </c>
      <c r="Z25" s="140">
        <v>3.13</v>
      </c>
      <c r="AA25" s="155">
        <v>41012353</v>
      </c>
    </row>
    <row r="26" spans="1:27" ht="13.5">
      <c r="A26" s="183" t="s">
        <v>38</v>
      </c>
      <c r="B26" s="182"/>
      <c r="C26" s="155">
        <v>7337666</v>
      </c>
      <c r="D26" s="155">
        <v>0</v>
      </c>
      <c r="E26" s="156">
        <v>7154038</v>
      </c>
      <c r="F26" s="60">
        <v>7339599</v>
      </c>
      <c r="G26" s="60">
        <v>612744</v>
      </c>
      <c r="H26" s="60">
        <v>612726</v>
      </c>
      <c r="I26" s="60">
        <v>612726</v>
      </c>
      <c r="J26" s="60">
        <v>1838196</v>
      </c>
      <c r="K26" s="60">
        <v>612726</v>
      </c>
      <c r="L26" s="60">
        <v>612727</v>
      </c>
      <c r="M26" s="60">
        <v>612726</v>
      </c>
      <c r="N26" s="60">
        <v>1838179</v>
      </c>
      <c r="O26" s="60">
        <v>612726</v>
      </c>
      <c r="P26" s="60">
        <v>612727</v>
      </c>
      <c r="Q26" s="60">
        <v>612387</v>
      </c>
      <c r="R26" s="60">
        <v>1837840</v>
      </c>
      <c r="S26" s="60">
        <v>1303419</v>
      </c>
      <c r="T26" s="60">
        <v>682294</v>
      </c>
      <c r="U26" s="60">
        <v>682294</v>
      </c>
      <c r="V26" s="60">
        <v>2668007</v>
      </c>
      <c r="W26" s="60">
        <v>8182222</v>
      </c>
      <c r="X26" s="60">
        <v>7154038</v>
      </c>
      <c r="Y26" s="60">
        <v>1028184</v>
      </c>
      <c r="Z26" s="140">
        <v>14.37</v>
      </c>
      <c r="AA26" s="155">
        <v>7339599</v>
      </c>
    </row>
    <row r="27" spans="1:27" ht="13.5">
      <c r="A27" s="183" t="s">
        <v>118</v>
      </c>
      <c r="B27" s="182"/>
      <c r="C27" s="155">
        <v>5338165</v>
      </c>
      <c r="D27" s="155">
        <v>0</v>
      </c>
      <c r="E27" s="156">
        <v>4322340</v>
      </c>
      <c r="F27" s="60">
        <v>4322340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6233</v>
      </c>
      <c r="U27" s="60">
        <v>6233</v>
      </c>
      <c r="V27" s="60">
        <v>12466</v>
      </c>
      <c r="W27" s="60">
        <v>12466</v>
      </c>
      <c r="X27" s="60">
        <v>4322340</v>
      </c>
      <c r="Y27" s="60">
        <v>-4309874</v>
      </c>
      <c r="Z27" s="140">
        <v>-99.71</v>
      </c>
      <c r="AA27" s="155">
        <v>4322340</v>
      </c>
    </row>
    <row r="28" spans="1:27" ht="13.5">
      <c r="A28" s="183" t="s">
        <v>39</v>
      </c>
      <c r="B28" s="182"/>
      <c r="C28" s="155">
        <v>9806294</v>
      </c>
      <c r="D28" s="155">
        <v>0</v>
      </c>
      <c r="E28" s="156">
        <v>12229671</v>
      </c>
      <c r="F28" s="60">
        <v>12229671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12229671</v>
      </c>
      <c r="Y28" s="60">
        <v>-12229671</v>
      </c>
      <c r="Z28" s="140">
        <v>-100</v>
      </c>
      <c r="AA28" s="155">
        <v>12229671</v>
      </c>
    </row>
    <row r="29" spans="1:27" ht="13.5">
      <c r="A29" s="183" t="s">
        <v>40</v>
      </c>
      <c r="B29" s="182"/>
      <c r="C29" s="155">
        <v>1116523</v>
      </c>
      <c r="D29" s="155">
        <v>0</v>
      </c>
      <c r="E29" s="156">
        <v>2297929</v>
      </c>
      <c r="F29" s="60">
        <v>2297929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11245</v>
      </c>
      <c r="U29" s="60">
        <v>11245</v>
      </c>
      <c r="V29" s="60">
        <v>22490</v>
      </c>
      <c r="W29" s="60">
        <v>22490</v>
      </c>
      <c r="X29" s="60">
        <v>2297929</v>
      </c>
      <c r="Y29" s="60">
        <v>-2275439</v>
      </c>
      <c r="Z29" s="140">
        <v>-99.02</v>
      </c>
      <c r="AA29" s="155">
        <v>2297929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693597</v>
      </c>
      <c r="F31" s="60">
        <v>1324507</v>
      </c>
      <c r="G31" s="60">
        <v>250222</v>
      </c>
      <c r="H31" s="60">
        <v>10715</v>
      </c>
      <c r="I31" s="60">
        <v>1955063</v>
      </c>
      <c r="J31" s="60">
        <v>2216000</v>
      </c>
      <c r="K31" s="60">
        <v>814666</v>
      </c>
      <c r="L31" s="60">
        <v>-1673543</v>
      </c>
      <c r="M31" s="60">
        <v>922923</v>
      </c>
      <c r="N31" s="60">
        <v>64046</v>
      </c>
      <c r="O31" s="60">
        <v>662418</v>
      </c>
      <c r="P31" s="60">
        <v>674268</v>
      </c>
      <c r="Q31" s="60">
        <v>25597</v>
      </c>
      <c r="R31" s="60">
        <v>1362283</v>
      </c>
      <c r="S31" s="60">
        <v>89194</v>
      </c>
      <c r="T31" s="60">
        <v>86221</v>
      </c>
      <c r="U31" s="60">
        <v>86221</v>
      </c>
      <c r="V31" s="60">
        <v>261636</v>
      </c>
      <c r="W31" s="60">
        <v>3903965</v>
      </c>
      <c r="X31" s="60">
        <v>693597</v>
      </c>
      <c r="Y31" s="60">
        <v>3210368</v>
      </c>
      <c r="Z31" s="140">
        <v>462.86</v>
      </c>
      <c r="AA31" s="155">
        <v>1324507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2870922</v>
      </c>
      <c r="F32" s="60">
        <v>3544618</v>
      </c>
      <c r="G32" s="60">
        <v>246738</v>
      </c>
      <c r="H32" s="60">
        <v>410577</v>
      </c>
      <c r="I32" s="60">
        <v>254538</v>
      </c>
      <c r="J32" s="60">
        <v>911853</v>
      </c>
      <c r="K32" s="60">
        <v>-46497</v>
      </c>
      <c r="L32" s="60">
        <v>266399</v>
      </c>
      <c r="M32" s="60">
        <v>414377</v>
      </c>
      <c r="N32" s="60">
        <v>634279</v>
      </c>
      <c r="O32" s="60">
        <v>0</v>
      </c>
      <c r="P32" s="60">
        <v>311937</v>
      </c>
      <c r="Q32" s="60">
        <v>270814</v>
      </c>
      <c r="R32" s="60">
        <v>582751</v>
      </c>
      <c r="S32" s="60">
        <v>264369</v>
      </c>
      <c r="T32" s="60">
        <v>274323</v>
      </c>
      <c r="U32" s="60">
        <v>274323</v>
      </c>
      <c r="V32" s="60">
        <v>813015</v>
      </c>
      <c r="W32" s="60">
        <v>2941898</v>
      </c>
      <c r="X32" s="60">
        <v>2870922</v>
      </c>
      <c r="Y32" s="60">
        <v>70976</v>
      </c>
      <c r="Z32" s="140">
        <v>2.47</v>
      </c>
      <c r="AA32" s="155">
        <v>3544618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7237247</v>
      </c>
      <c r="F33" s="60">
        <v>7237247</v>
      </c>
      <c r="G33" s="60">
        <v>183315</v>
      </c>
      <c r="H33" s="60">
        <v>67198</v>
      </c>
      <c r="I33" s="60">
        <v>571963</v>
      </c>
      <c r="J33" s="60">
        <v>822476</v>
      </c>
      <c r="K33" s="60">
        <v>0</v>
      </c>
      <c r="L33" s="60">
        <v>132681</v>
      </c>
      <c r="M33" s="60">
        <v>0</v>
      </c>
      <c r="N33" s="60">
        <v>132681</v>
      </c>
      <c r="O33" s="60">
        <v>0</v>
      </c>
      <c r="P33" s="60">
        <v>0</v>
      </c>
      <c r="Q33" s="60">
        <v>65499</v>
      </c>
      <c r="R33" s="60">
        <v>65499</v>
      </c>
      <c r="S33" s="60">
        <v>65279</v>
      </c>
      <c r="T33" s="60">
        <v>66177</v>
      </c>
      <c r="U33" s="60">
        <v>66177</v>
      </c>
      <c r="V33" s="60">
        <v>197633</v>
      </c>
      <c r="W33" s="60">
        <v>1218289</v>
      </c>
      <c r="X33" s="60">
        <v>7237247</v>
      </c>
      <c r="Y33" s="60">
        <v>-6018958</v>
      </c>
      <c r="Z33" s="140">
        <v>-83.17</v>
      </c>
      <c r="AA33" s="155">
        <v>7237247</v>
      </c>
    </row>
    <row r="34" spans="1:27" ht="13.5">
      <c r="A34" s="183" t="s">
        <v>43</v>
      </c>
      <c r="B34" s="182"/>
      <c r="C34" s="155">
        <v>43548774</v>
      </c>
      <c r="D34" s="155">
        <v>0</v>
      </c>
      <c r="E34" s="156">
        <v>39295406</v>
      </c>
      <c r="F34" s="60">
        <v>46346219</v>
      </c>
      <c r="G34" s="60">
        <v>1391155</v>
      </c>
      <c r="H34" s="60">
        <v>3111860</v>
      </c>
      <c r="I34" s="60">
        <v>2105208</v>
      </c>
      <c r="J34" s="60">
        <v>6608223</v>
      </c>
      <c r="K34" s="60">
        <v>5020518</v>
      </c>
      <c r="L34" s="60">
        <v>-38753</v>
      </c>
      <c r="M34" s="60">
        <v>2339406</v>
      </c>
      <c r="N34" s="60">
        <v>7321171</v>
      </c>
      <c r="O34" s="60">
        <v>3306035</v>
      </c>
      <c r="P34" s="60">
        <v>2345298</v>
      </c>
      <c r="Q34" s="60">
        <v>2155434</v>
      </c>
      <c r="R34" s="60">
        <v>7806767</v>
      </c>
      <c r="S34" s="60">
        <v>3171031</v>
      </c>
      <c r="T34" s="60">
        <v>5082612</v>
      </c>
      <c r="U34" s="60">
        <v>5082612</v>
      </c>
      <c r="V34" s="60">
        <v>13336255</v>
      </c>
      <c r="W34" s="60">
        <v>35072416</v>
      </c>
      <c r="X34" s="60">
        <v>39295406</v>
      </c>
      <c r="Y34" s="60">
        <v>-4222990</v>
      </c>
      <c r="Z34" s="140">
        <v>-10.75</v>
      </c>
      <c r="AA34" s="155">
        <v>46346219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148752</v>
      </c>
      <c r="G35" s="60">
        <v>0</v>
      </c>
      <c r="H35" s="60">
        <v>0</v>
      </c>
      <c r="I35" s="60">
        <v>78250</v>
      </c>
      <c r="J35" s="60">
        <v>78250</v>
      </c>
      <c r="K35" s="60">
        <v>-227002</v>
      </c>
      <c r="L35" s="60">
        <v>0</v>
      </c>
      <c r="M35" s="60">
        <v>0</v>
      </c>
      <c r="N35" s="60">
        <v>-227002</v>
      </c>
      <c r="O35" s="60">
        <v>0</v>
      </c>
      <c r="P35" s="60">
        <v>0</v>
      </c>
      <c r="Q35" s="60">
        <v>0</v>
      </c>
      <c r="R35" s="60">
        <v>0</v>
      </c>
      <c r="S35" s="60">
        <v>686512</v>
      </c>
      <c r="T35" s="60">
        <v>0</v>
      </c>
      <c r="U35" s="60">
        <v>0</v>
      </c>
      <c r="V35" s="60">
        <v>686512</v>
      </c>
      <c r="W35" s="60">
        <v>537760</v>
      </c>
      <c r="X35" s="60"/>
      <c r="Y35" s="60">
        <v>537760</v>
      </c>
      <c r="Z35" s="140">
        <v>0</v>
      </c>
      <c r="AA35" s="155">
        <v>148752</v>
      </c>
    </row>
    <row r="36" spans="1:27" ht="12.75">
      <c r="A36" s="193" t="s">
        <v>44</v>
      </c>
      <c r="B36" s="187"/>
      <c r="C36" s="188">
        <f aca="true" t="shared" si="1" ref="C36:Y36">SUM(C25:C35)</f>
        <v>103682449</v>
      </c>
      <c r="D36" s="188">
        <f>SUM(D25:D35)</f>
        <v>0</v>
      </c>
      <c r="E36" s="189">
        <f t="shared" si="1"/>
        <v>115112487</v>
      </c>
      <c r="F36" s="190">
        <f t="shared" si="1"/>
        <v>125803235</v>
      </c>
      <c r="G36" s="190">
        <f t="shared" si="1"/>
        <v>5723606</v>
      </c>
      <c r="H36" s="190">
        <f t="shared" si="1"/>
        <v>7259706</v>
      </c>
      <c r="I36" s="190">
        <f t="shared" si="1"/>
        <v>8855100</v>
      </c>
      <c r="J36" s="190">
        <f t="shared" si="1"/>
        <v>21838412</v>
      </c>
      <c r="K36" s="190">
        <f t="shared" si="1"/>
        <v>9482825</v>
      </c>
      <c r="L36" s="190">
        <f t="shared" si="1"/>
        <v>2959369</v>
      </c>
      <c r="M36" s="190">
        <f t="shared" si="1"/>
        <v>7717550</v>
      </c>
      <c r="N36" s="190">
        <f t="shared" si="1"/>
        <v>20159744</v>
      </c>
      <c r="O36" s="190">
        <f t="shared" si="1"/>
        <v>7989960</v>
      </c>
      <c r="P36" s="190">
        <f t="shared" si="1"/>
        <v>7326315</v>
      </c>
      <c r="Q36" s="190">
        <f t="shared" si="1"/>
        <v>6513762</v>
      </c>
      <c r="R36" s="190">
        <f t="shared" si="1"/>
        <v>21830037</v>
      </c>
      <c r="S36" s="190">
        <f t="shared" si="1"/>
        <v>9181784</v>
      </c>
      <c r="T36" s="190">
        <f t="shared" si="1"/>
        <v>9557527</v>
      </c>
      <c r="U36" s="190">
        <f t="shared" si="1"/>
        <v>9557527</v>
      </c>
      <c r="V36" s="190">
        <f t="shared" si="1"/>
        <v>28296838</v>
      </c>
      <c r="W36" s="190">
        <f t="shared" si="1"/>
        <v>92125031</v>
      </c>
      <c r="X36" s="190">
        <f t="shared" si="1"/>
        <v>115112487</v>
      </c>
      <c r="Y36" s="190">
        <f t="shared" si="1"/>
        <v>-22987456</v>
      </c>
      <c r="Z36" s="191">
        <f>+IF(X36&lt;&gt;0,+(Y36/X36)*100,0)</f>
        <v>-19.969558993195935</v>
      </c>
      <c r="AA36" s="188">
        <f>SUM(AA25:AA35)</f>
        <v>125803235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9271964</v>
      </c>
      <c r="D38" s="199">
        <f>+D22-D36</f>
        <v>0</v>
      </c>
      <c r="E38" s="200">
        <f t="shared" si="2"/>
        <v>18601673</v>
      </c>
      <c r="F38" s="106">
        <f t="shared" si="2"/>
        <v>661288</v>
      </c>
      <c r="G38" s="106">
        <f t="shared" si="2"/>
        <v>33673813</v>
      </c>
      <c r="H38" s="106">
        <f t="shared" si="2"/>
        <v>1314458</v>
      </c>
      <c r="I38" s="106">
        <f t="shared" si="2"/>
        <v>-4050969</v>
      </c>
      <c r="J38" s="106">
        <f t="shared" si="2"/>
        <v>30937302</v>
      </c>
      <c r="K38" s="106">
        <f t="shared" si="2"/>
        <v>-6234985</v>
      </c>
      <c r="L38" s="106">
        <f t="shared" si="2"/>
        <v>25018021</v>
      </c>
      <c r="M38" s="106">
        <f t="shared" si="2"/>
        <v>-4938944</v>
      </c>
      <c r="N38" s="106">
        <f t="shared" si="2"/>
        <v>13844092</v>
      </c>
      <c r="O38" s="106">
        <f t="shared" si="2"/>
        <v>-5513550</v>
      </c>
      <c r="P38" s="106">
        <f t="shared" si="2"/>
        <v>301080</v>
      </c>
      <c r="Q38" s="106">
        <f t="shared" si="2"/>
        <v>17627139</v>
      </c>
      <c r="R38" s="106">
        <f t="shared" si="2"/>
        <v>12414669</v>
      </c>
      <c r="S38" s="106">
        <f t="shared" si="2"/>
        <v>-6289455</v>
      </c>
      <c r="T38" s="106">
        <f t="shared" si="2"/>
        <v>-6912979</v>
      </c>
      <c r="U38" s="106">
        <f t="shared" si="2"/>
        <v>-6912979</v>
      </c>
      <c r="V38" s="106">
        <f t="shared" si="2"/>
        <v>-20115413</v>
      </c>
      <c r="W38" s="106">
        <f t="shared" si="2"/>
        <v>37080650</v>
      </c>
      <c r="X38" s="106">
        <f>IF(F22=F36,0,X22-X36)</f>
        <v>18601673</v>
      </c>
      <c r="Y38" s="106">
        <f t="shared" si="2"/>
        <v>18478977</v>
      </c>
      <c r="Z38" s="201">
        <f>+IF(X38&lt;&gt;0,+(Y38/X38)*100,0)</f>
        <v>99.34040341425204</v>
      </c>
      <c r="AA38" s="199">
        <f>+AA22-AA36</f>
        <v>661288</v>
      </c>
    </row>
    <row r="39" spans="1:27" ht="13.5">
      <c r="A39" s="181" t="s">
        <v>46</v>
      </c>
      <c r="B39" s="185"/>
      <c r="C39" s="155">
        <v>44376960</v>
      </c>
      <c r="D39" s="155">
        <v>0</v>
      </c>
      <c r="E39" s="156">
        <v>32537000</v>
      </c>
      <c r="F39" s="60">
        <v>43014000</v>
      </c>
      <c r="G39" s="60">
        <v>17300000</v>
      </c>
      <c r="H39" s="60">
        <v>8865000</v>
      </c>
      <c r="I39" s="60">
        <v>1500000</v>
      </c>
      <c r="J39" s="60">
        <v>27665000</v>
      </c>
      <c r="K39" s="60">
        <v>0</v>
      </c>
      <c r="L39" s="60">
        <v>2500000</v>
      </c>
      <c r="M39" s="60">
        <v>12000000</v>
      </c>
      <c r="N39" s="60">
        <v>14500000</v>
      </c>
      <c r="O39" s="60">
        <v>0</v>
      </c>
      <c r="P39" s="60">
        <v>0</v>
      </c>
      <c r="Q39" s="60">
        <v>4849000</v>
      </c>
      <c r="R39" s="60">
        <v>4849000</v>
      </c>
      <c r="S39" s="60">
        <v>0</v>
      </c>
      <c r="T39" s="60">
        <v>0</v>
      </c>
      <c r="U39" s="60">
        <v>0</v>
      </c>
      <c r="V39" s="60">
        <v>0</v>
      </c>
      <c r="W39" s="60">
        <v>47014000</v>
      </c>
      <c r="X39" s="60">
        <v>32537000</v>
      </c>
      <c r="Y39" s="60">
        <v>14477000</v>
      </c>
      <c r="Z39" s="140">
        <v>44.49</v>
      </c>
      <c r="AA39" s="155">
        <v>43014000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53648924</v>
      </c>
      <c r="D42" s="206">
        <f>SUM(D38:D41)</f>
        <v>0</v>
      </c>
      <c r="E42" s="207">
        <f t="shared" si="3"/>
        <v>51138673</v>
      </c>
      <c r="F42" s="88">
        <f t="shared" si="3"/>
        <v>43675288</v>
      </c>
      <c r="G42" s="88">
        <f t="shared" si="3"/>
        <v>50973813</v>
      </c>
      <c r="H42" s="88">
        <f t="shared" si="3"/>
        <v>10179458</v>
      </c>
      <c r="I42" s="88">
        <f t="shared" si="3"/>
        <v>-2550969</v>
      </c>
      <c r="J42" s="88">
        <f t="shared" si="3"/>
        <v>58602302</v>
      </c>
      <c r="K42" s="88">
        <f t="shared" si="3"/>
        <v>-6234985</v>
      </c>
      <c r="L42" s="88">
        <f t="shared" si="3"/>
        <v>27518021</v>
      </c>
      <c r="M42" s="88">
        <f t="shared" si="3"/>
        <v>7061056</v>
      </c>
      <c r="N42" s="88">
        <f t="shared" si="3"/>
        <v>28344092</v>
      </c>
      <c r="O42" s="88">
        <f t="shared" si="3"/>
        <v>-5513550</v>
      </c>
      <c r="P42" s="88">
        <f t="shared" si="3"/>
        <v>301080</v>
      </c>
      <c r="Q42" s="88">
        <f t="shared" si="3"/>
        <v>22476139</v>
      </c>
      <c r="R42" s="88">
        <f t="shared" si="3"/>
        <v>17263669</v>
      </c>
      <c r="S42" s="88">
        <f t="shared" si="3"/>
        <v>-6289455</v>
      </c>
      <c r="T42" s="88">
        <f t="shared" si="3"/>
        <v>-6912979</v>
      </c>
      <c r="U42" s="88">
        <f t="shared" si="3"/>
        <v>-6912979</v>
      </c>
      <c r="V42" s="88">
        <f t="shared" si="3"/>
        <v>-20115413</v>
      </c>
      <c r="W42" s="88">
        <f t="shared" si="3"/>
        <v>84094650</v>
      </c>
      <c r="X42" s="88">
        <f t="shared" si="3"/>
        <v>51138673</v>
      </c>
      <c r="Y42" s="88">
        <f t="shared" si="3"/>
        <v>32955977</v>
      </c>
      <c r="Z42" s="208">
        <f>+IF(X42&lt;&gt;0,+(Y42/X42)*100,0)</f>
        <v>64.44433354772424</v>
      </c>
      <c r="AA42" s="206">
        <f>SUM(AA38:AA41)</f>
        <v>43675288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53648924</v>
      </c>
      <c r="D44" s="210">
        <f>+D42-D43</f>
        <v>0</v>
      </c>
      <c r="E44" s="211">
        <f t="shared" si="4"/>
        <v>51138673</v>
      </c>
      <c r="F44" s="77">
        <f t="shared" si="4"/>
        <v>43675288</v>
      </c>
      <c r="G44" s="77">
        <f t="shared" si="4"/>
        <v>50973813</v>
      </c>
      <c r="H44" s="77">
        <f t="shared" si="4"/>
        <v>10179458</v>
      </c>
      <c r="I44" s="77">
        <f t="shared" si="4"/>
        <v>-2550969</v>
      </c>
      <c r="J44" s="77">
        <f t="shared" si="4"/>
        <v>58602302</v>
      </c>
      <c r="K44" s="77">
        <f t="shared" si="4"/>
        <v>-6234985</v>
      </c>
      <c r="L44" s="77">
        <f t="shared" si="4"/>
        <v>27518021</v>
      </c>
      <c r="M44" s="77">
        <f t="shared" si="4"/>
        <v>7061056</v>
      </c>
      <c r="N44" s="77">
        <f t="shared" si="4"/>
        <v>28344092</v>
      </c>
      <c r="O44" s="77">
        <f t="shared" si="4"/>
        <v>-5513550</v>
      </c>
      <c r="P44" s="77">
        <f t="shared" si="4"/>
        <v>301080</v>
      </c>
      <c r="Q44" s="77">
        <f t="shared" si="4"/>
        <v>22476139</v>
      </c>
      <c r="R44" s="77">
        <f t="shared" si="4"/>
        <v>17263669</v>
      </c>
      <c r="S44" s="77">
        <f t="shared" si="4"/>
        <v>-6289455</v>
      </c>
      <c r="T44" s="77">
        <f t="shared" si="4"/>
        <v>-6912979</v>
      </c>
      <c r="U44" s="77">
        <f t="shared" si="4"/>
        <v>-6912979</v>
      </c>
      <c r="V44" s="77">
        <f t="shared" si="4"/>
        <v>-20115413</v>
      </c>
      <c r="W44" s="77">
        <f t="shared" si="4"/>
        <v>84094650</v>
      </c>
      <c r="X44" s="77">
        <f t="shared" si="4"/>
        <v>51138673</v>
      </c>
      <c r="Y44" s="77">
        <f t="shared" si="4"/>
        <v>32955977</v>
      </c>
      <c r="Z44" s="212">
        <f>+IF(X44&lt;&gt;0,+(Y44/X44)*100,0)</f>
        <v>64.44433354772424</v>
      </c>
      <c r="AA44" s="210">
        <f>+AA42-AA43</f>
        <v>43675288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53648924</v>
      </c>
      <c r="D46" s="206">
        <f>SUM(D44:D45)</f>
        <v>0</v>
      </c>
      <c r="E46" s="207">
        <f t="shared" si="5"/>
        <v>51138673</v>
      </c>
      <c r="F46" s="88">
        <f t="shared" si="5"/>
        <v>43675288</v>
      </c>
      <c r="G46" s="88">
        <f t="shared" si="5"/>
        <v>50973813</v>
      </c>
      <c r="H46" s="88">
        <f t="shared" si="5"/>
        <v>10179458</v>
      </c>
      <c r="I46" s="88">
        <f t="shared" si="5"/>
        <v>-2550969</v>
      </c>
      <c r="J46" s="88">
        <f t="shared" si="5"/>
        <v>58602302</v>
      </c>
      <c r="K46" s="88">
        <f t="shared" si="5"/>
        <v>-6234985</v>
      </c>
      <c r="L46" s="88">
        <f t="shared" si="5"/>
        <v>27518021</v>
      </c>
      <c r="M46" s="88">
        <f t="shared" si="5"/>
        <v>7061056</v>
      </c>
      <c r="N46" s="88">
        <f t="shared" si="5"/>
        <v>28344092</v>
      </c>
      <c r="O46" s="88">
        <f t="shared" si="5"/>
        <v>-5513550</v>
      </c>
      <c r="P46" s="88">
        <f t="shared" si="5"/>
        <v>301080</v>
      </c>
      <c r="Q46" s="88">
        <f t="shared" si="5"/>
        <v>22476139</v>
      </c>
      <c r="R46" s="88">
        <f t="shared" si="5"/>
        <v>17263669</v>
      </c>
      <c r="S46" s="88">
        <f t="shared" si="5"/>
        <v>-6289455</v>
      </c>
      <c r="T46" s="88">
        <f t="shared" si="5"/>
        <v>-6912979</v>
      </c>
      <c r="U46" s="88">
        <f t="shared" si="5"/>
        <v>-6912979</v>
      </c>
      <c r="V46" s="88">
        <f t="shared" si="5"/>
        <v>-20115413</v>
      </c>
      <c r="W46" s="88">
        <f t="shared" si="5"/>
        <v>84094650</v>
      </c>
      <c r="X46" s="88">
        <f t="shared" si="5"/>
        <v>51138673</v>
      </c>
      <c r="Y46" s="88">
        <f t="shared" si="5"/>
        <v>32955977</v>
      </c>
      <c r="Z46" s="208">
        <f>+IF(X46&lt;&gt;0,+(Y46/X46)*100,0)</f>
        <v>64.44433354772424</v>
      </c>
      <c r="AA46" s="206">
        <f>SUM(AA44:AA45)</f>
        <v>43675288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53648924</v>
      </c>
      <c r="D48" s="217">
        <f>SUM(D46:D47)</f>
        <v>0</v>
      </c>
      <c r="E48" s="218">
        <f t="shared" si="6"/>
        <v>51138673</v>
      </c>
      <c r="F48" s="219">
        <f t="shared" si="6"/>
        <v>43675288</v>
      </c>
      <c r="G48" s="219">
        <f t="shared" si="6"/>
        <v>50973813</v>
      </c>
      <c r="H48" s="220">
        <f t="shared" si="6"/>
        <v>10179458</v>
      </c>
      <c r="I48" s="220">
        <f t="shared" si="6"/>
        <v>-2550969</v>
      </c>
      <c r="J48" s="220">
        <f t="shared" si="6"/>
        <v>58602302</v>
      </c>
      <c r="K48" s="220">
        <f t="shared" si="6"/>
        <v>-6234985</v>
      </c>
      <c r="L48" s="220">
        <f t="shared" si="6"/>
        <v>27518021</v>
      </c>
      <c r="M48" s="219">
        <f t="shared" si="6"/>
        <v>7061056</v>
      </c>
      <c r="N48" s="219">
        <f t="shared" si="6"/>
        <v>28344092</v>
      </c>
      <c r="O48" s="220">
        <f t="shared" si="6"/>
        <v>-5513550</v>
      </c>
      <c r="P48" s="220">
        <f t="shared" si="6"/>
        <v>301080</v>
      </c>
      <c r="Q48" s="220">
        <f t="shared" si="6"/>
        <v>22476139</v>
      </c>
      <c r="R48" s="220">
        <f t="shared" si="6"/>
        <v>17263669</v>
      </c>
      <c r="S48" s="220">
        <f t="shared" si="6"/>
        <v>-6289455</v>
      </c>
      <c r="T48" s="219">
        <f t="shared" si="6"/>
        <v>-6912979</v>
      </c>
      <c r="U48" s="219">
        <f t="shared" si="6"/>
        <v>-6912979</v>
      </c>
      <c r="V48" s="220">
        <f t="shared" si="6"/>
        <v>-20115413</v>
      </c>
      <c r="W48" s="220">
        <f t="shared" si="6"/>
        <v>84094650</v>
      </c>
      <c r="X48" s="220">
        <f t="shared" si="6"/>
        <v>51138673</v>
      </c>
      <c r="Y48" s="220">
        <f t="shared" si="6"/>
        <v>32955977</v>
      </c>
      <c r="Z48" s="221">
        <f>+IF(X48&lt;&gt;0,+(Y48/X48)*100,0)</f>
        <v>64.44433354772424</v>
      </c>
      <c r="AA48" s="222">
        <f>SUM(AA46:AA47)</f>
        <v>43675288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73445548</v>
      </c>
      <c r="D5" s="153">
        <f>SUM(D6:D8)</f>
        <v>0</v>
      </c>
      <c r="E5" s="154">
        <f t="shared" si="0"/>
        <v>8400000</v>
      </c>
      <c r="F5" s="100">
        <f t="shared" si="0"/>
        <v>8200000</v>
      </c>
      <c r="G5" s="100">
        <f t="shared" si="0"/>
        <v>7505399</v>
      </c>
      <c r="H5" s="100">
        <f t="shared" si="0"/>
        <v>0</v>
      </c>
      <c r="I5" s="100">
        <f t="shared" si="0"/>
        <v>0</v>
      </c>
      <c r="J5" s="100">
        <f t="shared" si="0"/>
        <v>7505399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298031</v>
      </c>
      <c r="Q5" s="100">
        <f t="shared" si="0"/>
        <v>0</v>
      </c>
      <c r="R5" s="100">
        <f t="shared" si="0"/>
        <v>298031</v>
      </c>
      <c r="S5" s="100">
        <f t="shared" si="0"/>
        <v>79959</v>
      </c>
      <c r="T5" s="100">
        <f t="shared" si="0"/>
        <v>8200</v>
      </c>
      <c r="U5" s="100">
        <f t="shared" si="0"/>
        <v>29995</v>
      </c>
      <c r="V5" s="100">
        <f t="shared" si="0"/>
        <v>118154</v>
      </c>
      <c r="W5" s="100">
        <f t="shared" si="0"/>
        <v>7921584</v>
      </c>
      <c r="X5" s="100">
        <f t="shared" si="0"/>
        <v>8400000</v>
      </c>
      <c r="Y5" s="100">
        <f t="shared" si="0"/>
        <v>-478416</v>
      </c>
      <c r="Z5" s="137">
        <f>+IF(X5&lt;&gt;0,+(Y5/X5)*100,0)</f>
        <v>-5.695428571428572</v>
      </c>
      <c r="AA5" s="153">
        <f>SUM(AA6:AA8)</f>
        <v>8200000</v>
      </c>
    </row>
    <row r="6" spans="1:27" ht="13.5">
      <c r="A6" s="138" t="s">
        <v>75</v>
      </c>
      <c r="B6" s="136"/>
      <c r="C6" s="155">
        <v>73445548</v>
      </c>
      <c r="D6" s="155"/>
      <c r="E6" s="156">
        <v>8000000</v>
      </c>
      <c r="F6" s="60">
        <v>8000000</v>
      </c>
      <c r="G6" s="60">
        <v>7500000</v>
      </c>
      <c r="H6" s="60"/>
      <c r="I6" s="60"/>
      <c r="J6" s="60">
        <v>7500000</v>
      </c>
      <c r="K6" s="60"/>
      <c r="L6" s="60"/>
      <c r="M6" s="60"/>
      <c r="N6" s="60"/>
      <c r="O6" s="60"/>
      <c r="P6" s="60">
        <v>298031</v>
      </c>
      <c r="Q6" s="60"/>
      <c r="R6" s="60">
        <v>298031</v>
      </c>
      <c r="S6" s="60"/>
      <c r="T6" s="60"/>
      <c r="U6" s="60"/>
      <c r="V6" s="60"/>
      <c r="W6" s="60">
        <v>7798031</v>
      </c>
      <c r="X6" s="60">
        <v>8000000</v>
      </c>
      <c r="Y6" s="60">
        <v>-201969</v>
      </c>
      <c r="Z6" s="140">
        <v>-2.52</v>
      </c>
      <c r="AA6" s="62">
        <v>8000000</v>
      </c>
    </row>
    <row r="7" spans="1:27" ht="13.5">
      <c r="A7" s="138" t="s">
        <v>76</v>
      </c>
      <c r="B7" s="136"/>
      <c r="C7" s="157"/>
      <c r="D7" s="157"/>
      <c r="E7" s="158">
        <v>400000</v>
      </c>
      <c r="F7" s="159"/>
      <c r="G7" s="159">
        <v>5399</v>
      </c>
      <c r="H7" s="159"/>
      <c r="I7" s="159"/>
      <c r="J7" s="159">
        <v>5399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>
        <v>29995</v>
      </c>
      <c r="V7" s="159">
        <v>29995</v>
      </c>
      <c r="W7" s="159">
        <v>35394</v>
      </c>
      <c r="X7" s="159">
        <v>400000</v>
      </c>
      <c r="Y7" s="159">
        <v>-364606</v>
      </c>
      <c r="Z7" s="141">
        <v>-91.15</v>
      </c>
      <c r="AA7" s="225"/>
    </row>
    <row r="8" spans="1:27" ht="13.5">
      <c r="A8" s="138" t="s">
        <v>77</v>
      </c>
      <c r="B8" s="136"/>
      <c r="C8" s="155"/>
      <c r="D8" s="155"/>
      <c r="E8" s="156"/>
      <c r="F8" s="60">
        <v>200000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>
        <v>79959</v>
      </c>
      <c r="T8" s="60">
        <v>8200</v>
      </c>
      <c r="U8" s="60"/>
      <c r="V8" s="60">
        <v>88159</v>
      </c>
      <c r="W8" s="60">
        <v>88159</v>
      </c>
      <c r="X8" s="60"/>
      <c r="Y8" s="60">
        <v>88159</v>
      </c>
      <c r="Z8" s="140"/>
      <c r="AA8" s="62">
        <v>200000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1000000</v>
      </c>
      <c r="F9" s="100">
        <f t="shared" si="1"/>
        <v>595500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211200</v>
      </c>
      <c r="N9" s="100">
        <f t="shared" si="1"/>
        <v>211200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484663</v>
      </c>
      <c r="U9" s="100">
        <f t="shared" si="1"/>
        <v>0</v>
      </c>
      <c r="V9" s="100">
        <f t="shared" si="1"/>
        <v>484663</v>
      </c>
      <c r="W9" s="100">
        <f t="shared" si="1"/>
        <v>695863</v>
      </c>
      <c r="X9" s="100">
        <f t="shared" si="1"/>
        <v>1000000</v>
      </c>
      <c r="Y9" s="100">
        <f t="shared" si="1"/>
        <v>-304137</v>
      </c>
      <c r="Z9" s="137">
        <f>+IF(X9&lt;&gt;0,+(Y9/X9)*100,0)</f>
        <v>-30.4137</v>
      </c>
      <c r="AA9" s="102">
        <f>SUM(AA10:AA14)</f>
        <v>595500</v>
      </c>
    </row>
    <row r="10" spans="1:27" ht="13.5">
      <c r="A10" s="138" t="s">
        <v>79</v>
      </c>
      <c r="B10" s="136"/>
      <c r="C10" s="155"/>
      <c r="D10" s="155"/>
      <c r="E10" s="156">
        <v>1000000</v>
      </c>
      <c r="F10" s="60">
        <v>595500</v>
      </c>
      <c r="G10" s="60"/>
      <c r="H10" s="60"/>
      <c r="I10" s="60"/>
      <c r="J10" s="60"/>
      <c r="K10" s="60"/>
      <c r="L10" s="60"/>
      <c r="M10" s="60">
        <v>211200</v>
      </c>
      <c r="N10" s="60">
        <v>211200</v>
      </c>
      <c r="O10" s="60"/>
      <c r="P10" s="60"/>
      <c r="Q10" s="60"/>
      <c r="R10" s="60"/>
      <c r="S10" s="60"/>
      <c r="T10" s="60">
        <v>484663</v>
      </c>
      <c r="U10" s="60"/>
      <c r="V10" s="60">
        <v>484663</v>
      </c>
      <c r="W10" s="60">
        <v>695863</v>
      </c>
      <c r="X10" s="60">
        <v>1000000</v>
      </c>
      <c r="Y10" s="60">
        <v>-304137</v>
      </c>
      <c r="Z10" s="140">
        <v>-30.41</v>
      </c>
      <c r="AA10" s="62">
        <v>595500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39012352</v>
      </c>
      <c r="F15" s="100">
        <f t="shared" si="2"/>
        <v>73270951</v>
      </c>
      <c r="G15" s="100">
        <f t="shared" si="2"/>
        <v>1907949</v>
      </c>
      <c r="H15" s="100">
        <f t="shared" si="2"/>
        <v>3693552</v>
      </c>
      <c r="I15" s="100">
        <f t="shared" si="2"/>
        <v>4449891</v>
      </c>
      <c r="J15" s="100">
        <f t="shared" si="2"/>
        <v>10051392</v>
      </c>
      <c r="K15" s="100">
        <f t="shared" si="2"/>
        <v>5973036</v>
      </c>
      <c r="L15" s="100">
        <f t="shared" si="2"/>
        <v>3361141</v>
      </c>
      <c r="M15" s="100">
        <f t="shared" si="2"/>
        <v>4946306</v>
      </c>
      <c r="N15" s="100">
        <f t="shared" si="2"/>
        <v>14280483</v>
      </c>
      <c r="O15" s="100">
        <f t="shared" si="2"/>
        <v>2981651</v>
      </c>
      <c r="P15" s="100">
        <f t="shared" si="2"/>
        <v>2781417</v>
      </c>
      <c r="Q15" s="100">
        <f t="shared" si="2"/>
        <v>8590999</v>
      </c>
      <c r="R15" s="100">
        <f t="shared" si="2"/>
        <v>14354067</v>
      </c>
      <c r="S15" s="100">
        <f t="shared" si="2"/>
        <v>3472410</v>
      </c>
      <c r="T15" s="100">
        <f t="shared" si="2"/>
        <v>6016687</v>
      </c>
      <c r="U15" s="100">
        <f t="shared" si="2"/>
        <v>1736890</v>
      </c>
      <c r="V15" s="100">
        <f t="shared" si="2"/>
        <v>11225987</v>
      </c>
      <c r="W15" s="100">
        <f t="shared" si="2"/>
        <v>49911929</v>
      </c>
      <c r="X15" s="100">
        <f t="shared" si="2"/>
        <v>39012352</v>
      </c>
      <c r="Y15" s="100">
        <f t="shared" si="2"/>
        <v>10899577</v>
      </c>
      <c r="Z15" s="137">
        <f>+IF(X15&lt;&gt;0,+(Y15/X15)*100,0)</f>
        <v>27.9387846187792</v>
      </c>
      <c r="AA15" s="102">
        <f>SUM(AA16:AA18)</f>
        <v>73270951</v>
      </c>
    </row>
    <row r="16" spans="1:27" ht="13.5">
      <c r="A16" s="138" t="s">
        <v>85</v>
      </c>
      <c r="B16" s="136"/>
      <c r="C16" s="155"/>
      <c r="D16" s="155"/>
      <c r="E16" s="156">
        <v>39012352</v>
      </c>
      <c r="F16" s="60">
        <v>73270951</v>
      </c>
      <c r="G16" s="60">
        <v>1907949</v>
      </c>
      <c r="H16" s="60">
        <v>3693552</v>
      </c>
      <c r="I16" s="60">
        <v>4449891</v>
      </c>
      <c r="J16" s="60">
        <v>10051392</v>
      </c>
      <c r="K16" s="60">
        <v>5973036</v>
      </c>
      <c r="L16" s="60">
        <v>3361141</v>
      </c>
      <c r="M16" s="60">
        <v>4946306</v>
      </c>
      <c r="N16" s="60">
        <v>14280483</v>
      </c>
      <c r="O16" s="60">
        <v>2981651</v>
      </c>
      <c r="P16" s="60">
        <v>2781417</v>
      </c>
      <c r="Q16" s="60">
        <v>8590999</v>
      </c>
      <c r="R16" s="60">
        <v>14354067</v>
      </c>
      <c r="S16" s="60">
        <v>3472410</v>
      </c>
      <c r="T16" s="60">
        <v>6016687</v>
      </c>
      <c r="U16" s="60">
        <v>1736890</v>
      </c>
      <c r="V16" s="60">
        <v>11225987</v>
      </c>
      <c r="W16" s="60">
        <v>49911929</v>
      </c>
      <c r="X16" s="60">
        <v>39012352</v>
      </c>
      <c r="Y16" s="60">
        <v>10899577</v>
      </c>
      <c r="Z16" s="140">
        <v>27.94</v>
      </c>
      <c r="AA16" s="62">
        <v>73270951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73445548</v>
      </c>
      <c r="D25" s="217">
        <f>+D5+D9+D15+D19+D24</f>
        <v>0</v>
      </c>
      <c r="E25" s="230">
        <f t="shared" si="4"/>
        <v>48412352</v>
      </c>
      <c r="F25" s="219">
        <f t="shared" si="4"/>
        <v>82066451</v>
      </c>
      <c r="G25" s="219">
        <f t="shared" si="4"/>
        <v>9413348</v>
      </c>
      <c r="H25" s="219">
        <f t="shared" si="4"/>
        <v>3693552</v>
      </c>
      <c r="I25" s="219">
        <f t="shared" si="4"/>
        <v>4449891</v>
      </c>
      <c r="J25" s="219">
        <f t="shared" si="4"/>
        <v>17556791</v>
      </c>
      <c r="K25" s="219">
        <f t="shared" si="4"/>
        <v>5973036</v>
      </c>
      <c r="L25" s="219">
        <f t="shared" si="4"/>
        <v>3361141</v>
      </c>
      <c r="M25" s="219">
        <f t="shared" si="4"/>
        <v>5157506</v>
      </c>
      <c r="N25" s="219">
        <f t="shared" si="4"/>
        <v>14491683</v>
      </c>
      <c r="O25" s="219">
        <f t="shared" si="4"/>
        <v>2981651</v>
      </c>
      <c r="P25" s="219">
        <f t="shared" si="4"/>
        <v>3079448</v>
      </c>
      <c r="Q25" s="219">
        <f t="shared" si="4"/>
        <v>8590999</v>
      </c>
      <c r="R25" s="219">
        <f t="shared" si="4"/>
        <v>14652098</v>
      </c>
      <c r="S25" s="219">
        <f t="shared" si="4"/>
        <v>3552369</v>
      </c>
      <c r="T25" s="219">
        <f t="shared" si="4"/>
        <v>6509550</v>
      </c>
      <c r="U25" s="219">
        <f t="shared" si="4"/>
        <v>1766885</v>
      </c>
      <c r="V25" s="219">
        <f t="shared" si="4"/>
        <v>11828804</v>
      </c>
      <c r="W25" s="219">
        <f t="shared" si="4"/>
        <v>58529376</v>
      </c>
      <c r="X25" s="219">
        <f t="shared" si="4"/>
        <v>48412352</v>
      </c>
      <c r="Y25" s="219">
        <f t="shared" si="4"/>
        <v>10117024</v>
      </c>
      <c r="Z25" s="231">
        <f>+IF(X25&lt;&gt;0,+(Y25/X25)*100,0)</f>
        <v>20.89760894079263</v>
      </c>
      <c r="AA25" s="232">
        <f>+AA5+AA9+AA15+AA19+AA24</f>
        <v>82066451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26453000</v>
      </c>
      <c r="D28" s="155"/>
      <c r="E28" s="156">
        <v>32537000</v>
      </c>
      <c r="F28" s="60">
        <v>34149000</v>
      </c>
      <c r="G28" s="60">
        <v>829691</v>
      </c>
      <c r="H28" s="60">
        <v>2649826</v>
      </c>
      <c r="I28" s="60">
        <v>4000276</v>
      </c>
      <c r="J28" s="60">
        <v>7479793</v>
      </c>
      <c r="K28" s="60">
        <v>4932205</v>
      </c>
      <c r="L28" s="60">
        <v>2289239</v>
      </c>
      <c r="M28" s="60">
        <v>3174334</v>
      </c>
      <c r="N28" s="60">
        <v>10395778</v>
      </c>
      <c r="O28" s="60">
        <v>2931643</v>
      </c>
      <c r="P28" s="60">
        <v>1609739</v>
      </c>
      <c r="Q28" s="60">
        <v>7992056</v>
      </c>
      <c r="R28" s="60">
        <v>12533438</v>
      </c>
      <c r="S28" s="60">
        <v>587279</v>
      </c>
      <c r="T28" s="60">
        <v>2411935</v>
      </c>
      <c r="U28" s="60">
        <v>937379</v>
      </c>
      <c r="V28" s="60">
        <v>3936593</v>
      </c>
      <c r="W28" s="60">
        <v>34345602</v>
      </c>
      <c r="X28" s="60"/>
      <c r="Y28" s="60">
        <v>34345602</v>
      </c>
      <c r="Z28" s="140"/>
      <c r="AA28" s="155">
        <v>34149000</v>
      </c>
    </row>
    <row r="29" spans="1:27" ht="13.5">
      <c r="A29" s="234" t="s">
        <v>134</v>
      </c>
      <c r="B29" s="136"/>
      <c r="C29" s="155">
        <v>22480000</v>
      </c>
      <c r="D29" s="155"/>
      <c r="E29" s="156"/>
      <c r="F29" s="60">
        <v>8865000</v>
      </c>
      <c r="G29" s="60">
        <v>1078258</v>
      </c>
      <c r="H29" s="60">
        <v>664106</v>
      </c>
      <c r="I29" s="60">
        <v>134941</v>
      </c>
      <c r="J29" s="60">
        <v>1877305</v>
      </c>
      <c r="K29" s="60"/>
      <c r="L29" s="60">
        <v>392000</v>
      </c>
      <c r="M29" s="60"/>
      <c r="N29" s="60">
        <v>392000</v>
      </c>
      <c r="O29" s="60">
        <v>50008</v>
      </c>
      <c r="P29" s="60">
        <v>1171678</v>
      </c>
      <c r="Q29" s="60">
        <v>53693</v>
      </c>
      <c r="R29" s="60">
        <v>1275379</v>
      </c>
      <c r="S29" s="60"/>
      <c r="T29" s="60">
        <v>1297644</v>
      </c>
      <c r="U29" s="60">
        <v>51008</v>
      </c>
      <c r="V29" s="60">
        <v>1348652</v>
      </c>
      <c r="W29" s="60">
        <v>4893336</v>
      </c>
      <c r="X29" s="60"/>
      <c r="Y29" s="60">
        <v>4893336</v>
      </c>
      <c r="Z29" s="140"/>
      <c r="AA29" s="62">
        <v>8865000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48933000</v>
      </c>
      <c r="D32" s="210">
        <f>SUM(D28:D31)</f>
        <v>0</v>
      </c>
      <c r="E32" s="211">
        <f t="shared" si="5"/>
        <v>32537000</v>
      </c>
      <c r="F32" s="77">
        <f t="shared" si="5"/>
        <v>43014000</v>
      </c>
      <c r="G32" s="77">
        <f t="shared" si="5"/>
        <v>1907949</v>
      </c>
      <c r="H32" s="77">
        <f t="shared" si="5"/>
        <v>3313932</v>
      </c>
      <c r="I32" s="77">
        <f t="shared" si="5"/>
        <v>4135217</v>
      </c>
      <c r="J32" s="77">
        <f t="shared" si="5"/>
        <v>9357098</v>
      </c>
      <c r="K32" s="77">
        <f t="shared" si="5"/>
        <v>4932205</v>
      </c>
      <c r="L32" s="77">
        <f t="shared" si="5"/>
        <v>2681239</v>
      </c>
      <c r="M32" s="77">
        <f t="shared" si="5"/>
        <v>3174334</v>
      </c>
      <c r="N32" s="77">
        <f t="shared" si="5"/>
        <v>10787778</v>
      </c>
      <c r="O32" s="77">
        <f t="shared" si="5"/>
        <v>2981651</v>
      </c>
      <c r="P32" s="77">
        <f t="shared" si="5"/>
        <v>2781417</v>
      </c>
      <c r="Q32" s="77">
        <f t="shared" si="5"/>
        <v>8045749</v>
      </c>
      <c r="R32" s="77">
        <f t="shared" si="5"/>
        <v>13808817</v>
      </c>
      <c r="S32" s="77">
        <f t="shared" si="5"/>
        <v>587279</v>
      </c>
      <c r="T32" s="77">
        <f t="shared" si="5"/>
        <v>3709579</v>
      </c>
      <c r="U32" s="77">
        <f t="shared" si="5"/>
        <v>988387</v>
      </c>
      <c r="V32" s="77">
        <f t="shared" si="5"/>
        <v>5285245</v>
      </c>
      <c r="W32" s="77">
        <f t="shared" si="5"/>
        <v>39238938</v>
      </c>
      <c r="X32" s="77">
        <f t="shared" si="5"/>
        <v>0</v>
      </c>
      <c r="Y32" s="77">
        <f t="shared" si="5"/>
        <v>39238938</v>
      </c>
      <c r="Z32" s="212">
        <f>+IF(X32&lt;&gt;0,+(Y32/X32)*100,0)</f>
        <v>0</v>
      </c>
      <c r="AA32" s="79">
        <f>SUM(AA28:AA31)</f>
        <v>43014000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24512548</v>
      </c>
      <c r="D35" s="155"/>
      <c r="E35" s="156">
        <v>15875352</v>
      </c>
      <c r="F35" s="60">
        <v>39052451</v>
      </c>
      <c r="G35" s="60">
        <v>7505399</v>
      </c>
      <c r="H35" s="60">
        <v>379620</v>
      </c>
      <c r="I35" s="60">
        <v>314674</v>
      </c>
      <c r="J35" s="60">
        <v>8199693</v>
      </c>
      <c r="K35" s="60">
        <v>1040831</v>
      </c>
      <c r="L35" s="60">
        <v>679902</v>
      </c>
      <c r="M35" s="60">
        <v>1983172</v>
      </c>
      <c r="N35" s="60">
        <v>3703905</v>
      </c>
      <c r="O35" s="60"/>
      <c r="P35" s="60">
        <v>298031</v>
      </c>
      <c r="Q35" s="60">
        <v>545250</v>
      </c>
      <c r="R35" s="60">
        <v>843281</v>
      </c>
      <c r="S35" s="60">
        <v>2965090</v>
      </c>
      <c r="T35" s="60">
        <v>2799971</v>
      </c>
      <c r="U35" s="60">
        <v>778498</v>
      </c>
      <c r="V35" s="60">
        <v>6543559</v>
      </c>
      <c r="W35" s="60">
        <v>19290438</v>
      </c>
      <c r="X35" s="60"/>
      <c r="Y35" s="60">
        <v>19290438</v>
      </c>
      <c r="Z35" s="140"/>
      <c r="AA35" s="62">
        <v>39052451</v>
      </c>
    </row>
    <row r="36" spans="1:27" ht="13.5">
      <c r="A36" s="238" t="s">
        <v>139</v>
      </c>
      <c r="B36" s="149"/>
      <c r="C36" s="222">
        <f aca="true" t="shared" si="6" ref="C36:Y36">SUM(C32:C35)</f>
        <v>73445548</v>
      </c>
      <c r="D36" s="222">
        <f>SUM(D32:D35)</f>
        <v>0</v>
      </c>
      <c r="E36" s="218">
        <f t="shared" si="6"/>
        <v>48412352</v>
      </c>
      <c r="F36" s="220">
        <f t="shared" si="6"/>
        <v>82066451</v>
      </c>
      <c r="G36" s="220">
        <f t="shared" si="6"/>
        <v>9413348</v>
      </c>
      <c r="H36" s="220">
        <f t="shared" si="6"/>
        <v>3693552</v>
      </c>
      <c r="I36" s="220">
        <f t="shared" si="6"/>
        <v>4449891</v>
      </c>
      <c r="J36" s="220">
        <f t="shared" si="6"/>
        <v>17556791</v>
      </c>
      <c r="K36" s="220">
        <f t="shared" si="6"/>
        <v>5973036</v>
      </c>
      <c r="L36" s="220">
        <f t="shared" si="6"/>
        <v>3361141</v>
      </c>
      <c r="M36" s="220">
        <f t="shared" si="6"/>
        <v>5157506</v>
      </c>
      <c r="N36" s="220">
        <f t="shared" si="6"/>
        <v>14491683</v>
      </c>
      <c r="O36" s="220">
        <f t="shared" si="6"/>
        <v>2981651</v>
      </c>
      <c r="P36" s="220">
        <f t="shared" si="6"/>
        <v>3079448</v>
      </c>
      <c r="Q36" s="220">
        <f t="shared" si="6"/>
        <v>8590999</v>
      </c>
      <c r="R36" s="220">
        <f t="shared" si="6"/>
        <v>14652098</v>
      </c>
      <c r="S36" s="220">
        <f t="shared" si="6"/>
        <v>3552369</v>
      </c>
      <c r="T36" s="220">
        <f t="shared" si="6"/>
        <v>6509550</v>
      </c>
      <c r="U36" s="220">
        <f t="shared" si="6"/>
        <v>1766885</v>
      </c>
      <c r="V36" s="220">
        <f t="shared" si="6"/>
        <v>11828804</v>
      </c>
      <c r="W36" s="220">
        <f t="shared" si="6"/>
        <v>58529376</v>
      </c>
      <c r="X36" s="220">
        <f t="shared" si="6"/>
        <v>0</v>
      </c>
      <c r="Y36" s="220">
        <f t="shared" si="6"/>
        <v>58529376</v>
      </c>
      <c r="Z36" s="221">
        <f>+IF(X36&lt;&gt;0,+(Y36/X36)*100,0)</f>
        <v>0</v>
      </c>
      <c r="AA36" s="239">
        <f>SUM(AA32:AA35)</f>
        <v>82066451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6225627</v>
      </c>
      <c r="D6" s="155"/>
      <c r="E6" s="59">
        <v>8488000</v>
      </c>
      <c r="F6" s="60">
        <v>6225627</v>
      </c>
      <c r="G6" s="60">
        <v>34517900</v>
      </c>
      <c r="H6" s="60">
        <v>34885217</v>
      </c>
      <c r="I6" s="60">
        <v>73843583</v>
      </c>
      <c r="J6" s="60">
        <v>73843583</v>
      </c>
      <c r="K6" s="60">
        <v>60435338</v>
      </c>
      <c r="L6" s="60">
        <v>60435338</v>
      </c>
      <c r="M6" s="60">
        <v>60435338</v>
      </c>
      <c r="N6" s="60">
        <v>60435338</v>
      </c>
      <c r="O6" s="60">
        <v>60435338</v>
      </c>
      <c r="P6" s="60">
        <v>67509320</v>
      </c>
      <c r="Q6" s="60">
        <v>16942439</v>
      </c>
      <c r="R6" s="60">
        <v>16942439</v>
      </c>
      <c r="S6" s="60">
        <v>16942439</v>
      </c>
      <c r="T6" s="60">
        <v>16942439</v>
      </c>
      <c r="U6" s="60">
        <v>16942439</v>
      </c>
      <c r="V6" s="60">
        <v>16942439</v>
      </c>
      <c r="W6" s="60">
        <v>16942439</v>
      </c>
      <c r="X6" s="60">
        <v>6225627</v>
      </c>
      <c r="Y6" s="60">
        <v>10716812</v>
      </c>
      <c r="Z6" s="140">
        <v>172.14</v>
      </c>
      <c r="AA6" s="62">
        <v>6225627</v>
      </c>
    </row>
    <row r="7" spans="1:27" ht="13.5">
      <c r="A7" s="249" t="s">
        <v>144</v>
      </c>
      <c r="B7" s="182"/>
      <c r="C7" s="155">
        <v>36572561</v>
      </c>
      <c r="D7" s="155"/>
      <c r="E7" s="59">
        <v>40000000</v>
      </c>
      <c r="F7" s="60">
        <v>599561</v>
      </c>
      <c r="G7" s="60">
        <v>57679929</v>
      </c>
      <c r="H7" s="60">
        <v>55428618</v>
      </c>
      <c r="I7" s="60"/>
      <c r="J7" s="60"/>
      <c r="K7" s="60"/>
      <c r="L7" s="60"/>
      <c r="M7" s="60"/>
      <c r="N7" s="60"/>
      <c r="O7" s="60"/>
      <c r="P7" s="60"/>
      <c r="Q7" s="60">
        <v>53519570</v>
      </c>
      <c r="R7" s="60">
        <v>53519570</v>
      </c>
      <c r="S7" s="60">
        <v>53519570</v>
      </c>
      <c r="T7" s="60">
        <v>53519570</v>
      </c>
      <c r="U7" s="60">
        <v>53519570</v>
      </c>
      <c r="V7" s="60">
        <v>53519570</v>
      </c>
      <c r="W7" s="60">
        <v>53519570</v>
      </c>
      <c r="X7" s="60">
        <v>599561</v>
      </c>
      <c r="Y7" s="60">
        <v>52920009</v>
      </c>
      <c r="Z7" s="140">
        <v>8826.46</v>
      </c>
      <c r="AA7" s="62">
        <v>599561</v>
      </c>
    </row>
    <row r="8" spans="1:27" ht="13.5">
      <c r="A8" s="249" t="s">
        <v>145</v>
      </c>
      <c r="B8" s="182"/>
      <c r="C8" s="155">
        <v>13473964</v>
      </c>
      <c r="D8" s="155"/>
      <c r="E8" s="59">
        <v>10000000</v>
      </c>
      <c r="F8" s="60">
        <v>23473964</v>
      </c>
      <c r="G8" s="60">
        <v>24177247</v>
      </c>
      <c r="H8" s="60">
        <v>22587569</v>
      </c>
      <c r="I8" s="60">
        <v>31022745</v>
      </c>
      <c r="J8" s="60">
        <v>31022745</v>
      </c>
      <c r="K8" s="60">
        <v>31806203</v>
      </c>
      <c r="L8" s="60">
        <v>31806203</v>
      </c>
      <c r="M8" s="60">
        <v>31806203</v>
      </c>
      <c r="N8" s="60">
        <v>31806203</v>
      </c>
      <c r="O8" s="60">
        <v>31806203</v>
      </c>
      <c r="P8" s="60">
        <v>35925321</v>
      </c>
      <c r="Q8" s="60">
        <v>40834172</v>
      </c>
      <c r="R8" s="60">
        <v>40834172</v>
      </c>
      <c r="S8" s="60">
        <v>40834172</v>
      </c>
      <c r="T8" s="60">
        <v>40834172</v>
      </c>
      <c r="U8" s="60">
        <v>40834172</v>
      </c>
      <c r="V8" s="60">
        <v>40834172</v>
      </c>
      <c r="W8" s="60">
        <v>40834172</v>
      </c>
      <c r="X8" s="60">
        <v>23473964</v>
      </c>
      <c r="Y8" s="60">
        <v>17360208</v>
      </c>
      <c r="Z8" s="140">
        <v>73.96</v>
      </c>
      <c r="AA8" s="62">
        <v>23473964</v>
      </c>
    </row>
    <row r="9" spans="1:27" ht="13.5">
      <c r="A9" s="249" t="s">
        <v>146</v>
      </c>
      <c r="B9" s="182"/>
      <c r="C9" s="155">
        <v>14669654</v>
      </c>
      <c r="D9" s="155"/>
      <c r="E9" s="59">
        <v>2500000</v>
      </c>
      <c r="F9" s="60">
        <v>17169654</v>
      </c>
      <c r="G9" s="60"/>
      <c r="H9" s="60">
        <v>-60670</v>
      </c>
      <c r="I9" s="60">
        <v>-60670</v>
      </c>
      <c r="J9" s="60">
        <v>-60670</v>
      </c>
      <c r="K9" s="60">
        <v>-60670</v>
      </c>
      <c r="L9" s="60">
        <v>-60670</v>
      </c>
      <c r="M9" s="60">
        <v>-60670</v>
      </c>
      <c r="N9" s="60">
        <v>-60670</v>
      </c>
      <c r="O9" s="60">
        <v>-60670</v>
      </c>
      <c r="P9" s="60">
        <v>-60670</v>
      </c>
      <c r="Q9" s="60">
        <v>-60670</v>
      </c>
      <c r="R9" s="60">
        <v>-60670</v>
      </c>
      <c r="S9" s="60">
        <v>-60670</v>
      </c>
      <c r="T9" s="60">
        <v>-60670</v>
      </c>
      <c r="U9" s="60">
        <v>-60670</v>
      </c>
      <c r="V9" s="60">
        <v>-60670</v>
      </c>
      <c r="W9" s="60">
        <v>-60670</v>
      </c>
      <c r="X9" s="60">
        <v>17169654</v>
      </c>
      <c r="Y9" s="60">
        <v>-17230324</v>
      </c>
      <c r="Z9" s="140">
        <v>-100.35</v>
      </c>
      <c r="AA9" s="62">
        <v>17169654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>
        <v>465270</v>
      </c>
      <c r="I10" s="159">
        <v>465270</v>
      </c>
      <c r="J10" s="60">
        <v>465270</v>
      </c>
      <c r="K10" s="159">
        <v>465270</v>
      </c>
      <c r="L10" s="159">
        <v>465270</v>
      </c>
      <c r="M10" s="60">
        <v>465270</v>
      </c>
      <c r="N10" s="159">
        <v>465270</v>
      </c>
      <c r="O10" s="159">
        <v>465270</v>
      </c>
      <c r="P10" s="159">
        <v>465270</v>
      </c>
      <c r="Q10" s="60">
        <v>43880</v>
      </c>
      <c r="R10" s="159">
        <v>43880</v>
      </c>
      <c r="S10" s="159">
        <v>43880</v>
      </c>
      <c r="T10" s="60">
        <v>43880</v>
      </c>
      <c r="U10" s="159">
        <v>43880</v>
      </c>
      <c r="V10" s="159">
        <v>43880</v>
      </c>
      <c r="W10" s="159">
        <v>43880</v>
      </c>
      <c r="X10" s="60"/>
      <c r="Y10" s="159">
        <v>43880</v>
      </c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70941806</v>
      </c>
      <c r="D12" s="168">
        <f>SUM(D6:D11)</f>
        <v>0</v>
      </c>
      <c r="E12" s="72">
        <f t="shared" si="0"/>
        <v>60988000</v>
      </c>
      <c r="F12" s="73">
        <f t="shared" si="0"/>
        <v>47468806</v>
      </c>
      <c r="G12" s="73">
        <f t="shared" si="0"/>
        <v>116375076</v>
      </c>
      <c r="H12" s="73">
        <f t="shared" si="0"/>
        <v>113306004</v>
      </c>
      <c r="I12" s="73">
        <f t="shared" si="0"/>
        <v>105270928</v>
      </c>
      <c r="J12" s="73">
        <f t="shared" si="0"/>
        <v>105270928</v>
      </c>
      <c r="K12" s="73">
        <f t="shared" si="0"/>
        <v>92646141</v>
      </c>
      <c r="L12" s="73">
        <f t="shared" si="0"/>
        <v>92646141</v>
      </c>
      <c r="M12" s="73">
        <f t="shared" si="0"/>
        <v>92646141</v>
      </c>
      <c r="N12" s="73">
        <f t="shared" si="0"/>
        <v>92646141</v>
      </c>
      <c r="O12" s="73">
        <f t="shared" si="0"/>
        <v>92646141</v>
      </c>
      <c r="P12" s="73">
        <f t="shared" si="0"/>
        <v>103839241</v>
      </c>
      <c r="Q12" s="73">
        <f t="shared" si="0"/>
        <v>111279391</v>
      </c>
      <c r="R12" s="73">
        <f t="shared" si="0"/>
        <v>111279391</v>
      </c>
      <c r="S12" s="73">
        <f t="shared" si="0"/>
        <v>111279391</v>
      </c>
      <c r="T12" s="73">
        <f t="shared" si="0"/>
        <v>111279391</v>
      </c>
      <c r="U12" s="73">
        <f t="shared" si="0"/>
        <v>111279391</v>
      </c>
      <c r="V12" s="73">
        <f t="shared" si="0"/>
        <v>111279391</v>
      </c>
      <c r="W12" s="73">
        <f t="shared" si="0"/>
        <v>111279391</v>
      </c>
      <c r="X12" s="73">
        <f t="shared" si="0"/>
        <v>47468806</v>
      </c>
      <c r="Y12" s="73">
        <f t="shared" si="0"/>
        <v>63810585</v>
      </c>
      <c r="Z12" s="170">
        <f>+IF(X12&lt;&gt;0,+(Y12/X12)*100,0)</f>
        <v>134.4263535931365</v>
      </c>
      <c r="AA12" s="74">
        <f>SUM(AA6:AA11)</f>
        <v>47468806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176321767</v>
      </c>
      <c r="D19" s="155"/>
      <c r="E19" s="59">
        <v>162360080</v>
      </c>
      <c r="F19" s="60">
        <v>195034957</v>
      </c>
      <c r="G19" s="60">
        <v>175608107</v>
      </c>
      <c r="H19" s="60">
        <v>189449495</v>
      </c>
      <c r="I19" s="60">
        <v>190890633</v>
      </c>
      <c r="J19" s="60">
        <v>190890633</v>
      </c>
      <c r="K19" s="60">
        <v>191803643</v>
      </c>
      <c r="L19" s="60">
        <v>191803643</v>
      </c>
      <c r="M19" s="60">
        <v>191803643</v>
      </c>
      <c r="N19" s="60">
        <v>191803643</v>
      </c>
      <c r="O19" s="60">
        <v>191803643</v>
      </c>
      <c r="P19" s="60">
        <v>209545975</v>
      </c>
      <c r="Q19" s="60">
        <v>214945876</v>
      </c>
      <c r="R19" s="60">
        <v>214945876</v>
      </c>
      <c r="S19" s="60">
        <v>214945876</v>
      </c>
      <c r="T19" s="60">
        <v>214945876</v>
      </c>
      <c r="U19" s="60">
        <v>214945876</v>
      </c>
      <c r="V19" s="60">
        <v>214945876</v>
      </c>
      <c r="W19" s="60">
        <v>214945876</v>
      </c>
      <c r="X19" s="60">
        <v>195034957</v>
      </c>
      <c r="Y19" s="60">
        <v>19910919</v>
      </c>
      <c r="Z19" s="140">
        <v>10.21</v>
      </c>
      <c r="AA19" s="62">
        <v>195034957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517406</v>
      </c>
      <c r="D22" s="155"/>
      <c r="E22" s="59">
        <v>400000</v>
      </c>
      <c r="F22" s="60">
        <v>400000</v>
      </c>
      <c r="G22" s="60">
        <v>-326301</v>
      </c>
      <c r="H22" s="60">
        <v>-393077</v>
      </c>
      <c r="I22" s="60">
        <v>-393077</v>
      </c>
      <c r="J22" s="60">
        <v>-393077</v>
      </c>
      <c r="K22" s="60">
        <v>-393077</v>
      </c>
      <c r="L22" s="60">
        <v>-393077</v>
      </c>
      <c r="M22" s="60">
        <v>-393077</v>
      </c>
      <c r="N22" s="60">
        <v>-393077</v>
      </c>
      <c r="O22" s="60">
        <v>-393077</v>
      </c>
      <c r="P22" s="60">
        <v>-393077</v>
      </c>
      <c r="Q22" s="60">
        <v>-393077</v>
      </c>
      <c r="R22" s="60">
        <v>-393077</v>
      </c>
      <c r="S22" s="60">
        <v>-393077</v>
      </c>
      <c r="T22" s="60">
        <v>-393077</v>
      </c>
      <c r="U22" s="60">
        <v>-393077</v>
      </c>
      <c r="V22" s="60">
        <v>-393077</v>
      </c>
      <c r="W22" s="60">
        <v>-393077</v>
      </c>
      <c r="X22" s="60">
        <v>400000</v>
      </c>
      <c r="Y22" s="60">
        <v>-793077</v>
      </c>
      <c r="Z22" s="140">
        <v>-198.27</v>
      </c>
      <c r="AA22" s="62">
        <v>400000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>
        <v>-12255088</v>
      </c>
      <c r="H23" s="159">
        <v>-12314041</v>
      </c>
      <c r="I23" s="159">
        <v>-12314041</v>
      </c>
      <c r="J23" s="60">
        <v>-12314041</v>
      </c>
      <c r="K23" s="159">
        <v>-12314041</v>
      </c>
      <c r="L23" s="159">
        <v>-12314041</v>
      </c>
      <c r="M23" s="60">
        <v>-12314041</v>
      </c>
      <c r="N23" s="159">
        <v>-12314041</v>
      </c>
      <c r="O23" s="159">
        <v>-12314041</v>
      </c>
      <c r="P23" s="159">
        <v>-12758392</v>
      </c>
      <c r="Q23" s="60">
        <v>-12114567</v>
      </c>
      <c r="R23" s="159">
        <v>-12114567</v>
      </c>
      <c r="S23" s="159">
        <v>-12114567</v>
      </c>
      <c r="T23" s="60">
        <v>-12114567</v>
      </c>
      <c r="U23" s="159">
        <v>-12114567</v>
      </c>
      <c r="V23" s="159">
        <v>-12114567</v>
      </c>
      <c r="W23" s="159">
        <v>-12114567</v>
      </c>
      <c r="X23" s="60"/>
      <c r="Y23" s="159">
        <v>-12114567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176839173</v>
      </c>
      <c r="D24" s="168">
        <f>SUM(D15:D23)</f>
        <v>0</v>
      </c>
      <c r="E24" s="76">
        <f t="shared" si="1"/>
        <v>162760080</v>
      </c>
      <c r="F24" s="77">
        <f t="shared" si="1"/>
        <v>195434957</v>
      </c>
      <c r="G24" s="77">
        <f t="shared" si="1"/>
        <v>163026718</v>
      </c>
      <c r="H24" s="77">
        <f t="shared" si="1"/>
        <v>176742377</v>
      </c>
      <c r="I24" s="77">
        <f t="shared" si="1"/>
        <v>178183515</v>
      </c>
      <c r="J24" s="77">
        <f t="shared" si="1"/>
        <v>178183515</v>
      </c>
      <c r="K24" s="77">
        <f t="shared" si="1"/>
        <v>179096525</v>
      </c>
      <c r="L24" s="77">
        <f t="shared" si="1"/>
        <v>179096525</v>
      </c>
      <c r="M24" s="77">
        <f t="shared" si="1"/>
        <v>179096525</v>
      </c>
      <c r="N24" s="77">
        <f t="shared" si="1"/>
        <v>179096525</v>
      </c>
      <c r="O24" s="77">
        <f t="shared" si="1"/>
        <v>179096525</v>
      </c>
      <c r="P24" s="77">
        <f t="shared" si="1"/>
        <v>196394506</v>
      </c>
      <c r="Q24" s="77">
        <f t="shared" si="1"/>
        <v>202438232</v>
      </c>
      <c r="R24" s="77">
        <f t="shared" si="1"/>
        <v>202438232</v>
      </c>
      <c r="S24" s="77">
        <f t="shared" si="1"/>
        <v>202438232</v>
      </c>
      <c r="T24" s="77">
        <f t="shared" si="1"/>
        <v>202438232</v>
      </c>
      <c r="U24" s="77">
        <f t="shared" si="1"/>
        <v>202438232</v>
      </c>
      <c r="V24" s="77">
        <f t="shared" si="1"/>
        <v>202438232</v>
      </c>
      <c r="W24" s="77">
        <f t="shared" si="1"/>
        <v>202438232</v>
      </c>
      <c r="X24" s="77">
        <f t="shared" si="1"/>
        <v>195434957</v>
      </c>
      <c r="Y24" s="77">
        <f t="shared" si="1"/>
        <v>7003275</v>
      </c>
      <c r="Z24" s="212">
        <f>+IF(X24&lt;&gt;0,+(Y24/X24)*100,0)</f>
        <v>3.583430061593331</v>
      </c>
      <c r="AA24" s="79">
        <f>SUM(AA15:AA23)</f>
        <v>195434957</v>
      </c>
    </row>
    <row r="25" spans="1:27" ht="13.5">
      <c r="A25" s="250" t="s">
        <v>159</v>
      </c>
      <c r="B25" s="251"/>
      <c r="C25" s="168">
        <f aca="true" t="shared" si="2" ref="C25:Y25">+C12+C24</f>
        <v>247780979</v>
      </c>
      <c r="D25" s="168">
        <f>+D12+D24</f>
        <v>0</v>
      </c>
      <c r="E25" s="72">
        <f t="shared" si="2"/>
        <v>223748080</v>
      </c>
      <c r="F25" s="73">
        <f t="shared" si="2"/>
        <v>242903763</v>
      </c>
      <c r="G25" s="73">
        <f t="shared" si="2"/>
        <v>279401794</v>
      </c>
      <c r="H25" s="73">
        <f t="shared" si="2"/>
        <v>290048381</v>
      </c>
      <c r="I25" s="73">
        <f t="shared" si="2"/>
        <v>283454443</v>
      </c>
      <c r="J25" s="73">
        <f t="shared" si="2"/>
        <v>283454443</v>
      </c>
      <c r="K25" s="73">
        <f t="shared" si="2"/>
        <v>271742666</v>
      </c>
      <c r="L25" s="73">
        <f t="shared" si="2"/>
        <v>271742666</v>
      </c>
      <c r="M25" s="73">
        <f t="shared" si="2"/>
        <v>271742666</v>
      </c>
      <c r="N25" s="73">
        <f t="shared" si="2"/>
        <v>271742666</v>
      </c>
      <c r="O25" s="73">
        <f t="shared" si="2"/>
        <v>271742666</v>
      </c>
      <c r="P25" s="73">
        <f t="shared" si="2"/>
        <v>300233747</v>
      </c>
      <c r="Q25" s="73">
        <f t="shared" si="2"/>
        <v>313717623</v>
      </c>
      <c r="R25" s="73">
        <f t="shared" si="2"/>
        <v>313717623</v>
      </c>
      <c r="S25" s="73">
        <f t="shared" si="2"/>
        <v>313717623</v>
      </c>
      <c r="T25" s="73">
        <f t="shared" si="2"/>
        <v>313717623</v>
      </c>
      <c r="U25" s="73">
        <f t="shared" si="2"/>
        <v>313717623</v>
      </c>
      <c r="V25" s="73">
        <f t="shared" si="2"/>
        <v>313717623</v>
      </c>
      <c r="W25" s="73">
        <f t="shared" si="2"/>
        <v>313717623</v>
      </c>
      <c r="X25" s="73">
        <f t="shared" si="2"/>
        <v>242903763</v>
      </c>
      <c r="Y25" s="73">
        <f t="shared" si="2"/>
        <v>70813860</v>
      </c>
      <c r="Z25" s="170">
        <f>+IF(X25&lt;&gt;0,+(Y25/X25)*100,0)</f>
        <v>29.153051861119174</v>
      </c>
      <c r="AA25" s="74">
        <f>+AA12+AA24</f>
        <v>242903763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4300000</v>
      </c>
      <c r="F30" s="60">
        <v>7550706</v>
      </c>
      <c r="G30" s="60"/>
      <c r="H30" s="60"/>
      <c r="I30" s="60">
        <v>155453279</v>
      </c>
      <c r="J30" s="60">
        <v>155453279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7550706</v>
      </c>
      <c r="Y30" s="60">
        <v>-7550706</v>
      </c>
      <c r="Z30" s="140">
        <v>-100</v>
      </c>
      <c r="AA30" s="62">
        <v>7550706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>
        <v>702013</v>
      </c>
      <c r="H31" s="60">
        <v>234884</v>
      </c>
      <c r="I31" s="60">
        <v>214013</v>
      </c>
      <c r="J31" s="60">
        <v>214013</v>
      </c>
      <c r="K31" s="60">
        <v>135048</v>
      </c>
      <c r="L31" s="60">
        <v>135048</v>
      </c>
      <c r="M31" s="60">
        <v>135048</v>
      </c>
      <c r="N31" s="60">
        <v>135048</v>
      </c>
      <c r="O31" s="60">
        <v>135048</v>
      </c>
      <c r="P31" s="60">
        <v>134152</v>
      </c>
      <c r="Q31" s="60">
        <v>124962</v>
      </c>
      <c r="R31" s="60">
        <v>124962</v>
      </c>
      <c r="S31" s="60">
        <v>124962</v>
      </c>
      <c r="T31" s="60">
        <v>124962</v>
      </c>
      <c r="U31" s="60">
        <v>124962</v>
      </c>
      <c r="V31" s="60">
        <v>124962</v>
      </c>
      <c r="W31" s="60">
        <v>124962</v>
      </c>
      <c r="X31" s="60"/>
      <c r="Y31" s="60">
        <v>124962</v>
      </c>
      <c r="Z31" s="140"/>
      <c r="AA31" s="62"/>
    </row>
    <row r="32" spans="1:27" ht="13.5">
      <c r="A32" s="249" t="s">
        <v>164</v>
      </c>
      <c r="B32" s="182"/>
      <c r="C32" s="155">
        <v>35914403</v>
      </c>
      <c r="D32" s="155"/>
      <c r="E32" s="59">
        <v>1500000</v>
      </c>
      <c r="F32" s="60">
        <v>23443427</v>
      </c>
      <c r="G32" s="60">
        <v>45249140</v>
      </c>
      <c r="H32" s="60">
        <v>36092740</v>
      </c>
      <c r="I32" s="60">
        <v>38377764</v>
      </c>
      <c r="J32" s="60">
        <v>38377764</v>
      </c>
      <c r="K32" s="60">
        <v>30855572</v>
      </c>
      <c r="L32" s="60">
        <v>30855572</v>
      </c>
      <c r="M32" s="60">
        <v>30855572</v>
      </c>
      <c r="N32" s="60">
        <v>30855572</v>
      </c>
      <c r="O32" s="60">
        <v>30855572</v>
      </c>
      <c r="P32" s="60">
        <v>33724677</v>
      </c>
      <c r="Q32" s="60">
        <v>28472949</v>
      </c>
      <c r="R32" s="60">
        <v>28472949</v>
      </c>
      <c r="S32" s="60">
        <v>28472949</v>
      </c>
      <c r="T32" s="60">
        <v>28472949</v>
      </c>
      <c r="U32" s="60">
        <v>28472949</v>
      </c>
      <c r="V32" s="60">
        <v>28472949</v>
      </c>
      <c r="W32" s="60">
        <v>28472949</v>
      </c>
      <c r="X32" s="60">
        <v>23443427</v>
      </c>
      <c r="Y32" s="60">
        <v>5029522</v>
      </c>
      <c r="Z32" s="140">
        <v>21.45</v>
      </c>
      <c r="AA32" s="62">
        <v>23443427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>
        <v>165039201</v>
      </c>
      <c r="H33" s="60">
        <v>171993557</v>
      </c>
      <c r="I33" s="60">
        <v>16502704</v>
      </c>
      <c r="J33" s="60">
        <v>16502704</v>
      </c>
      <c r="K33" s="60">
        <v>171412484</v>
      </c>
      <c r="L33" s="60">
        <v>171412484</v>
      </c>
      <c r="M33" s="60">
        <v>171412484</v>
      </c>
      <c r="N33" s="60">
        <v>171412484</v>
      </c>
      <c r="O33" s="60">
        <v>171412484</v>
      </c>
      <c r="P33" s="60">
        <v>170392891</v>
      </c>
      <c r="Q33" s="60">
        <v>171499517</v>
      </c>
      <c r="R33" s="60">
        <v>171499517</v>
      </c>
      <c r="S33" s="60">
        <v>171499517</v>
      </c>
      <c r="T33" s="60">
        <v>171499517</v>
      </c>
      <c r="U33" s="60">
        <v>171499517</v>
      </c>
      <c r="V33" s="60">
        <v>171499517</v>
      </c>
      <c r="W33" s="60">
        <v>171499517</v>
      </c>
      <c r="X33" s="60"/>
      <c r="Y33" s="60">
        <v>171499517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35914403</v>
      </c>
      <c r="D34" s="168">
        <f>SUM(D29:D33)</f>
        <v>0</v>
      </c>
      <c r="E34" s="72">
        <f t="shared" si="3"/>
        <v>5800000</v>
      </c>
      <c r="F34" s="73">
        <f t="shared" si="3"/>
        <v>30994133</v>
      </c>
      <c r="G34" s="73">
        <f t="shared" si="3"/>
        <v>210990354</v>
      </c>
      <c r="H34" s="73">
        <f t="shared" si="3"/>
        <v>208321181</v>
      </c>
      <c r="I34" s="73">
        <f t="shared" si="3"/>
        <v>210547760</v>
      </c>
      <c r="J34" s="73">
        <f t="shared" si="3"/>
        <v>210547760</v>
      </c>
      <c r="K34" s="73">
        <f t="shared" si="3"/>
        <v>202403104</v>
      </c>
      <c r="L34" s="73">
        <f t="shared" si="3"/>
        <v>202403104</v>
      </c>
      <c r="M34" s="73">
        <f t="shared" si="3"/>
        <v>202403104</v>
      </c>
      <c r="N34" s="73">
        <f t="shared" si="3"/>
        <v>202403104</v>
      </c>
      <c r="O34" s="73">
        <f t="shared" si="3"/>
        <v>202403104</v>
      </c>
      <c r="P34" s="73">
        <f t="shared" si="3"/>
        <v>204251720</v>
      </c>
      <c r="Q34" s="73">
        <f t="shared" si="3"/>
        <v>200097428</v>
      </c>
      <c r="R34" s="73">
        <f t="shared" si="3"/>
        <v>200097428</v>
      </c>
      <c r="S34" s="73">
        <f t="shared" si="3"/>
        <v>200097428</v>
      </c>
      <c r="T34" s="73">
        <f t="shared" si="3"/>
        <v>200097428</v>
      </c>
      <c r="U34" s="73">
        <f t="shared" si="3"/>
        <v>200097428</v>
      </c>
      <c r="V34" s="73">
        <f t="shared" si="3"/>
        <v>200097428</v>
      </c>
      <c r="W34" s="73">
        <f t="shared" si="3"/>
        <v>200097428</v>
      </c>
      <c r="X34" s="73">
        <f t="shared" si="3"/>
        <v>30994133</v>
      </c>
      <c r="Y34" s="73">
        <f t="shared" si="3"/>
        <v>169103295</v>
      </c>
      <c r="Z34" s="170">
        <f>+IF(X34&lt;&gt;0,+(Y34/X34)*100,0)</f>
        <v>545.5977587758302</v>
      </c>
      <c r="AA34" s="74">
        <f>SUM(AA29:AA33)</f>
        <v>30994133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12195884</v>
      </c>
      <c r="D37" s="155"/>
      <c r="E37" s="59">
        <v>17505908</v>
      </c>
      <c r="F37" s="60">
        <v>17505908</v>
      </c>
      <c r="G37" s="60">
        <v>5122246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17505908</v>
      </c>
      <c r="Y37" s="60">
        <v>-17505908</v>
      </c>
      <c r="Z37" s="140">
        <v>-100</v>
      </c>
      <c r="AA37" s="62">
        <v>17505908</v>
      </c>
    </row>
    <row r="38" spans="1:27" ht="13.5">
      <c r="A38" s="249" t="s">
        <v>165</v>
      </c>
      <c r="B38" s="182"/>
      <c r="C38" s="155">
        <v>5496860</v>
      </c>
      <c r="D38" s="155"/>
      <c r="E38" s="59">
        <v>2637020</v>
      </c>
      <c r="F38" s="60">
        <v>8133880</v>
      </c>
      <c r="G38" s="60">
        <v>4267068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8133880</v>
      </c>
      <c r="Y38" s="60">
        <v>-8133880</v>
      </c>
      <c r="Z38" s="140">
        <v>-100</v>
      </c>
      <c r="AA38" s="62">
        <v>8133880</v>
      </c>
    </row>
    <row r="39" spans="1:27" ht="13.5">
      <c r="A39" s="250" t="s">
        <v>59</v>
      </c>
      <c r="B39" s="253"/>
      <c r="C39" s="168">
        <f aca="true" t="shared" si="4" ref="C39:Y39">SUM(C37:C38)</f>
        <v>17692744</v>
      </c>
      <c r="D39" s="168">
        <f>SUM(D37:D38)</f>
        <v>0</v>
      </c>
      <c r="E39" s="76">
        <f t="shared" si="4"/>
        <v>20142928</v>
      </c>
      <c r="F39" s="77">
        <f t="shared" si="4"/>
        <v>25639788</v>
      </c>
      <c r="G39" s="77">
        <f t="shared" si="4"/>
        <v>9389314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25639788</v>
      </c>
      <c r="Y39" s="77">
        <f t="shared" si="4"/>
        <v>-25639788</v>
      </c>
      <c r="Z39" s="212">
        <f>+IF(X39&lt;&gt;0,+(Y39/X39)*100,0)</f>
        <v>-100</v>
      </c>
      <c r="AA39" s="79">
        <f>SUM(AA37:AA38)</f>
        <v>25639788</v>
      </c>
    </row>
    <row r="40" spans="1:27" ht="13.5">
      <c r="A40" s="250" t="s">
        <v>167</v>
      </c>
      <c r="B40" s="251"/>
      <c r="C40" s="168">
        <f aca="true" t="shared" si="5" ref="C40:Y40">+C34+C39</f>
        <v>53607147</v>
      </c>
      <c r="D40" s="168">
        <f>+D34+D39</f>
        <v>0</v>
      </c>
      <c r="E40" s="72">
        <f t="shared" si="5"/>
        <v>25942928</v>
      </c>
      <c r="F40" s="73">
        <f t="shared" si="5"/>
        <v>56633921</v>
      </c>
      <c r="G40" s="73">
        <f t="shared" si="5"/>
        <v>220379668</v>
      </c>
      <c r="H40" s="73">
        <f t="shared" si="5"/>
        <v>208321181</v>
      </c>
      <c r="I40" s="73">
        <f t="shared" si="5"/>
        <v>210547760</v>
      </c>
      <c r="J40" s="73">
        <f t="shared" si="5"/>
        <v>210547760</v>
      </c>
      <c r="K40" s="73">
        <f t="shared" si="5"/>
        <v>202403104</v>
      </c>
      <c r="L40" s="73">
        <f t="shared" si="5"/>
        <v>202403104</v>
      </c>
      <c r="M40" s="73">
        <f t="shared" si="5"/>
        <v>202403104</v>
      </c>
      <c r="N40" s="73">
        <f t="shared" si="5"/>
        <v>202403104</v>
      </c>
      <c r="O40" s="73">
        <f t="shared" si="5"/>
        <v>202403104</v>
      </c>
      <c r="P40" s="73">
        <f t="shared" si="5"/>
        <v>204251720</v>
      </c>
      <c r="Q40" s="73">
        <f t="shared" si="5"/>
        <v>200097428</v>
      </c>
      <c r="R40" s="73">
        <f t="shared" si="5"/>
        <v>200097428</v>
      </c>
      <c r="S40" s="73">
        <f t="shared" si="5"/>
        <v>200097428</v>
      </c>
      <c r="T40" s="73">
        <f t="shared" si="5"/>
        <v>200097428</v>
      </c>
      <c r="U40" s="73">
        <f t="shared" si="5"/>
        <v>200097428</v>
      </c>
      <c r="V40" s="73">
        <f t="shared" si="5"/>
        <v>200097428</v>
      </c>
      <c r="W40" s="73">
        <f t="shared" si="5"/>
        <v>200097428</v>
      </c>
      <c r="X40" s="73">
        <f t="shared" si="5"/>
        <v>56633921</v>
      </c>
      <c r="Y40" s="73">
        <f t="shared" si="5"/>
        <v>143463507</v>
      </c>
      <c r="Z40" s="170">
        <f>+IF(X40&lt;&gt;0,+(Y40/X40)*100,0)</f>
        <v>253.3172778201248</v>
      </c>
      <c r="AA40" s="74">
        <f>+AA34+AA39</f>
        <v>56633921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194173832</v>
      </c>
      <c r="D42" s="257">
        <f>+D25-D40</f>
        <v>0</v>
      </c>
      <c r="E42" s="258">
        <f t="shared" si="6"/>
        <v>197805152</v>
      </c>
      <c r="F42" s="259">
        <f t="shared" si="6"/>
        <v>186269842</v>
      </c>
      <c r="G42" s="259">
        <f t="shared" si="6"/>
        <v>59022126</v>
      </c>
      <c r="H42" s="259">
        <f t="shared" si="6"/>
        <v>81727200</v>
      </c>
      <c r="I42" s="259">
        <f t="shared" si="6"/>
        <v>72906683</v>
      </c>
      <c r="J42" s="259">
        <f t="shared" si="6"/>
        <v>72906683</v>
      </c>
      <c r="K42" s="259">
        <f t="shared" si="6"/>
        <v>69339562</v>
      </c>
      <c r="L42" s="259">
        <f t="shared" si="6"/>
        <v>69339562</v>
      </c>
      <c r="M42" s="259">
        <f t="shared" si="6"/>
        <v>69339562</v>
      </c>
      <c r="N42" s="259">
        <f t="shared" si="6"/>
        <v>69339562</v>
      </c>
      <c r="O42" s="259">
        <f t="shared" si="6"/>
        <v>69339562</v>
      </c>
      <c r="P42" s="259">
        <f t="shared" si="6"/>
        <v>95982027</v>
      </c>
      <c r="Q42" s="259">
        <f t="shared" si="6"/>
        <v>113620195</v>
      </c>
      <c r="R42" s="259">
        <f t="shared" si="6"/>
        <v>113620195</v>
      </c>
      <c r="S42" s="259">
        <f t="shared" si="6"/>
        <v>113620195</v>
      </c>
      <c r="T42" s="259">
        <f t="shared" si="6"/>
        <v>113620195</v>
      </c>
      <c r="U42" s="259">
        <f t="shared" si="6"/>
        <v>113620195</v>
      </c>
      <c r="V42" s="259">
        <f t="shared" si="6"/>
        <v>113620195</v>
      </c>
      <c r="W42" s="259">
        <f t="shared" si="6"/>
        <v>113620195</v>
      </c>
      <c r="X42" s="259">
        <f t="shared" si="6"/>
        <v>186269842</v>
      </c>
      <c r="Y42" s="259">
        <f t="shared" si="6"/>
        <v>-72649647</v>
      </c>
      <c r="Z42" s="260">
        <f>+IF(X42&lt;&gt;0,+(Y42/X42)*100,0)</f>
        <v>-39.00236679215093</v>
      </c>
      <c r="AA42" s="261">
        <f>+AA25-AA40</f>
        <v>186269842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194173832</v>
      </c>
      <c r="D45" s="155"/>
      <c r="E45" s="59">
        <v>197805152</v>
      </c>
      <c r="F45" s="60">
        <v>186269842</v>
      </c>
      <c r="G45" s="60">
        <v>28552450</v>
      </c>
      <c r="H45" s="60">
        <v>28036969</v>
      </c>
      <c r="I45" s="60">
        <v>19216452</v>
      </c>
      <c r="J45" s="60">
        <v>19216452</v>
      </c>
      <c r="K45" s="60">
        <v>15649331</v>
      </c>
      <c r="L45" s="60">
        <v>15649331</v>
      </c>
      <c r="M45" s="60">
        <v>15649331</v>
      </c>
      <c r="N45" s="60">
        <v>15649331</v>
      </c>
      <c r="O45" s="60">
        <v>15649331</v>
      </c>
      <c r="P45" s="60">
        <v>42066215</v>
      </c>
      <c r="Q45" s="60">
        <v>60118528</v>
      </c>
      <c r="R45" s="60">
        <v>60118528</v>
      </c>
      <c r="S45" s="60">
        <v>60118528</v>
      </c>
      <c r="T45" s="60">
        <v>60118528</v>
      </c>
      <c r="U45" s="60">
        <v>60118528</v>
      </c>
      <c r="V45" s="60">
        <v>60118528</v>
      </c>
      <c r="W45" s="60">
        <v>60118528</v>
      </c>
      <c r="X45" s="60">
        <v>186269842</v>
      </c>
      <c r="Y45" s="60">
        <v>-126151314</v>
      </c>
      <c r="Z45" s="139">
        <v>-67.73</v>
      </c>
      <c r="AA45" s="62">
        <v>186269842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30469676</v>
      </c>
      <c r="H46" s="60">
        <v>53690231</v>
      </c>
      <c r="I46" s="60">
        <v>53690231</v>
      </c>
      <c r="J46" s="60">
        <v>53690231</v>
      </c>
      <c r="K46" s="60">
        <v>53690231</v>
      </c>
      <c r="L46" s="60">
        <v>53690231</v>
      </c>
      <c r="M46" s="60">
        <v>53690231</v>
      </c>
      <c r="N46" s="60">
        <v>53690231</v>
      </c>
      <c r="O46" s="60">
        <v>53690231</v>
      </c>
      <c r="P46" s="60">
        <v>53915812</v>
      </c>
      <c r="Q46" s="60">
        <v>53501667</v>
      </c>
      <c r="R46" s="60">
        <v>53501667</v>
      </c>
      <c r="S46" s="60">
        <v>53501667</v>
      </c>
      <c r="T46" s="60">
        <v>53501667</v>
      </c>
      <c r="U46" s="60">
        <v>53501667</v>
      </c>
      <c r="V46" s="60">
        <v>53501667</v>
      </c>
      <c r="W46" s="60">
        <v>53501667</v>
      </c>
      <c r="X46" s="60"/>
      <c r="Y46" s="60">
        <v>53501667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194173832</v>
      </c>
      <c r="D48" s="217">
        <f>SUM(D45:D47)</f>
        <v>0</v>
      </c>
      <c r="E48" s="264">
        <f t="shared" si="7"/>
        <v>197805152</v>
      </c>
      <c r="F48" s="219">
        <f t="shared" si="7"/>
        <v>186269842</v>
      </c>
      <c r="G48" s="219">
        <f t="shared" si="7"/>
        <v>59022126</v>
      </c>
      <c r="H48" s="219">
        <f t="shared" si="7"/>
        <v>81727200</v>
      </c>
      <c r="I48" s="219">
        <f t="shared" si="7"/>
        <v>72906683</v>
      </c>
      <c r="J48" s="219">
        <f t="shared" si="7"/>
        <v>72906683</v>
      </c>
      <c r="K48" s="219">
        <f t="shared" si="7"/>
        <v>69339562</v>
      </c>
      <c r="L48" s="219">
        <f t="shared" si="7"/>
        <v>69339562</v>
      </c>
      <c r="M48" s="219">
        <f t="shared" si="7"/>
        <v>69339562</v>
      </c>
      <c r="N48" s="219">
        <f t="shared" si="7"/>
        <v>69339562</v>
      </c>
      <c r="O48" s="219">
        <f t="shared" si="7"/>
        <v>69339562</v>
      </c>
      <c r="P48" s="219">
        <f t="shared" si="7"/>
        <v>95982027</v>
      </c>
      <c r="Q48" s="219">
        <f t="shared" si="7"/>
        <v>113620195</v>
      </c>
      <c r="R48" s="219">
        <f t="shared" si="7"/>
        <v>113620195</v>
      </c>
      <c r="S48" s="219">
        <f t="shared" si="7"/>
        <v>113620195</v>
      </c>
      <c r="T48" s="219">
        <f t="shared" si="7"/>
        <v>113620195</v>
      </c>
      <c r="U48" s="219">
        <f t="shared" si="7"/>
        <v>113620195</v>
      </c>
      <c r="V48" s="219">
        <f t="shared" si="7"/>
        <v>113620195</v>
      </c>
      <c r="W48" s="219">
        <f t="shared" si="7"/>
        <v>113620195</v>
      </c>
      <c r="X48" s="219">
        <f t="shared" si="7"/>
        <v>186269842</v>
      </c>
      <c r="Y48" s="219">
        <f t="shared" si="7"/>
        <v>-72649647</v>
      </c>
      <c r="Z48" s="265">
        <f>+IF(X48&lt;&gt;0,+(Y48/X48)*100,0)</f>
        <v>-39.00236679215093</v>
      </c>
      <c r="AA48" s="232">
        <f>SUM(AA45:AA47)</f>
        <v>186269842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15586145</v>
      </c>
      <c r="D6" s="155"/>
      <c r="E6" s="59">
        <v>18065915</v>
      </c>
      <c r="F6" s="60">
        <v>25938652</v>
      </c>
      <c r="G6" s="60">
        <v>3073214</v>
      </c>
      <c r="H6" s="60">
        <v>1901486</v>
      </c>
      <c r="I6" s="60">
        <v>1291526</v>
      </c>
      <c r="J6" s="60">
        <v>6266226</v>
      </c>
      <c r="K6" s="60">
        <v>2132948</v>
      </c>
      <c r="L6" s="60">
        <v>1635978</v>
      </c>
      <c r="M6" s="60">
        <v>1244187</v>
      </c>
      <c r="N6" s="60">
        <v>5013113</v>
      </c>
      <c r="O6" s="60">
        <v>1615097</v>
      </c>
      <c r="P6" s="60">
        <v>1199997</v>
      </c>
      <c r="Q6" s="60">
        <v>1853939</v>
      </c>
      <c r="R6" s="60">
        <v>4669033</v>
      </c>
      <c r="S6" s="60">
        <v>1406718</v>
      </c>
      <c r="T6" s="60">
        <v>1685870</v>
      </c>
      <c r="U6" s="60">
        <v>2045588</v>
      </c>
      <c r="V6" s="60">
        <v>5138176</v>
      </c>
      <c r="W6" s="60">
        <v>21086548</v>
      </c>
      <c r="X6" s="60">
        <v>25938652</v>
      </c>
      <c r="Y6" s="60">
        <v>-4852104</v>
      </c>
      <c r="Z6" s="140">
        <v>-18.71</v>
      </c>
      <c r="AA6" s="62">
        <v>25938652</v>
      </c>
    </row>
    <row r="7" spans="1:27" ht="13.5">
      <c r="A7" s="249" t="s">
        <v>32</v>
      </c>
      <c r="B7" s="182"/>
      <c r="C7" s="155">
        <v>310430</v>
      </c>
      <c r="D7" s="155"/>
      <c r="E7" s="59">
        <v>219184</v>
      </c>
      <c r="F7" s="60">
        <v>365306</v>
      </c>
      <c r="G7" s="60">
        <v>52085</v>
      </c>
      <c r="H7" s="60">
        <v>30621</v>
      </c>
      <c r="I7" s="60">
        <v>26857</v>
      </c>
      <c r="J7" s="60">
        <v>109563</v>
      </c>
      <c r="K7" s="60">
        <v>59477</v>
      </c>
      <c r="L7" s="60">
        <v>34157</v>
      </c>
      <c r="M7" s="60">
        <v>37332</v>
      </c>
      <c r="N7" s="60">
        <v>130966</v>
      </c>
      <c r="O7" s="60">
        <v>32973</v>
      </c>
      <c r="P7" s="60">
        <v>30218</v>
      </c>
      <c r="Q7" s="60">
        <v>31831</v>
      </c>
      <c r="R7" s="60">
        <v>95022</v>
      </c>
      <c r="S7" s="60"/>
      <c r="T7" s="60"/>
      <c r="U7" s="60">
        <v>36968</v>
      </c>
      <c r="V7" s="60">
        <v>36968</v>
      </c>
      <c r="W7" s="60">
        <v>372519</v>
      </c>
      <c r="X7" s="60">
        <v>365306</v>
      </c>
      <c r="Y7" s="60">
        <v>7213</v>
      </c>
      <c r="Z7" s="140">
        <v>1.97</v>
      </c>
      <c r="AA7" s="62">
        <v>365306</v>
      </c>
    </row>
    <row r="8" spans="1:27" ht="13.5">
      <c r="A8" s="249" t="s">
        <v>178</v>
      </c>
      <c r="B8" s="182"/>
      <c r="C8" s="155">
        <v>3699701</v>
      </c>
      <c r="D8" s="155"/>
      <c r="E8" s="59">
        <v>1358063</v>
      </c>
      <c r="F8" s="60">
        <v>4041218</v>
      </c>
      <c r="G8" s="60">
        <v>3203958</v>
      </c>
      <c r="H8" s="60">
        <v>2522047</v>
      </c>
      <c r="I8" s="60">
        <v>394896</v>
      </c>
      <c r="J8" s="60">
        <v>6120901</v>
      </c>
      <c r="K8" s="60">
        <v>541151</v>
      </c>
      <c r="L8" s="60">
        <v>115926</v>
      </c>
      <c r="M8" s="60">
        <v>179190</v>
      </c>
      <c r="N8" s="60">
        <v>836267</v>
      </c>
      <c r="O8" s="60">
        <v>159084</v>
      </c>
      <c r="P8" s="60">
        <v>371600</v>
      </c>
      <c r="Q8" s="60">
        <v>131983</v>
      </c>
      <c r="R8" s="60">
        <v>662667</v>
      </c>
      <c r="S8" s="60">
        <v>186193</v>
      </c>
      <c r="T8" s="60">
        <v>10768434</v>
      </c>
      <c r="U8" s="60">
        <v>7256437</v>
      </c>
      <c r="V8" s="60">
        <v>18211064</v>
      </c>
      <c r="W8" s="60">
        <v>25830899</v>
      </c>
      <c r="X8" s="60">
        <v>4041218</v>
      </c>
      <c r="Y8" s="60">
        <v>21789681</v>
      </c>
      <c r="Z8" s="140">
        <v>539.19</v>
      </c>
      <c r="AA8" s="62">
        <v>4041218</v>
      </c>
    </row>
    <row r="9" spans="1:27" ht="13.5">
      <c r="A9" s="249" t="s">
        <v>179</v>
      </c>
      <c r="B9" s="182"/>
      <c r="C9" s="155">
        <v>72818921</v>
      </c>
      <c r="D9" s="155"/>
      <c r="E9" s="59">
        <v>84307000</v>
      </c>
      <c r="F9" s="60">
        <v>91831550</v>
      </c>
      <c r="G9" s="60">
        <v>36762450</v>
      </c>
      <c r="H9" s="60">
        <v>2244000</v>
      </c>
      <c r="I9" s="60">
        <v>2294100</v>
      </c>
      <c r="J9" s="60">
        <v>41300550</v>
      </c>
      <c r="K9" s="60"/>
      <c r="L9" s="60">
        <v>26783250</v>
      </c>
      <c r="M9" s="60">
        <v>151000</v>
      </c>
      <c r="N9" s="60">
        <v>26934250</v>
      </c>
      <c r="O9" s="60"/>
      <c r="P9" s="60">
        <v>5082700</v>
      </c>
      <c r="Q9" s="60">
        <v>21489581</v>
      </c>
      <c r="R9" s="60">
        <v>26572281</v>
      </c>
      <c r="S9" s="60"/>
      <c r="T9" s="60"/>
      <c r="U9" s="60">
        <v>294300</v>
      </c>
      <c r="V9" s="60">
        <v>294300</v>
      </c>
      <c r="W9" s="60">
        <v>95101381</v>
      </c>
      <c r="X9" s="60">
        <v>91831550</v>
      </c>
      <c r="Y9" s="60">
        <v>3269831</v>
      </c>
      <c r="Z9" s="140">
        <v>3.56</v>
      </c>
      <c r="AA9" s="62">
        <v>91831550</v>
      </c>
    </row>
    <row r="10" spans="1:27" ht="13.5">
      <c r="A10" s="249" t="s">
        <v>180</v>
      </c>
      <c r="B10" s="182"/>
      <c r="C10" s="155">
        <v>29650000</v>
      </c>
      <c r="D10" s="155"/>
      <c r="E10" s="59">
        <v>32537000</v>
      </c>
      <c r="F10" s="60">
        <v>43014000</v>
      </c>
      <c r="G10" s="60">
        <v>17300000</v>
      </c>
      <c r="H10" s="60">
        <v>11365000</v>
      </c>
      <c r="I10" s="60">
        <v>1500000</v>
      </c>
      <c r="J10" s="60">
        <v>30165000</v>
      </c>
      <c r="K10" s="60"/>
      <c r="L10" s="60"/>
      <c r="M10" s="60">
        <v>12000000</v>
      </c>
      <c r="N10" s="60">
        <v>12000000</v>
      </c>
      <c r="O10" s="60"/>
      <c r="P10" s="60"/>
      <c r="Q10" s="60">
        <v>4849000</v>
      </c>
      <c r="R10" s="60">
        <v>4849000</v>
      </c>
      <c r="S10" s="60"/>
      <c r="T10" s="60"/>
      <c r="U10" s="60"/>
      <c r="V10" s="60"/>
      <c r="W10" s="60">
        <v>47014000</v>
      </c>
      <c r="X10" s="60">
        <v>43014000</v>
      </c>
      <c r="Y10" s="60">
        <v>4000000</v>
      </c>
      <c r="Z10" s="140">
        <v>9.3</v>
      </c>
      <c r="AA10" s="62">
        <v>43014000</v>
      </c>
    </row>
    <row r="11" spans="1:27" ht="13.5">
      <c r="A11" s="249" t="s">
        <v>181</v>
      </c>
      <c r="B11" s="182"/>
      <c r="C11" s="155">
        <v>3529363</v>
      </c>
      <c r="D11" s="155"/>
      <c r="E11" s="59">
        <v>2000000</v>
      </c>
      <c r="F11" s="60">
        <v>2140000</v>
      </c>
      <c r="G11" s="60">
        <v>149615</v>
      </c>
      <c r="H11" s="60">
        <v>53098</v>
      </c>
      <c r="I11" s="60">
        <v>51615</v>
      </c>
      <c r="J11" s="60">
        <v>254328</v>
      </c>
      <c r="K11" s="60">
        <v>554255</v>
      </c>
      <c r="L11" s="60">
        <v>123199</v>
      </c>
      <c r="M11" s="60">
        <v>54036</v>
      </c>
      <c r="N11" s="60">
        <v>731490</v>
      </c>
      <c r="O11" s="60">
        <v>463659</v>
      </c>
      <c r="P11" s="60">
        <v>49243</v>
      </c>
      <c r="Q11" s="60">
        <v>158027</v>
      </c>
      <c r="R11" s="60">
        <v>670929</v>
      </c>
      <c r="S11" s="60">
        <v>371835</v>
      </c>
      <c r="T11" s="60">
        <v>163004</v>
      </c>
      <c r="U11" s="60">
        <v>107245</v>
      </c>
      <c r="V11" s="60">
        <v>642084</v>
      </c>
      <c r="W11" s="60">
        <v>2298831</v>
      </c>
      <c r="X11" s="60">
        <v>2140000</v>
      </c>
      <c r="Y11" s="60">
        <v>158831</v>
      </c>
      <c r="Z11" s="140">
        <v>7.42</v>
      </c>
      <c r="AA11" s="62">
        <v>2140000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-80123846</v>
      </c>
      <c r="D14" s="155"/>
      <c r="E14" s="59">
        <v>-89025300</v>
      </c>
      <c r="F14" s="60">
        <v>-134603000</v>
      </c>
      <c r="G14" s="60">
        <v>-16254433</v>
      </c>
      <c r="H14" s="60">
        <v>-9475687</v>
      </c>
      <c r="I14" s="60">
        <v>-9560260</v>
      </c>
      <c r="J14" s="60">
        <v>-35290380</v>
      </c>
      <c r="K14" s="60">
        <v>-11904103</v>
      </c>
      <c r="L14" s="60">
        <v>-8261963</v>
      </c>
      <c r="M14" s="60">
        <v>-14050451</v>
      </c>
      <c r="N14" s="60">
        <v>-34216517</v>
      </c>
      <c r="O14" s="60">
        <v>-9681215</v>
      </c>
      <c r="P14" s="60">
        <v>-11188419</v>
      </c>
      <c r="Q14" s="60">
        <v>-8892490</v>
      </c>
      <c r="R14" s="60">
        <v>-29762124</v>
      </c>
      <c r="S14" s="60">
        <v>-11349041</v>
      </c>
      <c r="T14" s="60">
        <v>-6457105</v>
      </c>
      <c r="U14" s="60">
        <v>-22022163</v>
      </c>
      <c r="V14" s="60">
        <v>-39828309</v>
      </c>
      <c r="W14" s="60">
        <v>-139097330</v>
      </c>
      <c r="X14" s="60">
        <v>-134603000</v>
      </c>
      <c r="Y14" s="60">
        <v>-4494330</v>
      </c>
      <c r="Z14" s="140">
        <v>3.34</v>
      </c>
      <c r="AA14" s="62">
        <v>-134603000</v>
      </c>
    </row>
    <row r="15" spans="1:27" ht="13.5">
      <c r="A15" s="249" t="s">
        <v>40</v>
      </c>
      <c r="B15" s="182"/>
      <c r="C15" s="155">
        <v>-1116523</v>
      </c>
      <c r="D15" s="155"/>
      <c r="E15" s="59">
        <v>-2297929</v>
      </c>
      <c r="F15" s="60">
        <v>-2297929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-2297929</v>
      </c>
      <c r="Y15" s="60">
        <v>2297929</v>
      </c>
      <c r="Z15" s="140">
        <v>-100</v>
      </c>
      <c r="AA15" s="62">
        <v>-2297929</v>
      </c>
    </row>
    <row r="16" spans="1:27" ht="13.5">
      <c r="A16" s="249" t="s">
        <v>42</v>
      </c>
      <c r="B16" s="182"/>
      <c r="C16" s="155"/>
      <c r="D16" s="155"/>
      <c r="E16" s="59">
        <v>-2124000</v>
      </c>
      <c r="F16" s="60">
        <v>-2124000</v>
      </c>
      <c r="G16" s="60">
        <v>-183315</v>
      </c>
      <c r="H16" s="60">
        <v>-67198</v>
      </c>
      <c r="I16" s="60">
        <v>-571963</v>
      </c>
      <c r="J16" s="60">
        <v>-822476</v>
      </c>
      <c r="K16" s="60">
        <v>-65587</v>
      </c>
      <c r="L16" s="60">
        <v>-66994</v>
      </c>
      <c r="M16" s="60"/>
      <c r="N16" s="60">
        <v>-132581</v>
      </c>
      <c r="O16" s="60"/>
      <c r="P16" s="60"/>
      <c r="Q16" s="60">
        <v>-65499</v>
      </c>
      <c r="R16" s="60">
        <v>-65499</v>
      </c>
      <c r="S16" s="60">
        <v>-65279</v>
      </c>
      <c r="T16" s="60">
        <v>-66177</v>
      </c>
      <c r="U16" s="60">
        <v>-65565</v>
      </c>
      <c r="V16" s="60">
        <v>-197021</v>
      </c>
      <c r="W16" s="60">
        <v>-1217577</v>
      </c>
      <c r="X16" s="60">
        <v>-2124000</v>
      </c>
      <c r="Y16" s="60">
        <v>906423</v>
      </c>
      <c r="Z16" s="140">
        <v>-42.68</v>
      </c>
      <c r="AA16" s="62">
        <v>-2124000</v>
      </c>
    </row>
    <row r="17" spans="1:27" ht="13.5">
      <c r="A17" s="250" t="s">
        <v>185</v>
      </c>
      <c r="B17" s="251"/>
      <c r="C17" s="168">
        <f aca="true" t="shared" si="0" ref="C17:Y17">SUM(C6:C16)</f>
        <v>44354191</v>
      </c>
      <c r="D17" s="168">
        <f t="shared" si="0"/>
        <v>0</v>
      </c>
      <c r="E17" s="72">
        <f t="shared" si="0"/>
        <v>45039933</v>
      </c>
      <c r="F17" s="73">
        <f t="shared" si="0"/>
        <v>28305797</v>
      </c>
      <c r="G17" s="73">
        <f t="shared" si="0"/>
        <v>44103574</v>
      </c>
      <c r="H17" s="73">
        <f t="shared" si="0"/>
        <v>8573367</v>
      </c>
      <c r="I17" s="73">
        <f t="shared" si="0"/>
        <v>-4573229</v>
      </c>
      <c r="J17" s="73">
        <f t="shared" si="0"/>
        <v>48103712</v>
      </c>
      <c r="K17" s="73">
        <f t="shared" si="0"/>
        <v>-8681859</v>
      </c>
      <c r="L17" s="73">
        <f t="shared" si="0"/>
        <v>20363553</v>
      </c>
      <c r="M17" s="73">
        <f t="shared" si="0"/>
        <v>-384706</v>
      </c>
      <c r="N17" s="73">
        <f t="shared" si="0"/>
        <v>11296988</v>
      </c>
      <c r="O17" s="73">
        <f t="shared" si="0"/>
        <v>-7410402</v>
      </c>
      <c r="P17" s="73">
        <f t="shared" si="0"/>
        <v>-4454661</v>
      </c>
      <c r="Q17" s="73">
        <f t="shared" si="0"/>
        <v>19556372</v>
      </c>
      <c r="R17" s="73">
        <f t="shared" si="0"/>
        <v>7691309</v>
      </c>
      <c r="S17" s="73">
        <f t="shared" si="0"/>
        <v>-9449574</v>
      </c>
      <c r="T17" s="73">
        <f t="shared" si="0"/>
        <v>6094026</v>
      </c>
      <c r="U17" s="73">
        <f t="shared" si="0"/>
        <v>-12347190</v>
      </c>
      <c r="V17" s="73">
        <f t="shared" si="0"/>
        <v>-15702738</v>
      </c>
      <c r="W17" s="73">
        <f t="shared" si="0"/>
        <v>51389271</v>
      </c>
      <c r="X17" s="73">
        <f t="shared" si="0"/>
        <v>28305797</v>
      </c>
      <c r="Y17" s="73">
        <f t="shared" si="0"/>
        <v>23083474</v>
      </c>
      <c r="Z17" s="170">
        <f>+IF(X17&lt;&gt;0,+(Y17/X17)*100,0)</f>
        <v>81.5503410838423</v>
      </c>
      <c r="AA17" s="74">
        <f>SUM(AA6:AA16)</f>
        <v>28305797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>
        <v>15862352</v>
      </c>
      <c r="F23" s="60"/>
      <c r="G23" s="159">
        <v>-14815875</v>
      </c>
      <c r="H23" s="159"/>
      <c r="I23" s="159"/>
      <c r="J23" s="60">
        <v>-14815875</v>
      </c>
      <c r="K23" s="159"/>
      <c r="L23" s="159">
        <v>-10371694</v>
      </c>
      <c r="M23" s="60"/>
      <c r="N23" s="159">
        <v>-10371694</v>
      </c>
      <c r="O23" s="159"/>
      <c r="P23" s="159"/>
      <c r="Q23" s="60"/>
      <c r="R23" s="159"/>
      <c r="S23" s="159"/>
      <c r="T23" s="60"/>
      <c r="U23" s="159"/>
      <c r="V23" s="159"/>
      <c r="W23" s="159">
        <v>-25187569</v>
      </c>
      <c r="X23" s="60"/>
      <c r="Y23" s="159">
        <v>-25187569</v>
      </c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>
        <v>24811803</v>
      </c>
      <c r="H24" s="60"/>
      <c r="I24" s="60"/>
      <c r="J24" s="60">
        <v>24811803</v>
      </c>
      <c r="K24" s="60"/>
      <c r="L24" s="60">
        <v>13371694</v>
      </c>
      <c r="M24" s="60"/>
      <c r="N24" s="60">
        <v>13371694</v>
      </c>
      <c r="O24" s="60"/>
      <c r="P24" s="60"/>
      <c r="Q24" s="60"/>
      <c r="R24" s="60"/>
      <c r="S24" s="60"/>
      <c r="T24" s="60"/>
      <c r="U24" s="60"/>
      <c r="V24" s="60"/>
      <c r="W24" s="60">
        <v>38183497</v>
      </c>
      <c r="X24" s="60"/>
      <c r="Y24" s="60">
        <v>38183497</v>
      </c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-88067799</v>
      </c>
      <c r="D26" s="155"/>
      <c r="E26" s="59">
        <v>-48412352</v>
      </c>
      <c r="F26" s="60">
        <v>-62385492</v>
      </c>
      <c r="G26" s="60">
        <v>-3551844</v>
      </c>
      <c r="H26" s="60">
        <v>-10075503</v>
      </c>
      <c r="I26" s="60">
        <v>-7198268</v>
      </c>
      <c r="J26" s="60">
        <v>-20825615</v>
      </c>
      <c r="K26" s="60">
        <v>-7659997</v>
      </c>
      <c r="L26" s="60">
        <v>-1937757</v>
      </c>
      <c r="M26" s="60">
        <v>-5723779</v>
      </c>
      <c r="N26" s="60">
        <v>-15321533</v>
      </c>
      <c r="O26" s="60">
        <v>-2239960</v>
      </c>
      <c r="P26" s="60">
        <v>-2516969</v>
      </c>
      <c r="Q26" s="60">
        <v>-8617058</v>
      </c>
      <c r="R26" s="60">
        <v>-13373987</v>
      </c>
      <c r="S26" s="60">
        <v>-1579636</v>
      </c>
      <c r="T26" s="60">
        <v>-4166741</v>
      </c>
      <c r="U26" s="60">
        <v>-4763749</v>
      </c>
      <c r="V26" s="60">
        <v>-10510126</v>
      </c>
      <c r="W26" s="60">
        <v>-60031261</v>
      </c>
      <c r="X26" s="60">
        <v>-62385492</v>
      </c>
      <c r="Y26" s="60">
        <v>2354231</v>
      </c>
      <c r="Z26" s="140">
        <v>-3.77</v>
      </c>
      <c r="AA26" s="62">
        <v>-62385492</v>
      </c>
    </row>
    <row r="27" spans="1:27" ht="13.5">
      <c r="A27" s="250" t="s">
        <v>192</v>
      </c>
      <c r="B27" s="251"/>
      <c r="C27" s="168">
        <f aca="true" t="shared" si="1" ref="C27:Y27">SUM(C21:C26)</f>
        <v>-88067799</v>
      </c>
      <c r="D27" s="168">
        <f>SUM(D21:D26)</f>
        <v>0</v>
      </c>
      <c r="E27" s="72">
        <f t="shared" si="1"/>
        <v>-32550000</v>
      </c>
      <c r="F27" s="73">
        <f t="shared" si="1"/>
        <v>-62385492</v>
      </c>
      <c r="G27" s="73">
        <f t="shared" si="1"/>
        <v>6444084</v>
      </c>
      <c r="H27" s="73">
        <f t="shared" si="1"/>
        <v>-10075503</v>
      </c>
      <c r="I27" s="73">
        <f t="shared" si="1"/>
        <v>-7198268</v>
      </c>
      <c r="J27" s="73">
        <f t="shared" si="1"/>
        <v>-10829687</v>
      </c>
      <c r="K27" s="73">
        <f t="shared" si="1"/>
        <v>-7659997</v>
      </c>
      <c r="L27" s="73">
        <f t="shared" si="1"/>
        <v>1062243</v>
      </c>
      <c r="M27" s="73">
        <f t="shared" si="1"/>
        <v>-5723779</v>
      </c>
      <c r="N27" s="73">
        <f t="shared" si="1"/>
        <v>-12321533</v>
      </c>
      <c r="O27" s="73">
        <f t="shared" si="1"/>
        <v>-2239960</v>
      </c>
      <c r="P27" s="73">
        <f t="shared" si="1"/>
        <v>-2516969</v>
      </c>
      <c r="Q27" s="73">
        <f t="shared" si="1"/>
        <v>-8617058</v>
      </c>
      <c r="R27" s="73">
        <f t="shared" si="1"/>
        <v>-13373987</v>
      </c>
      <c r="S27" s="73">
        <f t="shared" si="1"/>
        <v>-1579636</v>
      </c>
      <c r="T27" s="73">
        <f t="shared" si="1"/>
        <v>-4166741</v>
      </c>
      <c r="U27" s="73">
        <f t="shared" si="1"/>
        <v>-4763749</v>
      </c>
      <c r="V27" s="73">
        <f t="shared" si="1"/>
        <v>-10510126</v>
      </c>
      <c r="W27" s="73">
        <f t="shared" si="1"/>
        <v>-47035333</v>
      </c>
      <c r="X27" s="73">
        <f t="shared" si="1"/>
        <v>-62385492</v>
      </c>
      <c r="Y27" s="73">
        <f t="shared" si="1"/>
        <v>15350159</v>
      </c>
      <c r="Z27" s="170">
        <f>+IF(X27&lt;&gt;0,+(Y27/X27)*100,0)</f>
        <v>-24.605334522327723</v>
      </c>
      <c r="AA27" s="74">
        <f>SUM(AA21:AA26)</f>
        <v>-62385492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>
        <v>7682896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/>
      <c r="D35" s="155"/>
      <c r="E35" s="59">
        <v>-4300000</v>
      </c>
      <c r="F35" s="60">
        <v>-1892957</v>
      </c>
      <c r="G35" s="60">
        <v>-1892957</v>
      </c>
      <c r="H35" s="60"/>
      <c r="I35" s="60"/>
      <c r="J35" s="60">
        <v>-1892957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-1892957</v>
      </c>
      <c r="X35" s="60">
        <v>-1892957</v>
      </c>
      <c r="Y35" s="60"/>
      <c r="Z35" s="140"/>
      <c r="AA35" s="62">
        <v>-1892957</v>
      </c>
    </row>
    <row r="36" spans="1:27" ht="13.5">
      <c r="A36" s="250" t="s">
        <v>198</v>
      </c>
      <c r="B36" s="251"/>
      <c r="C36" s="168">
        <f aca="true" t="shared" si="2" ref="C36:Y36">SUM(C31:C35)</f>
        <v>7682896</v>
      </c>
      <c r="D36" s="168">
        <f>SUM(D31:D35)</f>
        <v>0</v>
      </c>
      <c r="E36" s="72">
        <f t="shared" si="2"/>
        <v>-4300000</v>
      </c>
      <c r="F36" s="73">
        <f t="shared" si="2"/>
        <v>-1892957</v>
      </c>
      <c r="G36" s="73">
        <f t="shared" si="2"/>
        <v>-1892957</v>
      </c>
      <c r="H36" s="73">
        <f t="shared" si="2"/>
        <v>0</v>
      </c>
      <c r="I36" s="73">
        <f t="shared" si="2"/>
        <v>0</v>
      </c>
      <c r="J36" s="73">
        <f t="shared" si="2"/>
        <v>-1892957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-1892957</v>
      </c>
      <c r="X36" s="73">
        <f t="shared" si="2"/>
        <v>-1892957</v>
      </c>
      <c r="Y36" s="73">
        <f t="shared" si="2"/>
        <v>0</v>
      </c>
      <c r="Z36" s="170">
        <f>+IF(X36&lt;&gt;0,+(Y36/X36)*100,0)</f>
        <v>0</v>
      </c>
      <c r="AA36" s="74">
        <f>SUM(AA31:AA35)</f>
        <v>-1892957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-36030712</v>
      </c>
      <c r="D38" s="153">
        <f>+D17+D27+D36</f>
        <v>0</v>
      </c>
      <c r="E38" s="99">
        <f t="shared" si="3"/>
        <v>8189933</v>
      </c>
      <c r="F38" s="100">
        <f t="shared" si="3"/>
        <v>-35972652</v>
      </c>
      <c r="G38" s="100">
        <f t="shared" si="3"/>
        <v>48654701</v>
      </c>
      <c r="H38" s="100">
        <f t="shared" si="3"/>
        <v>-1502136</v>
      </c>
      <c r="I38" s="100">
        <f t="shared" si="3"/>
        <v>-11771497</v>
      </c>
      <c r="J38" s="100">
        <f t="shared" si="3"/>
        <v>35381068</v>
      </c>
      <c r="K38" s="100">
        <f t="shared" si="3"/>
        <v>-16341856</v>
      </c>
      <c r="L38" s="100">
        <f t="shared" si="3"/>
        <v>21425796</v>
      </c>
      <c r="M38" s="100">
        <f t="shared" si="3"/>
        <v>-6108485</v>
      </c>
      <c r="N38" s="100">
        <f t="shared" si="3"/>
        <v>-1024545</v>
      </c>
      <c r="O38" s="100">
        <f t="shared" si="3"/>
        <v>-9650362</v>
      </c>
      <c r="P38" s="100">
        <f t="shared" si="3"/>
        <v>-6971630</v>
      </c>
      <c r="Q38" s="100">
        <f t="shared" si="3"/>
        <v>10939314</v>
      </c>
      <c r="R38" s="100">
        <f t="shared" si="3"/>
        <v>-5682678</v>
      </c>
      <c r="S38" s="100">
        <f t="shared" si="3"/>
        <v>-11029210</v>
      </c>
      <c r="T38" s="100">
        <f t="shared" si="3"/>
        <v>1927285</v>
      </c>
      <c r="U38" s="100">
        <f t="shared" si="3"/>
        <v>-17110939</v>
      </c>
      <c r="V38" s="100">
        <f t="shared" si="3"/>
        <v>-26212864</v>
      </c>
      <c r="W38" s="100">
        <f t="shared" si="3"/>
        <v>2460981</v>
      </c>
      <c r="X38" s="100">
        <f t="shared" si="3"/>
        <v>-35972652</v>
      </c>
      <c r="Y38" s="100">
        <f t="shared" si="3"/>
        <v>38433633</v>
      </c>
      <c r="Z38" s="137">
        <f>+IF(X38&lt;&gt;0,+(Y38/X38)*100,0)</f>
        <v>-106.8412554070242</v>
      </c>
      <c r="AA38" s="102">
        <f>+AA17+AA27+AA36</f>
        <v>-35972652</v>
      </c>
    </row>
    <row r="39" spans="1:27" ht="13.5">
      <c r="A39" s="249" t="s">
        <v>200</v>
      </c>
      <c r="B39" s="182"/>
      <c r="C39" s="153">
        <v>78828900</v>
      </c>
      <c r="D39" s="153"/>
      <c r="E39" s="99">
        <v>65388297</v>
      </c>
      <c r="F39" s="100">
        <v>42798188</v>
      </c>
      <c r="G39" s="100">
        <v>42798188</v>
      </c>
      <c r="H39" s="100">
        <v>91452889</v>
      </c>
      <c r="I39" s="100">
        <v>89950753</v>
      </c>
      <c r="J39" s="100">
        <v>42798188</v>
      </c>
      <c r="K39" s="100">
        <v>78179256</v>
      </c>
      <c r="L39" s="100">
        <v>61837400</v>
      </c>
      <c r="M39" s="100">
        <v>83263196</v>
      </c>
      <c r="N39" s="100">
        <v>78179256</v>
      </c>
      <c r="O39" s="100">
        <v>77154711</v>
      </c>
      <c r="P39" s="100">
        <v>67504349</v>
      </c>
      <c r="Q39" s="100">
        <v>60532719</v>
      </c>
      <c r="R39" s="100">
        <v>77154711</v>
      </c>
      <c r="S39" s="100">
        <v>71472033</v>
      </c>
      <c r="T39" s="100">
        <v>60442823</v>
      </c>
      <c r="U39" s="100">
        <v>62370108</v>
      </c>
      <c r="V39" s="100">
        <v>71472033</v>
      </c>
      <c r="W39" s="100">
        <v>42798188</v>
      </c>
      <c r="X39" s="100">
        <v>42798188</v>
      </c>
      <c r="Y39" s="100"/>
      <c r="Z39" s="137"/>
      <c r="AA39" s="102">
        <v>42798188</v>
      </c>
    </row>
    <row r="40" spans="1:27" ht="13.5">
      <c r="A40" s="269" t="s">
        <v>201</v>
      </c>
      <c r="B40" s="256"/>
      <c r="C40" s="257">
        <v>42798188</v>
      </c>
      <c r="D40" s="257"/>
      <c r="E40" s="258">
        <v>73578230</v>
      </c>
      <c r="F40" s="259">
        <v>6825536</v>
      </c>
      <c r="G40" s="259">
        <v>91452889</v>
      </c>
      <c r="H40" s="259">
        <v>89950753</v>
      </c>
      <c r="I40" s="259">
        <v>78179256</v>
      </c>
      <c r="J40" s="259">
        <v>78179256</v>
      </c>
      <c r="K40" s="259">
        <v>61837400</v>
      </c>
      <c r="L40" s="259">
        <v>83263196</v>
      </c>
      <c r="M40" s="259">
        <v>77154711</v>
      </c>
      <c r="N40" s="259">
        <v>77154711</v>
      </c>
      <c r="O40" s="259">
        <v>67504349</v>
      </c>
      <c r="P40" s="259">
        <v>60532719</v>
      </c>
      <c r="Q40" s="259">
        <v>71472033</v>
      </c>
      <c r="R40" s="259">
        <v>67504349</v>
      </c>
      <c r="S40" s="259">
        <v>60442823</v>
      </c>
      <c r="T40" s="259">
        <v>62370108</v>
      </c>
      <c r="U40" s="259">
        <v>45259169</v>
      </c>
      <c r="V40" s="259">
        <v>45259169</v>
      </c>
      <c r="W40" s="259">
        <v>45259169</v>
      </c>
      <c r="X40" s="259">
        <v>6825536</v>
      </c>
      <c r="Y40" s="259">
        <v>38433633</v>
      </c>
      <c r="Z40" s="260">
        <v>563.09</v>
      </c>
      <c r="AA40" s="261">
        <v>6825536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73445548</v>
      </c>
      <c r="D5" s="200">
        <f t="shared" si="0"/>
        <v>0</v>
      </c>
      <c r="E5" s="106">
        <f t="shared" si="0"/>
        <v>48412352</v>
      </c>
      <c r="F5" s="106">
        <f t="shared" si="0"/>
        <v>82066451</v>
      </c>
      <c r="G5" s="106">
        <f t="shared" si="0"/>
        <v>9413348</v>
      </c>
      <c r="H5" s="106">
        <f t="shared" si="0"/>
        <v>3693552</v>
      </c>
      <c r="I5" s="106">
        <f t="shared" si="0"/>
        <v>4449891</v>
      </c>
      <c r="J5" s="106">
        <f t="shared" si="0"/>
        <v>17556791</v>
      </c>
      <c r="K5" s="106">
        <f t="shared" si="0"/>
        <v>5973036</v>
      </c>
      <c r="L5" s="106">
        <f t="shared" si="0"/>
        <v>3361141</v>
      </c>
      <c r="M5" s="106">
        <f t="shared" si="0"/>
        <v>5157506</v>
      </c>
      <c r="N5" s="106">
        <f t="shared" si="0"/>
        <v>14491683</v>
      </c>
      <c r="O5" s="106">
        <f t="shared" si="0"/>
        <v>2981651</v>
      </c>
      <c r="P5" s="106">
        <f t="shared" si="0"/>
        <v>3079448</v>
      </c>
      <c r="Q5" s="106">
        <f t="shared" si="0"/>
        <v>8590999</v>
      </c>
      <c r="R5" s="106">
        <f t="shared" si="0"/>
        <v>14652098</v>
      </c>
      <c r="S5" s="106">
        <f t="shared" si="0"/>
        <v>3552369</v>
      </c>
      <c r="T5" s="106">
        <f t="shared" si="0"/>
        <v>6509550</v>
      </c>
      <c r="U5" s="106">
        <f t="shared" si="0"/>
        <v>1766885</v>
      </c>
      <c r="V5" s="106">
        <f t="shared" si="0"/>
        <v>11828804</v>
      </c>
      <c r="W5" s="106">
        <f t="shared" si="0"/>
        <v>58529376</v>
      </c>
      <c r="X5" s="106">
        <f t="shared" si="0"/>
        <v>82066451</v>
      </c>
      <c r="Y5" s="106">
        <f t="shared" si="0"/>
        <v>-23537075</v>
      </c>
      <c r="Z5" s="201">
        <f>+IF(X5&lt;&gt;0,+(Y5/X5)*100,0)</f>
        <v>-28.680507945932742</v>
      </c>
      <c r="AA5" s="199">
        <f>SUM(AA11:AA18)</f>
        <v>82066451</v>
      </c>
    </row>
    <row r="6" spans="1:27" ht="13.5">
      <c r="A6" s="291" t="s">
        <v>205</v>
      </c>
      <c r="B6" s="142"/>
      <c r="C6" s="62"/>
      <c r="D6" s="156"/>
      <c r="E6" s="60">
        <v>20407044</v>
      </c>
      <c r="F6" s="60">
        <v>28281033</v>
      </c>
      <c r="G6" s="60">
        <v>402561</v>
      </c>
      <c r="H6" s="60">
        <v>1219722</v>
      </c>
      <c r="I6" s="60">
        <v>2502533</v>
      </c>
      <c r="J6" s="60">
        <v>4124816</v>
      </c>
      <c r="K6" s="60">
        <v>4025869</v>
      </c>
      <c r="L6" s="60">
        <v>2289239</v>
      </c>
      <c r="M6" s="60">
        <v>948117</v>
      </c>
      <c r="N6" s="60">
        <v>7263225</v>
      </c>
      <c r="O6" s="60">
        <v>2133412</v>
      </c>
      <c r="P6" s="60">
        <v>1315487</v>
      </c>
      <c r="Q6" s="60">
        <v>7012280</v>
      </c>
      <c r="R6" s="60">
        <v>10461179</v>
      </c>
      <c r="S6" s="60">
        <v>2637309</v>
      </c>
      <c r="T6" s="60">
        <v>2637309</v>
      </c>
      <c r="U6" s="60"/>
      <c r="V6" s="60">
        <v>5274618</v>
      </c>
      <c r="W6" s="60">
        <v>27123838</v>
      </c>
      <c r="X6" s="60">
        <v>28281033</v>
      </c>
      <c r="Y6" s="60">
        <v>-1157195</v>
      </c>
      <c r="Z6" s="140">
        <v>-4.09</v>
      </c>
      <c r="AA6" s="155">
        <v>28281033</v>
      </c>
    </row>
    <row r="7" spans="1:27" ht="13.5">
      <c r="A7" s="291" t="s">
        <v>206</v>
      </c>
      <c r="B7" s="142"/>
      <c r="C7" s="62"/>
      <c r="D7" s="156"/>
      <c r="E7" s="60">
        <v>6200000</v>
      </c>
      <c r="F7" s="60">
        <v>13600000</v>
      </c>
      <c r="G7" s="60">
        <v>32085</v>
      </c>
      <c r="H7" s="60">
        <v>1694659</v>
      </c>
      <c r="I7" s="60">
        <v>1261795</v>
      </c>
      <c r="J7" s="60">
        <v>2988539</v>
      </c>
      <c r="K7" s="60">
        <v>554661</v>
      </c>
      <c r="L7" s="60">
        <v>679902</v>
      </c>
      <c r="M7" s="60">
        <v>2275431</v>
      </c>
      <c r="N7" s="60">
        <v>3509994</v>
      </c>
      <c r="O7" s="60">
        <v>672213</v>
      </c>
      <c r="P7" s="60">
        <v>228021</v>
      </c>
      <c r="Q7" s="60">
        <v>120133</v>
      </c>
      <c r="R7" s="60">
        <v>1020367</v>
      </c>
      <c r="S7" s="60">
        <v>587279</v>
      </c>
      <c r="T7" s="60">
        <v>787575</v>
      </c>
      <c r="U7" s="60">
        <v>1060072</v>
      </c>
      <c r="V7" s="60">
        <v>2434926</v>
      </c>
      <c r="W7" s="60">
        <v>9953826</v>
      </c>
      <c r="X7" s="60">
        <v>13600000</v>
      </c>
      <c r="Y7" s="60">
        <v>-3646174</v>
      </c>
      <c r="Z7" s="140">
        <v>-26.81</v>
      </c>
      <c r="AA7" s="155">
        <v>13600000</v>
      </c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>
        <v>27465505</v>
      </c>
      <c r="D10" s="156"/>
      <c r="E10" s="60"/>
      <c r="F10" s="60">
        <v>3623987</v>
      </c>
      <c r="G10" s="60"/>
      <c r="H10" s="60"/>
      <c r="I10" s="60"/>
      <c r="J10" s="60"/>
      <c r="K10" s="60"/>
      <c r="L10" s="60"/>
      <c r="M10" s="60"/>
      <c r="N10" s="60"/>
      <c r="O10" s="60">
        <v>50008</v>
      </c>
      <c r="P10" s="60"/>
      <c r="Q10" s="60"/>
      <c r="R10" s="60">
        <v>50008</v>
      </c>
      <c r="S10" s="60"/>
      <c r="T10" s="60"/>
      <c r="U10" s="60"/>
      <c r="V10" s="60"/>
      <c r="W10" s="60">
        <v>50008</v>
      </c>
      <c r="X10" s="60">
        <v>3623987</v>
      </c>
      <c r="Y10" s="60">
        <v>-3573979</v>
      </c>
      <c r="Z10" s="140">
        <v>-98.62</v>
      </c>
      <c r="AA10" s="155">
        <v>3623987</v>
      </c>
    </row>
    <row r="11" spans="1:27" ht="13.5">
      <c r="A11" s="292" t="s">
        <v>210</v>
      </c>
      <c r="B11" s="142"/>
      <c r="C11" s="293">
        <f aca="true" t="shared" si="1" ref="C11:Y11">SUM(C6:C10)</f>
        <v>27465505</v>
      </c>
      <c r="D11" s="294">
        <f t="shared" si="1"/>
        <v>0</v>
      </c>
      <c r="E11" s="295">
        <f t="shared" si="1"/>
        <v>26607044</v>
      </c>
      <c r="F11" s="295">
        <f t="shared" si="1"/>
        <v>45505020</v>
      </c>
      <c r="G11" s="295">
        <f t="shared" si="1"/>
        <v>434646</v>
      </c>
      <c r="H11" s="295">
        <f t="shared" si="1"/>
        <v>2914381</v>
      </c>
      <c r="I11" s="295">
        <f t="shared" si="1"/>
        <v>3764328</v>
      </c>
      <c r="J11" s="295">
        <f t="shared" si="1"/>
        <v>7113355</v>
      </c>
      <c r="K11" s="295">
        <f t="shared" si="1"/>
        <v>4580530</v>
      </c>
      <c r="L11" s="295">
        <f t="shared" si="1"/>
        <v>2969141</v>
      </c>
      <c r="M11" s="295">
        <f t="shared" si="1"/>
        <v>3223548</v>
      </c>
      <c r="N11" s="295">
        <f t="shared" si="1"/>
        <v>10773219</v>
      </c>
      <c r="O11" s="295">
        <f t="shared" si="1"/>
        <v>2855633</v>
      </c>
      <c r="P11" s="295">
        <f t="shared" si="1"/>
        <v>1543508</v>
      </c>
      <c r="Q11" s="295">
        <f t="shared" si="1"/>
        <v>7132413</v>
      </c>
      <c r="R11" s="295">
        <f t="shared" si="1"/>
        <v>11531554</v>
      </c>
      <c r="S11" s="295">
        <f t="shared" si="1"/>
        <v>3224588</v>
      </c>
      <c r="T11" s="295">
        <f t="shared" si="1"/>
        <v>3424884</v>
      </c>
      <c r="U11" s="295">
        <f t="shared" si="1"/>
        <v>1060072</v>
      </c>
      <c r="V11" s="295">
        <f t="shared" si="1"/>
        <v>7709544</v>
      </c>
      <c r="W11" s="295">
        <f t="shared" si="1"/>
        <v>37127672</v>
      </c>
      <c r="X11" s="295">
        <f t="shared" si="1"/>
        <v>45505020</v>
      </c>
      <c r="Y11" s="295">
        <f t="shared" si="1"/>
        <v>-8377348</v>
      </c>
      <c r="Z11" s="296">
        <f>+IF(X11&lt;&gt;0,+(Y11/X11)*100,0)</f>
        <v>-18.409722707516664</v>
      </c>
      <c r="AA11" s="297">
        <f>SUM(AA6:AA10)</f>
        <v>45505020</v>
      </c>
    </row>
    <row r="12" spans="1:27" ht="13.5">
      <c r="A12" s="298" t="s">
        <v>211</v>
      </c>
      <c r="B12" s="136"/>
      <c r="C12" s="62"/>
      <c r="D12" s="156"/>
      <c r="E12" s="60">
        <v>13405308</v>
      </c>
      <c r="F12" s="60">
        <v>27765931</v>
      </c>
      <c r="G12" s="60">
        <v>1473303</v>
      </c>
      <c r="H12" s="60">
        <v>779171</v>
      </c>
      <c r="I12" s="60">
        <v>685563</v>
      </c>
      <c r="J12" s="60">
        <v>2938037</v>
      </c>
      <c r="K12" s="60">
        <v>1392506</v>
      </c>
      <c r="L12" s="60">
        <v>392000</v>
      </c>
      <c r="M12" s="60">
        <v>1933958</v>
      </c>
      <c r="N12" s="60">
        <v>3718464</v>
      </c>
      <c r="O12" s="60">
        <v>126018</v>
      </c>
      <c r="P12" s="60">
        <v>66231</v>
      </c>
      <c r="Q12" s="60">
        <v>1323953</v>
      </c>
      <c r="R12" s="60">
        <v>1516202</v>
      </c>
      <c r="S12" s="60">
        <v>235522</v>
      </c>
      <c r="T12" s="60">
        <v>2591803</v>
      </c>
      <c r="U12" s="60">
        <v>625810</v>
      </c>
      <c r="V12" s="60">
        <v>3453135</v>
      </c>
      <c r="W12" s="60">
        <v>11625838</v>
      </c>
      <c r="X12" s="60">
        <v>27765931</v>
      </c>
      <c r="Y12" s="60">
        <v>-16140093</v>
      </c>
      <c r="Z12" s="140">
        <v>-58.13</v>
      </c>
      <c r="AA12" s="155">
        <v>27765931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45980043</v>
      </c>
      <c r="D15" s="156"/>
      <c r="E15" s="60">
        <v>8000000</v>
      </c>
      <c r="F15" s="60">
        <v>8695500</v>
      </c>
      <c r="G15" s="60">
        <v>7505399</v>
      </c>
      <c r="H15" s="60"/>
      <c r="I15" s="60"/>
      <c r="J15" s="60">
        <v>7505399</v>
      </c>
      <c r="K15" s="60"/>
      <c r="L15" s="60"/>
      <c r="M15" s="60"/>
      <c r="N15" s="60"/>
      <c r="O15" s="60"/>
      <c r="P15" s="60">
        <v>1469709</v>
      </c>
      <c r="Q15" s="60">
        <v>53693</v>
      </c>
      <c r="R15" s="60">
        <v>1523402</v>
      </c>
      <c r="S15" s="60">
        <v>92259</v>
      </c>
      <c r="T15" s="60">
        <v>492863</v>
      </c>
      <c r="U15" s="60">
        <v>81003</v>
      </c>
      <c r="V15" s="60">
        <v>666125</v>
      </c>
      <c r="W15" s="60">
        <v>9694926</v>
      </c>
      <c r="X15" s="60">
        <v>8695500</v>
      </c>
      <c r="Y15" s="60">
        <v>999426</v>
      </c>
      <c r="Z15" s="140">
        <v>11.49</v>
      </c>
      <c r="AA15" s="155">
        <v>8695500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>
        <v>400000</v>
      </c>
      <c r="F18" s="82">
        <v>100000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>
        <v>80940</v>
      </c>
      <c r="R18" s="82">
        <v>80940</v>
      </c>
      <c r="S18" s="82"/>
      <c r="T18" s="82"/>
      <c r="U18" s="82"/>
      <c r="V18" s="82"/>
      <c r="W18" s="82">
        <v>80940</v>
      </c>
      <c r="X18" s="82">
        <v>100000</v>
      </c>
      <c r="Y18" s="82">
        <v>-19060</v>
      </c>
      <c r="Z18" s="270">
        <v>-19.06</v>
      </c>
      <c r="AA18" s="278">
        <v>100000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20407044</v>
      </c>
      <c r="F36" s="60">
        <f t="shared" si="4"/>
        <v>28281033</v>
      </c>
      <c r="G36" s="60">
        <f t="shared" si="4"/>
        <v>402561</v>
      </c>
      <c r="H36" s="60">
        <f t="shared" si="4"/>
        <v>1219722</v>
      </c>
      <c r="I36" s="60">
        <f t="shared" si="4"/>
        <v>2502533</v>
      </c>
      <c r="J36" s="60">
        <f t="shared" si="4"/>
        <v>4124816</v>
      </c>
      <c r="K36" s="60">
        <f t="shared" si="4"/>
        <v>4025869</v>
      </c>
      <c r="L36" s="60">
        <f t="shared" si="4"/>
        <v>2289239</v>
      </c>
      <c r="M36" s="60">
        <f t="shared" si="4"/>
        <v>948117</v>
      </c>
      <c r="N36" s="60">
        <f t="shared" si="4"/>
        <v>7263225</v>
      </c>
      <c r="O36" s="60">
        <f t="shared" si="4"/>
        <v>2133412</v>
      </c>
      <c r="P36" s="60">
        <f t="shared" si="4"/>
        <v>1315487</v>
      </c>
      <c r="Q36" s="60">
        <f t="shared" si="4"/>
        <v>7012280</v>
      </c>
      <c r="R36" s="60">
        <f t="shared" si="4"/>
        <v>10461179</v>
      </c>
      <c r="S36" s="60">
        <f t="shared" si="4"/>
        <v>2637309</v>
      </c>
      <c r="T36" s="60">
        <f t="shared" si="4"/>
        <v>2637309</v>
      </c>
      <c r="U36" s="60">
        <f t="shared" si="4"/>
        <v>0</v>
      </c>
      <c r="V36" s="60">
        <f t="shared" si="4"/>
        <v>5274618</v>
      </c>
      <c r="W36" s="60">
        <f t="shared" si="4"/>
        <v>27123838</v>
      </c>
      <c r="X36" s="60">
        <f t="shared" si="4"/>
        <v>28281033</v>
      </c>
      <c r="Y36" s="60">
        <f t="shared" si="4"/>
        <v>-1157195</v>
      </c>
      <c r="Z36" s="140">
        <f aca="true" t="shared" si="5" ref="Z36:Z49">+IF(X36&lt;&gt;0,+(Y36/X36)*100,0)</f>
        <v>-4.091770622381438</v>
      </c>
      <c r="AA36" s="155">
        <f>AA6+AA21</f>
        <v>28281033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6200000</v>
      </c>
      <c r="F37" s="60">
        <f t="shared" si="4"/>
        <v>13600000</v>
      </c>
      <c r="G37" s="60">
        <f t="shared" si="4"/>
        <v>32085</v>
      </c>
      <c r="H37" s="60">
        <f t="shared" si="4"/>
        <v>1694659</v>
      </c>
      <c r="I37" s="60">
        <f t="shared" si="4"/>
        <v>1261795</v>
      </c>
      <c r="J37" s="60">
        <f t="shared" si="4"/>
        <v>2988539</v>
      </c>
      <c r="K37" s="60">
        <f t="shared" si="4"/>
        <v>554661</v>
      </c>
      <c r="L37" s="60">
        <f t="shared" si="4"/>
        <v>679902</v>
      </c>
      <c r="M37" s="60">
        <f t="shared" si="4"/>
        <v>2275431</v>
      </c>
      <c r="N37" s="60">
        <f t="shared" si="4"/>
        <v>3509994</v>
      </c>
      <c r="O37" s="60">
        <f t="shared" si="4"/>
        <v>672213</v>
      </c>
      <c r="P37" s="60">
        <f t="shared" si="4"/>
        <v>228021</v>
      </c>
      <c r="Q37" s="60">
        <f t="shared" si="4"/>
        <v>120133</v>
      </c>
      <c r="R37" s="60">
        <f t="shared" si="4"/>
        <v>1020367</v>
      </c>
      <c r="S37" s="60">
        <f t="shared" si="4"/>
        <v>587279</v>
      </c>
      <c r="T37" s="60">
        <f t="shared" si="4"/>
        <v>787575</v>
      </c>
      <c r="U37" s="60">
        <f t="shared" si="4"/>
        <v>1060072</v>
      </c>
      <c r="V37" s="60">
        <f t="shared" si="4"/>
        <v>2434926</v>
      </c>
      <c r="W37" s="60">
        <f t="shared" si="4"/>
        <v>9953826</v>
      </c>
      <c r="X37" s="60">
        <f t="shared" si="4"/>
        <v>13600000</v>
      </c>
      <c r="Y37" s="60">
        <f t="shared" si="4"/>
        <v>-3646174</v>
      </c>
      <c r="Z37" s="140">
        <f t="shared" si="5"/>
        <v>-26.810102941176474</v>
      </c>
      <c r="AA37" s="155">
        <f>AA7+AA22</f>
        <v>13600000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27465505</v>
      </c>
      <c r="D40" s="156">
        <f t="shared" si="4"/>
        <v>0</v>
      </c>
      <c r="E40" s="60">
        <f t="shared" si="4"/>
        <v>0</v>
      </c>
      <c r="F40" s="60">
        <f t="shared" si="4"/>
        <v>3623987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50008</v>
      </c>
      <c r="P40" s="60">
        <f t="shared" si="4"/>
        <v>0</v>
      </c>
      <c r="Q40" s="60">
        <f t="shared" si="4"/>
        <v>0</v>
      </c>
      <c r="R40" s="60">
        <f t="shared" si="4"/>
        <v>50008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50008</v>
      </c>
      <c r="X40" s="60">
        <f t="shared" si="4"/>
        <v>3623987</v>
      </c>
      <c r="Y40" s="60">
        <f t="shared" si="4"/>
        <v>-3573979</v>
      </c>
      <c r="Z40" s="140">
        <f t="shared" si="5"/>
        <v>-98.62008335018861</v>
      </c>
      <c r="AA40" s="155">
        <f>AA10+AA25</f>
        <v>3623987</v>
      </c>
    </row>
    <row r="41" spans="1:27" ht="13.5">
      <c r="A41" s="292" t="s">
        <v>210</v>
      </c>
      <c r="B41" s="142"/>
      <c r="C41" s="293">
        <f aca="true" t="shared" si="6" ref="C41:Y41">SUM(C36:C40)</f>
        <v>27465505</v>
      </c>
      <c r="D41" s="294">
        <f t="shared" si="6"/>
        <v>0</v>
      </c>
      <c r="E41" s="295">
        <f t="shared" si="6"/>
        <v>26607044</v>
      </c>
      <c r="F41" s="295">
        <f t="shared" si="6"/>
        <v>45505020</v>
      </c>
      <c r="G41" s="295">
        <f t="shared" si="6"/>
        <v>434646</v>
      </c>
      <c r="H41" s="295">
        <f t="shared" si="6"/>
        <v>2914381</v>
      </c>
      <c r="I41" s="295">
        <f t="shared" si="6"/>
        <v>3764328</v>
      </c>
      <c r="J41" s="295">
        <f t="shared" si="6"/>
        <v>7113355</v>
      </c>
      <c r="K41" s="295">
        <f t="shared" si="6"/>
        <v>4580530</v>
      </c>
      <c r="L41" s="295">
        <f t="shared" si="6"/>
        <v>2969141</v>
      </c>
      <c r="M41" s="295">
        <f t="shared" si="6"/>
        <v>3223548</v>
      </c>
      <c r="N41" s="295">
        <f t="shared" si="6"/>
        <v>10773219</v>
      </c>
      <c r="O41" s="295">
        <f t="shared" si="6"/>
        <v>2855633</v>
      </c>
      <c r="P41" s="295">
        <f t="shared" si="6"/>
        <v>1543508</v>
      </c>
      <c r="Q41" s="295">
        <f t="shared" si="6"/>
        <v>7132413</v>
      </c>
      <c r="R41" s="295">
        <f t="shared" si="6"/>
        <v>11531554</v>
      </c>
      <c r="S41" s="295">
        <f t="shared" si="6"/>
        <v>3224588</v>
      </c>
      <c r="T41" s="295">
        <f t="shared" si="6"/>
        <v>3424884</v>
      </c>
      <c r="U41" s="295">
        <f t="shared" si="6"/>
        <v>1060072</v>
      </c>
      <c r="V41" s="295">
        <f t="shared" si="6"/>
        <v>7709544</v>
      </c>
      <c r="W41" s="295">
        <f t="shared" si="6"/>
        <v>37127672</v>
      </c>
      <c r="X41" s="295">
        <f t="shared" si="6"/>
        <v>45505020</v>
      </c>
      <c r="Y41" s="295">
        <f t="shared" si="6"/>
        <v>-8377348</v>
      </c>
      <c r="Z41" s="296">
        <f t="shared" si="5"/>
        <v>-18.409722707516664</v>
      </c>
      <c r="AA41" s="297">
        <f>SUM(AA36:AA40)</f>
        <v>45505020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13405308</v>
      </c>
      <c r="F42" s="54">
        <f t="shared" si="7"/>
        <v>27765931</v>
      </c>
      <c r="G42" s="54">
        <f t="shared" si="7"/>
        <v>1473303</v>
      </c>
      <c r="H42" s="54">
        <f t="shared" si="7"/>
        <v>779171</v>
      </c>
      <c r="I42" s="54">
        <f t="shared" si="7"/>
        <v>685563</v>
      </c>
      <c r="J42" s="54">
        <f t="shared" si="7"/>
        <v>2938037</v>
      </c>
      <c r="K42" s="54">
        <f t="shared" si="7"/>
        <v>1392506</v>
      </c>
      <c r="L42" s="54">
        <f t="shared" si="7"/>
        <v>392000</v>
      </c>
      <c r="M42" s="54">
        <f t="shared" si="7"/>
        <v>1933958</v>
      </c>
      <c r="N42" s="54">
        <f t="shared" si="7"/>
        <v>3718464</v>
      </c>
      <c r="O42" s="54">
        <f t="shared" si="7"/>
        <v>126018</v>
      </c>
      <c r="P42" s="54">
        <f t="shared" si="7"/>
        <v>66231</v>
      </c>
      <c r="Q42" s="54">
        <f t="shared" si="7"/>
        <v>1323953</v>
      </c>
      <c r="R42" s="54">
        <f t="shared" si="7"/>
        <v>1516202</v>
      </c>
      <c r="S42" s="54">
        <f t="shared" si="7"/>
        <v>235522</v>
      </c>
      <c r="T42" s="54">
        <f t="shared" si="7"/>
        <v>2591803</v>
      </c>
      <c r="U42" s="54">
        <f t="shared" si="7"/>
        <v>625810</v>
      </c>
      <c r="V42" s="54">
        <f t="shared" si="7"/>
        <v>3453135</v>
      </c>
      <c r="W42" s="54">
        <f t="shared" si="7"/>
        <v>11625838</v>
      </c>
      <c r="X42" s="54">
        <f t="shared" si="7"/>
        <v>27765931</v>
      </c>
      <c r="Y42" s="54">
        <f t="shared" si="7"/>
        <v>-16140093</v>
      </c>
      <c r="Z42" s="184">
        <f t="shared" si="5"/>
        <v>-58.129125942148306</v>
      </c>
      <c r="AA42" s="130">
        <f aca="true" t="shared" si="8" ref="AA42:AA48">AA12+AA27</f>
        <v>27765931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45980043</v>
      </c>
      <c r="D45" s="129">
        <f t="shared" si="7"/>
        <v>0</v>
      </c>
      <c r="E45" s="54">
        <f t="shared" si="7"/>
        <v>8000000</v>
      </c>
      <c r="F45" s="54">
        <f t="shared" si="7"/>
        <v>8695500</v>
      </c>
      <c r="G45" s="54">
        <f t="shared" si="7"/>
        <v>7505399</v>
      </c>
      <c r="H45" s="54">
        <f t="shared" si="7"/>
        <v>0</v>
      </c>
      <c r="I45" s="54">
        <f t="shared" si="7"/>
        <v>0</v>
      </c>
      <c r="J45" s="54">
        <f t="shared" si="7"/>
        <v>7505399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1469709</v>
      </c>
      <c r="Q45" s="54">
        <f t="shared" si="7"/>
        <v>53693</v>
      </c>
      <c r="R45" s="54">
        <f t="shared" si="7"/>
        <v>1523402</v>
      </c>
      <c r="S45" s="54">
        <f t="shared" si="7"/>
        <v>92259</v>
      </c>
      <c r="T45" s="54">
        <f t="shared" si="7"/>
        <v>492863</v>
      </c>
      <c r="U45" s="54">
        <f t="shared" si="7"/>
        <v>81003</v>
      </c>
      <c r="V45" s="54">
        <f t="shared" si="7"/>
        <v>666125</v>
      </c>
      <c r="W45" s="54">
        <f t="shared" si="7"/>
        <v>9694926</v>
      </c>
      <c r="X45" s="54">
        <f t="shared" si="7"/>
        <v>8695500</v>
      </c>
      <c r="Y45" s="54">
        <f t="shared" si="7"/>
        <v>999426</v>
      </c>
      <c r="Z45" s="184">
        <f t="shared" si="5"/>
        <v>11.493600138002416</v>
      </c>
      <c r="AA45" s="130">
        <f t="shared" si="8"/>
        <v>8695500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400000</v>
      </c>
      <c r="F48" s="54">
        <f t="shared" si="7"/>
        <v>100000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80940</v>
      </c>
      <c r="R48" s="54">
        <f t="shared" si="7"/>
        <v>80940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80940</v>
      </c>
      <c r="X48" s="54">
        <f t="shared" si="7"/>
        <v>100000</v>
      </c>
      <c r="Y48" s="54">
        <f t="shared" si="7"/>
        <v>-19060</v>
      </c>
      <c r="Z48" s="184">
        <f t="shared" si="5"/>
        <v>-19.06</v>
      </c>
      <c r="AA48" s="130">
        <f t="shared" si="8"/>
        <v>100000</v>
      </c>
    </row>
    <row r="49" spans="1:27" ht="13.5">
      <c r="A49" s="308" t="s">
        <v>220</v>
      </c>
      <c r="B49" s="149"/>
      <c r="C49" s="239">
        <f aca="true" t="shared" si="9" ref="C49:Y49">SUM(C41:C48)</f>
        <v>73445548</v>
      </c>
      <c r="D49" s="218">
        <f t="shared" si="9"/>
        <v>0</v>
      </c>
      <c r="E49" s="220">
        <f t="shared" si="9"/>
        <v>48412352</v>
      </c>
      <c r="F49" s="220">
        <f t="shared" si="9"/>
        <v>82066451</v>
      </c>
      <c r="G49" s="220">
        <f t="shared" si="9"/>
        <v>9413348</v>
      </c>
      <c r="H49" s="220">
        <f t="shared" si="9"/>
        <v>3693552</v>
      </c>
      <c r="I49" s="220">
        <f t="shared" si="9"/>
        <v>4449891</v>
      </c>
      <c r="J49" s="220">
        <f t="shared" si="9"/>
        <v>17556791</v>
      </c>
      <c r="K49" s="220">
        <f t="shared" si="9"/>
        <v>5973036</v>
      </c>
      <c r="L49" s="220">
        <f t="shared" si="9"/>
        <v>3361141</v>
      </c>
      <c r="M49" s="220">
        <f t="shared" si="9"/>
        <v>5157506</v>
      </c>
      <c r="N49" s="220">
        <f t="shared" si="9"/>
        <v>14491683</v>
      </c>
      <c r="O49" s="220">
        <f t="shared" si="9"/>
        <v>2981651</v>
      </c>
      <c r="P49" s="220">
        <f t="shared" si="9"/>
        <v>3079448</v>
      </c>
      <c r="Q49" s="220">
        <f t="shared" si="9"/>
        <v>8590999</v>
      </c>
      <c r="R49" s="220">
        <f t="shared" si="9"/>
        <v>14652098</v>
      </c>
      <c r="S49" s="220">
        <f t="shared" si="9"/>
        <v>3552369</v>
      </c>
      <c r="T49" s="220">
        <f t="shared" si="9"/>
        <v>6509550</v>
      </c>
      <c r="U49" s="220">
        <f t="shared" si="9"/>
        <v>1766885</v>
      </c>
      <c r="V49" s="220">
        <f t="shared" si="9"/>
        <v>11828804</v>
      </c>
      <c r="W49" s="220">
        <f t="shared" si="9"/>
        <v>58529376</v>
      </c>
      <c r="X49" s="220">
        <f t="shared" si="9"/>
        <v>82066451</v>
      </c>
      <c r="Y49" s="220">
        <f t="shared" si="9"/>
        <v>-23537075</v>
      </c>
      <c r="Z49" s="221">
        <f t="shared" si="5"/>
        <v>-28.680507945932742</v>
      </c>
      <c r="AA49" s="222">
        <f>SUM(AA41:AA48)</f>
        <v>82066451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10236289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1648785</v>
      </c>
      <c r="J51" s="54">
        <f t="shared" si="10"/>
        <v>1648785</v>
      </c>
      <c r="K51" s="54">
        <f t="shared" si="10"/>
        <v>828253</v>
      </c>
      <c r="L51" s="54">
        <f t="shared" si="10"/>
        <v>399327</v>
      </c>
      <c r="M51" s="54">
        <f t="shared" si="10"/>
        <v>920416</v>
      </c>
      <c r="N51" s="54">
        <f t="shared" si="10"/>
        <v>2147996</v>
      </c>
      <c r="O51" s="54">
        <f t="shared" si="10"/>
        <v>590499</v>
      </c>
      <c r="P51" s="54">
        <f t="shared" si="10"/>
        <v>661570</v>
      </c>
      <c r="Q51" s="54">
        <f t="shared" si="10"/>
        <v>0</v>
      </c>
      <c r="R51" s="54">
        <f t="shared" si="10"/>
        <v>1252069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5048850</v>
      </c>
      <c r="X51" s="54">
        <f t="shared" si="10"/>
        <v>0</v>
      </c>
      <c r="Y51" s="54">
        <f t="shared" si="10"/>
        <v>5048850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>
        <v>6000000</v>
      </c>
      <c r="F52" s="60"/>
      <c r="G52" s="60"/>
      <c r="H52" s="60"/>
      <c r="I52" s="60">
        <v>933674</v>
      </c>
      <c r="J52" s="60">
        <v>933674</v>
      </c>
      <c r="K52" s="60">
        <v>543362</v>
      </c>
      <c r="L52" s="60">
        <v>209167</v>
      </c>
      <c r="M52" s="60">
        <v>314380</v>
      </c>
      <c r="N52" s="60">
        <v>1066909</v>
      </c>
      <c r="O52" s="60">
        <v>132240</v>
      </c>
      <c r="P52" s="60">
        <v>13500</v>
      </c>
      <c r="Q52" s="60"/>
      <c r="R52" s="60">
        <v>145740</v>
      </c>
      <c r="S52" s="60"/>
      <c r="T52" s="60"/>
      <c r="U52" s="60"/>
      <c r="V52" s="60"/>
      <c r="W52" s="60">
        <v>2146323</v>
      </c>
      <c r="X52" s="60"/>
      <c r="Y52" s="60">
        <v>2146323</v>
      </c>
      <c r="Z52" s="140"/>
      <c r="AA52" s="155"/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6000000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933674</v>
      </c>
      <c r="J57" s="295">
        <f t="shared" si="11"/>
        <v>933674</v>
      </c>
      <c r="K57" s="295">
        <f t="shared" si="11"/>
        <v>543362</v>
      </c>
      <c r="L57" s="295">
        <f t="shared" si="11"/>
        <v>209167</v>
      </c>
      <c r="M57" s="295">
        <f t="shared" si="11"/>
        <v>314380</v>
      </c>
      <c r="N57" s="295">
        <f t="shared" si="11"/>
        <v>1066909</v>
      </c>
      <c r="O57" s="295">
        <f t="shared" si="11"/>
        <v>132240</v>
      </c>
      <c r="P57" s="295">
        <f t="shared" si="11"/>
        <v>13500</v>
      </c>
      <c r="Q57" s="295">
        <f t="shared" si="11"/>
        <v>0</v>
      </c>
      <c r="R57" s="295">
        <f t="shared" si="11"/>
        <v>145740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2146323</v>
      </c>
      <c r="X57" s="295">
        <f t="shared" si="11"/>
        <v>0</v>
      </c>
      <c r="Y57" s="295">
        <f t="shared" si="11"/>
        <v>2146323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>
        <v>4236289</v>
      </c>
      <c r="F61" s="60"/>
      <c r="G61" s="60"/>
      <c r="H61" s="60"/>
      <c r="I61" s="60">
        <v>715111</v>
      </c>
      <c r="J61" s="60">
        <v>715111</v>
      </c>
      <c r="K61" s="60">
        <v>284891</v>
      </c>
      <c r="L61" s="60">
        <v>190160</v>
      </c>
      <c r="M61" s="60">
        <v>606036</v>
      </c>
      <c r="N61" s="60">
        <v>1081087</v>
      </c>
      <c r="O61" s="60">
        <v>458259</v>
      </c>
      <c r="P61" s="60">
        <v>648070</v>
      </c>
      <c r="Q61" s="60"/>
      <c r="R61" s="60">
        <v>1106329</v>
      </c>
      <c r="S61" s="60"/>
      <c r="T61" s="60"/>
      <c r="U61" s="60"/>
      <c r="V61" s="60"/>
      <c r="W61" s="60">
        <v>2902527</v>
      </c>
      <c r="X61" s="60"/>
      <c r="Y61" s="60">
        <v>2902527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5532246</v>
      </c>
      <c r="D68" s="156">
        <v>10236289</v>
      </c>
      <c r="E68" s="60">
        <v>10236289</v>
      </c>
      <c r="F68" s="60">
        <v>10236289</v>
      </c>
      <c r="G68" s="60">
        <v>249412</v>
      </c>
      <c r="H68" s="60">
        <v>641142</v>
      </c>
      <c r="I68" s="60">
        <v>2289910</v>
      </c>
      <c r="J68" s="60">
        <v>3180464</v>
      </c>
      <c r="K68" s="60">
        <v>3118163</v>
      </c>
      <c r="L68" s="60">
        <v>1102271</v>
      </c>
      <c r="M68" s="60">
        <v>1714520</v>
      </c>
      <c r="N68" s="60">
        <v>5934954</v>
      </c>
      <c r="O68" s="60">
        <v>1811488</v>
      </c>
      <c r="P68" s="60">
        <v>2535136</v>
      </c>
      <c r="Q68" s="60">
        <v>2000259</v>
      </c>
      <c r="R68" s="60">
        <v>6346883</v>
      </c>
      <c r="S68" s="60">
        <v>2330760</v>
      </c>
      <c r="T68" s="60">
        <v>2825979</v>
      </c>
      <c r="U68" s="60">
        <v>3143673</v>
      </c>
      <c r="V68" s="60">
        <v>8300412</v>
      </c>
      <c r="W68" s="60">
        <v>23762713</v>
      </c>
      <c r="X68" s="60">
        <v>10236289</v>
      </c>
      <c r="Y68" s="60">
        <v>13526424</v>
      </c>
      <c r="Z68" s="140">
        <v>132.14</v>
      </c>
      <c r="AA68" s="155"/>
    </row>
    <row r="69" spans="1:27" ht="13.5">
      <c r="A69" s="238" t="s">
        <v>226</v>
      </c>
      <c r="B69" s="149"/>
      <c r="C69" s="239">
        <f aca="true" t="shared" si="12" ref="C69:Y69">SUM(C65:C68)</f>
        <v>5532246</v>
      </c>
      <c r="D69" s="218">
        <f t="shared" si="12"/>
        <v>10236289</v>
      </c>
      <c r="E69" s="220">
        <f t="shared" si="12"/>
        <v>10236289</v>
      </c>
      <c r="F69" s="220">
        <f t="shared" si="12"/>
        <v>10236289</v>
      </c>
      <c r="G69" s="220">
        <f t="shared" si="12"/>
        <v>249412</v>
      </c>
      <c r="H69" s="220">
        <f t="shared" si="12"/>
        <v>641142</v>
      </c>
      <c r="I69" s="220">
        <f t="shared" si="12"/>
        <v>2289910</v>
      </c>
      <c r="J69" s="220">
        <f t="shared" si="12"/>
        <v>3180464</v>
      </c>
      <c r="K69" s="220">
        <f t="shared" si="12"/>
        <v>3118163</v>
      </c>
      <c r="L69" s="220">
        <f t="shared" si="12"/>
        <v>1102271</v>
      </c>
      <c r="M69" s="220">
        <f t="shared" si="12"/>
        <v>1714520</v>
      </c>
      <c r="N69" s="220">
        <f t="shared" si="12"/>
        <v>5934954</v>
      </c>
      <c r="O69" s="220">
        <f t="shared" si="12"/>
        <v>1811488</v>
      </c>
      <c r="P69" s="220">
        <f t="shared" si="12"/>
        <v>2535136</v>
      </c>
      <c r="Q69" s="220">
        <f t="shared" si="12"/>
        <v>2000259</v>
      </c>
      <c r="R69" s="220">
        <f t="shared" si="12"/>
        <v>6346883</v>
      </c>
      <c r="S69" s="220">
        <f t="shared" si="12"/>
        <v>2330760</v>
      </c>
      <c r="T69" s="220">
        <f t="shared" si="12"/>
        <v>2825979</v>
      </c>
      <c r="U69" s="220">
        <f t="shared" si="12"/>
        <v>3143673</v>
      </c>
      <c r="V69" s="220">
        <f t="shared" si="12"/>
        <v>8300412</v>
      </c>
      <c r="W69" s="220">
        <f t="shared" si="12"/>
        <v>23762713</v>
      </c>
      <c r="X69" s="220">
        <f t="shared" si="12"/>
        <v>10236289</v>
      </c>
      <c r="Y69" s="220">
        <f t="shared" si="12"/>
        <v>13526424</v>
      </c>
      <c r="Z69" s="221">
        <f>+IF(X69&lt;&gt;0,+(Y69/X69)*100,0)</f>
        <v>132.14187289944627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27465505</v>
      </c>
      <c r="D5" s="344">
        <f t="shared" si="0"/>
        <v>0</v>
      </c>
      <c r="E5" s="343">
        <f t="shared" si="0"/>
        <v>26607044</v>
      </c>
      <c r="F5" s="345">
        <f t="shared" si="0"/>
        <v>45505020</v>
      </c>
      <c r="G5" s="345">
        <f t="shared" si="0"/>
        <v>434646</v>
      </c>
      <c r="H5" s="343">
        <f t="shared" si="0"/>
        <v>2914381</v>
      </c>
      <c r="I5" s="343">
        <f t="shared" si="0"/>
        <v>3764328</v>
      </c>
      <c r="J5" s="345">
        <f t="shared" si="0"/>
        <v>7113355</v>
      </c>
      <c r="K5" s="345">
        <f t="shared" si="0"/>
        <v>4580530</v>
      </c>
      <c r="L5" s="343">
        <f t="shared" si="0"/>
        <v>2969141</v>
      </c>
      <c r="M5" s="343">
        <f t="shared" si="0"/>
        <v>3223548</v>
      </c>
      <c r="N5" s="345">
        <f t="shared" si="0"/>
        <v>10773219</v>
      </c>
      <c r="O5" s="345">
        <f t="shared" si="0"/>
        <v>2855633</v>
      </c>
      <c r="P5" s="343">
        <f t="shared" si="0"/>
        <v>1543508</v>
      </c>
      <c r="Q5" s="343">
        <f t="shared" si="0"/>
        <v>7132413</v>
      </c>
      <c r="R5" s="345">
        <f t="shared" si="0"/>
        <v>11531554</v>
      </c>
      <c r="S5" s="345">
        <f t="shared" si="0"/>
        <v>3224588</v>
      </c>
      <c r="T5" s="343">
        <f t="shared" si="0"/>
        <v>3424884</v>
      </c>
      <c r="U5" s="343">
        <f t="shared" si="0"/>
        <v>1060072</v>
      </c>
      <c r="V5" s="345">
        <f t="shared" si="0"/>
        <v>7709544</v>
      </c>
      <c r="W5" s="345">
        <f t="shared" si="0"/>
        <v>37127672</v>
      </c>
      <c r="X5" s="343">
        <f t="shared" si="0"/>
        <v>45505020</v>
      </c>
      <c r="Y5" s="345">
        <f t="shared" si="0"/>
        <v>-8377348</v>
      </c>
      <c r="Z5" s="346">
        <f>+IF(X5&lt;&gt;0,+(Y5/X5)*100,0)</f>
        <v>-18.409722707516664</v>
      </c>
      <c r="AA5" s="347">
        <f>+AA6+AA8+AA11+AA13+AA15</f>
        <v>45505020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20407044</v>
      </c>
      <c r="F6" s="59">
        <f t="shared" si="1"/>
        <v>28281033</v>
      </c>
      <c r="G6" s="59">
        <f t="shared" si="1"/>
        <v>402561</v>
      </c>
      <c r="H6" s="60">
        <f t="shared" si="1"/>
        <v>1219722</v>
      </c>
      <c r="I6" s="60">
        <f t="shared" si="1"/>
        <v>2502533</v>
      </c>
      <c r="J6" s="59">
        <f t="shared" si="1"/>
        <v>4124816</v>
      </c>
      <c r="K6" s="59">
        <f t="shared" si="1"/>
        <v>4025869</v>
      </c>
      <c r="L6" s="60">
        <f t="shared" si="1"/>
        <v>2289239</v>
      </c>
      <c r="M6" s="60">
        <f t="shared" si="1"/>
        <v>948117</v>
      </c>
      <c r="N6" s="59">
        <f t="shared" si="1"/>
        <v>7263225</v>
      </c>
      <c r="O6" s="59">
        <f t="shared" si="1"/>
        <v>2133412</v>
      </c>
      <c r="P6" s="60">
        <f t="shared" si="1"/>
        <v>1315487</v>
      </c>
      <c r="Q6" s="60">
        <f t="shared" si="1"/>
        <v>7012280</v>
      </c>
      <c r="R6" s="59">
        <f t="shared" si="1"/>
        <v>10461179</v>
      </c>
      <c r="S6" s="59">
        <f t="shared" si="1"/>
        <v>2637309</v>
      </c>
      <c r="T6" s="60">
        <f t="shared" si="1"/>
        <v>2637309</v>
      </c>
      <c r="U6" s="60">
        <f t="shared" si="1"/>
        <v>0</v>
      </c>
      <c r="V6" s="59">
        <f t="shared" si="1"/>
        <v>5274618</v>
      </c>
      <c r="W6" s="59">
        <f t="shared" si="1"/>
        <v>27123838</v>
      </c>
      <c r="X6" s="60">
        <f t="shared" si="1"/>
        <v>28281033</v>
      </c>
      <c r="Y6" s="59">
        <f t="shared" si="1"/>
        <v>-1157195</v>
      </c>
      <c r="Z6" s="61">
        <f>+IF(X6&lt;&gt;0,+(Y6/X6)*100,0)</f>
        <v>-4.091770622381438</v>
      </c>
      <c r="AA6" s="62">
        <f t="shared" si="1"/>
        <v>28281033</v>
      </c>
    </row>
    <row r="7" spans="1:27" ht="13.5">
      <c r="A7" s="291" t="s">
        <v>229</v>
      </c>
      <c r="B7" s="142"/>
      <c r="C7" s="60"/>
      <c r="D7" s="327"/>
      <c r="E7" s="60">
        <v>20407044</v>
      </c>
      <c r="F7" s="59">
        <v>28281033</v>
      </c>
      <c r="G7" s="59">
        <v>402561</v>
      </c>
      <c r="H7" s="60">
        <v>1219722</v>
      </c>
      <c r="I7" s="60">
        <v>2502533</v>
      </c>
      <c r="J7" s="59">
        <v>4124816</v>
      </c>
      <c r="K7" s="59">
        <v>4025869</v>
      </c>
      <c r="L7" s="60">
        <v>2289239</v>
      </c>
      <c r="M7" s="60">
        <v>948117</v>
      </c>
      <c r="N7" s="59">
        <v>7263225</v>
      </c>
      <c r="O7" s="59">
        <v>2133412</v>
      </c>
      <c r="P7" s="60">
        <v>1315487</v>
      </c>
      <c r="Q7" s="60">
        <v>7012280</v>
      </c>
      <c r="R7" s="59">
        <v>10461179</v>
      </c>
      <c r="S7" s="59">
        <v>2637309</v>
      </c>
      <c r="T7" s="60">
        <v>2637309</v>
      </c>
      <c r="U7" s="60"/>
      <c r="V7" s="59">
        <v>5274618</v>
      </c>
      <c r="W7" s="59">
        <v>27123838</v>
      </c>
      <c r="X7" s="60">
        <v>28281033</v>
      </c>
      <c r="Y7" s="59">
        <v>-1157195</v>
      </c>
      <c r="Z7" s="61">
        <v>-4.09</v>
      </c>
      <c r="AA7" s="62">
        <v>28281033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6200000</v>
      </c>
      <c r="F8" s="59">
        <f t="shared" si="2"/>
        <v>13600000</v>
      </c>
      <c r="G8" s="59">
        <f t="shared" si="2"/>
        <v>32085</v>
      </c>
      <c r="H8" s="60">
        <f t="shared" si="2"/>
        <v>1694659</v>
      </c>
      <c r="I8" s="60">
        <f t="shared" si="2"/>
        <v>1261795</v>
      </c>
      <c r="J8" s="59">
        <f t="shared" si="2"/>
        <v>2988539</v>
      </c>
      <c r="K8" s="59">
        <f t="shared" si="2"/>
        <v>554661</v>
      </c>
      <c r="L8" s="60">
        <f t="shared" si="2"/>
        <v>679902</v>
      </c>
      <c r="M8" s="60">
        <f t="shared" si="2"/>
        <v>2275431</v>
      </c>
      <c r="N8" s="59">
        <f t="shared" si="2"/>
        <v>3509994</v>
      </c>
      <c r="O8" s="59">
        <f t="shared" si="2"/>
        <v>672213</v>
      </c>
      <c r="P8" s="60">
        <f t="shared" si="2"/>
        <v>228021</v>
      </c>
      <c r="Q8" s="60">
        <f t="shared" si="2"/>
        <v>120133</v>
      </c>
      <c r="R8" s="59">
        <f t="shared" si="2"/>
        <v>1020367</v>
      </c>
      <c r="S8" s="59">
        <f t="shared" si="2"/>
        <v>587279</v>
      </c>
      <c r="T8" s="60">
        <f t="shared" si="2"/>
        <v>787575</v>
      </c>
      <c r="U8" s="60">
        <f t="shared" si="2"/>
        <v>1060072</v>
      </c>
      <c r="V8" s="59">
        <f t="shared" si="2"/>
        <v>2434926</v>
      </c>
      <c r="W8" s="59">
        <f t="shared" si="2"/>
        <v>9953826</v>
      </c>
      <c r="X8" s="60">
        <f t="shared" si="2"/>
        <v>13600000</v>
      </c>
      <c r="Y8" s="59">
        <f t="shared" si="2"/>
        <v>-3646174</v>
      </c>
      <c r="Z8" s="61">
        <f>+IF(X8&lt;&gt;0,+(Y8/X8)*100,0)</f>
        <v>-26.810102941176474</v>
      </c>
      <c r="AA8" s="62">
        <f>SUM(AA9:AA10)</f>
        <v>13600000</v>
      </c>
    </row>
    <row r="9" spans="1:27" ht="13.5">
      <c r="A9" s="291" t="s">
        <v>230</v>
      </c>
      <c r="B9" s="142"/>
      <c r="C9" s="60"/>
      <c r="D9" s="327"/>
      <c r="E9" s="60">
        <v>6200000</v>
      </c>
      <c r="F9" s="59">
        <v>13500000</v>
      </c>
      <c r="G9" s="59">
        <v>32085</v>
      </c>
      <c r="H9" s="60">
        <v>1694659</v>
      </c>
      <c r="I9" s="60">
        <v>1261795</v>
      </c>
      <c r="J9" s="59">
        <v>2988539</v>
      </c>
      <c r="K9" s="59">
        <v>554661</v>
      </c>
      <c r="L9" s="60">
        <v>679902</v>
      </c>
      <c r="M9" s="60">
        <v>2144625</v>
      </c>
      <c r="N9" s="59">
        <v>3379188</v>
      </c>
      <c r="O9" s="59">
        <v>672213</v>
      </c>
      <c r="P9" s="60">
        <v>228021</v>
      </c>
      <c r="Q9" s="60">
        <v>120133</v>
      </c>
      <c r="R9" s="59">
        <v>1020367</v>
      </c>
      <c r="S9" s="59">
        <v>587279</v>
      </c>
      <c r="T9" s="60">
        <v>787575</v>
      </c>
      <c r="U9" s="60">
        <v>1060072</v>
      </c>
      <c r="V9" s="59">
        <v>2434926</v>
      </c>
      <c r="W9" s="59">
        <v>9823020</v>
      </c>
      <c r="X9" s="60">
        <v>13500000</v>
      </c>
      <c r="Y9" s="59">
        <v>-3676980</v>
      </c>
      <c r="Z9" s="61">
        <v>-27.24</v>
      </c>
      <c r="AA9" s="62">
        <v>13500000</v>
      </c>
    </row>
    <row r="10" spans="1:27" ht="13.5">
      <c r="A10" s="291" t="s">
        <v>231</v>
      </c>
      <c r="B10" s="142"/>
      <c r="C10" s="60"/>
      <c r="D10" s="327"/>
      <c r="E10" s="60"/>
      <c r="F10" s="59">
        <v>100000</v>
      </c>
      <c r="G10" s="59"/>
      <c r="H10" s="60"/>
      <c r="I10" s="60"/>
      <c r="J10" s="59"/>
      <c r="K10" s="59"/>
      <c r="L10" s="60"/>
      <c r="M10" s="60">
        <v>130806</v>
      </c>
      <c r="N10" s="59">
        <v>130806</v>
      </c>
      <c r="O10" s="59"/>
      <c r="P10" s="60"/>
      <c r="Q10" s="60"/>
      <c r="R10" s="59"/>
      <c r="S10" s="59"/>
      <c r="T10" s="60"/>
      <c r="U10" s="60"/>
      <c r="V10" s="59"/>
      <c r="W10" s="59">
        <v>130806</v>
      </c>
      <c r="X10" s="60">
        <v>100000</v>
      </c>
      <c r="Y10" s="59">
        <v>30806</v>
      </c>
      <c r="Z10" s="61">
        <v>30.81</v>
      </c>
      <c r="AA10" s="62">
        <v>100000</v>
      </c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27465505</v>
      </c>
      <c r="D15" s="327">
        <f t="shared" si="5"/>
        <v>0</v>
      </c>
      <c r="E15" s="60">
        <f t="shared" si="5"/>
        <v>0</v>
      </c>
      <c r="F15" s="59">
        <f t="shared" si="5"/>
        <v>3623987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50008</v>
      </c>
      <c r="P15" s="60">
        <f t="shared" si="5"/>
        <v>0</v>
      </c>
      <c r="Q15" s="60">
        <f t="shared" si="5"/>
        <v>0</v>
      </c>
      <c r="R15" s="59">
        <f t="shared" si="5"/>
        <v>50008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50008</v>
      </c>
      <c r="X15" s="60">
        <f t="shared" si="5"/>
        <v>3623987</v>
      </c>
      <c r="Y15" s="59">
        <f t="shared" si="5"/>
        <v>-3573979</v>
      </c>
      <c r="Z15" s="61">
        <f>+IF(X15&lt;&gt;0,+(Y15/X15)*100,0)</f>
        <v>-98.62008335018861</v>
      </c>
      <c r="AA15" s="62">
        <f>SUM(AA16:AA20)</f>
        <v>3623987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>
        <v>50008</v>
      </c>
      <c r="P18" s="60"/>
      <c r="Q18" s="60"/>
      <c r="R18" s="59">
        <v>50008</v>
      </c>
      <c r="S18" s="59"/>
      <c r="T18" s="60"/>
      <c r="U18" s="60"/>
      <c r="V18" s="59"/>
      <c r="W18" s="59">
        <v>50008</v>
      </c>
      <c r="X18" s="60"/>
      <c r="Y18" s="59">
        <v>50008</v>
      </c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27465505</v>
      </c>
      <c r="D20" s="327"/>
      <c r="E20" s="60"/>
      <c r="F20" s="59">
        <v>3623987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3623987</v>
      </c>
      <c r="Y20" s="59">
        <v>-3623987</v>
      </c>
      <c r="Z20" s="61">
        <v>-100</v>
      </c>
      <c r="AA20" s="62">
        <v>3623987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13405308</v>
      </c>
      <c r="F22" s="332">
        <f t="shared" si="6"/>
        <v>27765931</v>
      </c>
      <c r="G22" s="332">
        <f t="shared" si="6"/>
        <v>1473303</v>
      </c>
      <c r="H22" s="330">
        <f t="shared" si="6"/>
        <v>779171</v>
      </c>
      <c r="I22" s="330">
        <f t="shared" si="6"/>
        <v>685563</v>
      </c>
      <c r="J22" s="332">
        <f t="shared" si="6"/>
        <v>2938037</v>
      </c>
      <c r="K22" s="332">
        <f t="shared" si="6"/>
        <v>1392506</v>
      </c>
      <c r="L22" s="330">
        <f t="shared" si="6"/>
        <v>392000</v>
      </c>
      <c r="M22" s="330">
        <f t="shared" si="6"/>
        <v>1933958</v>
      </c>
      <c r="N22" s="332">
        <f t="shared" si="6"/>
        <v>3718464</v>
      </c>
      <c r="O22" s="332">
        <f t="shared" si="6"/>
        <v>126018</v>
      </c>
      <c r="P22" s="330">
        <f t="shared" si="6"/>
        <v>66231</v>
      </c>
      <c r="Q22" s="330">
        <f t="shared" si="6"/>
        <v>1323953</v>
      </c>
      <c r="R22" s="332">
        <f t="shared" si="6"/>
        <v>1516202</v>
      </c>
      <c r="S22" s="332">
        <f t="shared" si="6"/>
        <v>235522</v>
      </c>
      <c r="T22" s="330">
        <f t="shared" si="6"/>
        <v>2591803</v>
      </c>
      <c r="U22" s="330">
        <f t="shared" si="6"/>
        <v>625810</v>
      </c>
      <c r="V22" s="332">
        <f t="shared" si="6"/>
        <v>3453135</v>
      </c>
      <c r="W22" s="332">
        <f t="shared" si="6"/>
        <v>11625838</v>
      </c>
      <c r="X22" s="330">
        <f t="shared" si="6"/>
        <v>27765931</v>
      </c>
      <c r="Y22" s="332">
        <f t="shared" si="6"/>
        <v>-16140093</v>
      </c>
      <c r="Z22" s="323">
        <f>+IF(X22&lt;&gt;0,+(Y22/X22)*100,0)</f>
        <v>-58.129125942148306</v>
      </c>
      <c r="AA22" s="337">
        <f>SUM(AA23:AA32)</f>
        <v>27765931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>
        <v>7905308</v>
      </c>
      <c r="F25" s="59">
        <v>10105308</v>
      </c>
      <c r="G25" s="59">
        <v>315011</v>
      </c>
      <c r="H25" s="60">
        <v>115065</v>
      </c>
      <c r="I25" s="60">
        <v>550622</v>
      </c>
      <c r="J25" s="59">
        <v>980698</v>
      </c>
      <c r="K25" s="59">
        <v>351675</v>
      </c>
      <c r="L25" s="60"/>
      <c r="M25" s="60">
        <v>450806</v>
      </c>
      <c r="N25" s="59">
        <v>802481</v>
      </c>
      <c r="O25" s="59">
        <v>126018</v>
      </c>
      <c r="P25" s="60">
        <v>66231</v>
      </c>
      <c r="Q25" s="60">
        <v>778703</v>
      </c>
      <c r="R25" s="59">
        <v>970952</v>
      </c>
      <c r="S25" s="59">
        <v>235522</v>
      </c>
      <c r="T25" s="60">
        <v>235522</v>
      </c>
      <c r="U25" s="60"/>
      <c r="V25" s="59">
        <v>471044</v>
      </c>
      <c r="W25" s="59">
        <v>3225175</v>
      </c>
      <c r="X25" s="60">
        <v>10105308</v>
      </c>
      <c r="Y25" s="59">
        <v>-6880133</v>
      </c>
      <c r="Z25" s="61">
        <v>-68.08</v>
      </c>
      <c r="AA25" s="62">
        <v>10105308</v>
      </c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>
        <v>1000000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4500000</v>
      </c>
      <c r="F32" s="59">
        <v>17660623</v>
      </c>
      <c r="G32" s="59">
        <v>1158292</v>
      </c>
      <c r="H32" s="60">
        <v>664106</v>
      </c>
      <c r="I32" s="60">
        <v>134941</v>
      </c>
      <c r="J32" s="59">
        <v>1957339</v>
      </c>
      <c r="K32" s="59">
        <v>1040831</v>
      </c>
      <c r="L32" s="60">
        <v>392000</v>
      </c>
      <c r="M32" s="60">
        <v>1483152</v>
      </c>
      <c r="N32" s="59">
        <v>2915983</v>
      </c>
      <c r="O32" s="59"/>
      <c r="P32" s="60"/>
      <c r="Q32" s="60">
        <v>545250</v>
      </c>
      <c r="R32" s="59">
        <v>545250</v>
      </c>
      <c r="S32" s="59"/>
      <c r="T32" s="60">
        <v>2356281</v>
      </c>
      <c r="U32" s="60">
        <v>625810</v>
      </c>
      <c r="V32" s="59">
        <v>2982091</v>
      </c>
      <c r="W32" s="59">
        <v>8400663</v>
      </c>
      <c r="X32" s="60">
        <v>17660623</v>
      </c>
      <c r="Y32" s="59">
        <v>-9259960</v>
      </c>
      <c r="Z32" s="61">
        <v>-52.43</v>
      </c>
      <c r="AA32" s="62">
        <v>17660623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45980043</v>
      </c>
      <c r="D40" s="331">
        <f t="shared" si="9"/>
        <v>0</v>
      </c>
      <c r="E40" s="330">
        <f t="shared" si="9"/>
        <v>8000000</v>
      </c>
      <c r="F40" s="332">
        <f t="shared" si="9"/>
        <v>8695500</v>
      </c>
      <c r="G40" s="332">
        <f t="shared" si="9"/>
        <v>7505399</v>
      </c>
      <c r="H40" s="330">
        <f t="shared" si="9"/>
        <v>0</v>
      </c>
      <c r="I40" s="330">
        <f t="shared" si="9"/>
        <v>0</v>
      </c>
      <c r="J40" s="332">
        <f t="shared" si="9"/>
        <v>7505399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1469709</v>
      </c>
      <c r="Q40" s="330">
        <f t="shared" si="9"/>
        <v>53693</v>
      </c>
      <c r="R40" s="332">
        <f t="shared" si="9"/>
        <v>1523402</v>
      </c>
      <c r="S40" s="332">
        <f t="shared" si="9"/>
        <v>92259</v>
      </c>
      <c r="T40" s="330">
        <f t="shared" si="9"/>
        <v>492863</v>
      </c>
      <c r="U40" s="330">
        <f t="shared" si="9"/>
        <v>81003</v>
      </c>
      <c r="V40" s="332">
        <f t="shared" si="9"/>
        <v>666125</v>
      </c>
      <c r="W40" s="332">
        <f t="shared" si="9"/>
        <v>9694926</v>
      </c>
      <c r="X40" s="330">
        <f t="shared" si="9"/>
        <v>8695500</v>
      </c>
      <c r="Y40" s="332">
        <f t="shared" si="9"/>
        <v>999426</v>
      </c>
      <c r="Z40" s="323">
        <f>+IF(X40&lt;&gt;0,+(Y40/X40)*100,0)</f>
        <v>11.493600138002416</v>
      </c>
      <c r="AA40" s="337">
        <f>SUM(AA41:AA49)</f>
        <v>8695500</v>
      </c>
    </row>
    <row r="41" spans="1:27" ht="13.5">
      <c r="A41" s="348" t="s">
        <v>248</v>
      </c>
      <c r="B41" s="142"/>
      <c r="C41" s="349"/>
      <c r="D41" s="350"/>
      <c r="E41" s="349">
        <v>500000</v>
      </c>
      <c r="F41" s="351">
        <v>995500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>
        <v>298031</v>
      </c>
      <c r="Q41" s="349"/>
      <c r="R41" s="351">
        <v>298031</v>
      </c>
      <c r="S41" s="351"/>
      <c r="T41" s="349">
        <v>484663</v>
      </c>
      <c r="U41" s="349"/>
      <c r="V41" s="351">
        <v>484663</v>
      </c>
      <c r="W41" s="351">
        <v>782694</v>
      </c>
      <c r="X41" s="349">
        <v>995500</v>
      </c>
      <c r="Y41" s="351">
        <v>-212806</v>
      </c>
      <c r="Z41" s="352">
        <v>-21.38</v>
      </c>
      <c r="AA41" s="353">
        <v>995500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>
        <v>200000</v>
      </c>
      <c r="G44" s="53">
        <v>5399</v>
      </c>
      <c r="H44" s="54"/>
      <c r="I44" s="54"/>
      <c r="J44" s="53">
        <v>5399</v>
      </c>
      <c r="K44" s="53"/>
      <c r="L44" s="54"/>
      <c r="M44" s="54"/>
      <c r="N44" s="53"/>
      <c r="O44" s="53"/>
      <c r="P44" s="54"/>
      <c r="Q44" s="54"/>
      <c r="R44" s="53"/>
      <c r="S44" s="53"/>
      <c r="T44" s="54">
        <v>8200</v>
      </c>
      <c r="U44" s="54">
        <v>29995</v>
      </c>
      <c r="V44" s="53">
        <v>38195</v>
      </c>
      <c r="W44" s="53">
        <v>43594</v>
      </c>
      <c r="X44" s="54">
        <v>200000</v>
      </c>
      <c r="Y44" s="53">
        <v>-156406</v>
      </c>
      <c r="Z44" s="94">
        <v>-78.2</v>
      </c>
      <c r="AA44" s="95">
        <v>200000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>
        <v>1171678</v>
      </c>
      <c r="Q46" s="54">
        <v>53693</v>
      </c>
      <c r="R46" s="53">
        <v>1225371</v>
      </c>
      <c r="S46" s="53"/>
      <c r="T46" s="54"/>
      <c r="U46" s="54">
        <v>51008</v>
      </c>
      <c r="V46" s="53">
        <v>51008</v>
      </c>
      <c r="W46" s="53">
        <v>1276379</v>
      </c>
      <c r="X46" s="54"/>
      <c r="Y46" s="53">
        <v>1276379</v>
      </c>
      <c r="Z46" s="94"/>
      <c r="AA46" s="95"/>
    </row>
    <row r="47" spans="1:27" ht="13.5">
      <c r="A47" s="348" t="s">
        <v>254</v>
      </c>
      <c r="B47" s="136"/>
      <c r="C47" s="60"/>
      <c r="D47" s="355"/>
      <c r="E47" s="54">
        <v>7500000</v>
      </c>
      <c r="F47" s="53">
        <v>7500000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7500000</v>
      </c>
      <c r="Y47" s="53">
        <v>-7500000</v>
      </c>
      <c r="Z47" s="94">
        <v>-100</v>
      </c>
      <c r="AA47" s="95">
        <v>7500000</v>
      </c>
    </row>
    <row r="48" spans="1:27" ht="13.5">
      <c r="A48" s="348" t="s">
        <v>255</v>
      </c>
      <c r="B48" s="136"/>
      <c r="C48" s="60"/>
      <c r="D48" s="355"/>
      <c r="E48" s="54"/>
      <c r="F48" s="53"/>
      <c r="G48" s="53">
        <v>7500000</v>
      </c>
      <c r="H48" s="54"/>
      <c r="I48" s="54"/>
      <c r="J48" s="53">
        <v>7500000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7500000</v>
      </c>
      <c r="X48" s="54"/>
      <c r="Y48" s="53">
        <v>7500000</v>
      </c>
      <c r="Z48" s="94"/>
      <c r="AA48" s="95"/>
    </row>
    <row r="49" spans="1:27" ht="13.5">
      <c r="A49" s="348" t="s">
        <v>93</v>
      </c>
      <c r="B49" s="136"/>
      <c r="C49" s="54">
        <v>45980043</v>
      </c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>
        <v>92259</v>
      </c>
      <c r="T49" s="54"/>
      <c r="U49" s="54"/>
      <c r="V49" s="53">
        <v>92259</v>
      </c>
      <c r="W49" s="53">
        <v>92259</v>
      </c>
      <c r="X49" s="54"/>
      <c r="Y49" s="53">
        <v>92259</v>
      </c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400000</v>
      </c>
      <c r="F57" s="332">
        <f t="shared" si="13"/>
        <v>100000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80940</v>
      </c>
      <c r="R57" s="332">
        <f t="shared" si="13"/>
        <v>80940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80940</v>
      </c>
      <c r="X57" s="330">
        <f t="shared" si="13"/>
        <v>100000</v>
      </c>
      <c r="Y57" s="332">
        <f t="shared" si="13"/>
        <v>-19060</v>
      </c>
      <c r="Z57" s="323">
        <f>+IF(X57&lt;&gt;0,+(Y57/X57)*100,0)</f>
        <v>-19.06</v>
      </c>
      <c r="AA57" s="337">
        <f t="shared" si="13"/>
        <v>100000</v>
      </c>
    </row>
    <row r="58" spans="1:27" ht="13.5">
      <c r="A58" s="348" t="s">
        <v>217</v>
      </c>
      <c r="B58" s="136"/>
      <c r="C58" s="60"/>
      <c r="D58" s="327"/>
      <c r="E58" s="60">
        <v>400000</v>
      </c>
      <c r="F58" s="59">
        <v>100000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>
        <v>80940</v>
      </c>
      <c r="R58" s="59">
        <v>80940</v>
      </c>
      <c r="S58" s="59"/>
      <c r="T58" s="60"/>
      <c r="U58" s="60"/>
      <c r="V58" s="59"/>
      <c r="W58" s="59">
        <v>80940</v>
      </c>
      <c r="X58" s="60">
        <v>100000</v>
      </c>
      <c r="Y58" s="59">
        <v>-19060</v>
      </c>
      <c r="Z58" s="61">
        <v>-19.06</v>
      </c>
      <c r="AA58" s="62">
        <v>100000</v>
      </c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73445548</v>
      </c>
      <c r="D60" s="333">
        <f t="shared" si="14"/>
        <v>0</v>
      </c>
      <c r="E60" s="219">
        <f t="shared" si="14"/>
        <v>48412352</v>
      </c>
      <c r="F60" s="264">
        <f t="shared" si="14"/>
        <v>82066451</v>
      </c>
      <c r="G60" s="264">
        <f t="shared" si="14"/>
        <v>9413348</v>
      </c>
      <c r="H60" s="219">
        <f t="shared" si="14"/>
        <v>3693552</v>
      </c>
      <c r="I60" s="219">
        <f t="shared" si="14"/>
        <v>4449891</v>
      </c>
      <c r="J60" s="264">
        <f t="shared" si="14"/>
        <v>17556791</v>
      </c>
      <c r="K60" s="264">
        <f t="shared" si="14"/>
        <v>5973036</v>
      </c>
      <c r="L60" s="219">
        <f t="shared" si="14"/>
        <v>3361141</v>
      </c>
      <c r="M60" s="219">
        <f t="shared" si="14"/>
        <v>5157506</v>
      </c>
      <c r="N60" s="264">
        <f t="shared" si="14"/>
        <v>14491683</v>
      </c>
      <c r="O60" s="264">
        <f t="shared" si="14"/>
        <v>2981651</v>
      </c>
      <c r="P60" s="219">
        <f t="shared" si="14"/>
        <v>3079448</v>
      </c>
      <c r="Q60" s="219">
        <f t="shared" si="14"/>
        <v>8590999</v>
      </c>
      <c r="R60" s="264">
        <f t="shared" si="14"/>
        <v>14652098</v>
      </c>
      <c r="S60" s="264">
        <f t="shared" si="14"/>
        <v>3552369</v>
      </c>
      <c r="T60" s="219">
        <f t="shared" si="14"/>
        <v>6509550</v>
      </c>
      <c r="U60" s="219">
        <f t="shared" si="14"/>
        <v>1766885</v>
      </c>
      <c r="V60" s="264">
        <f t="shared" si="14"/>
        <v>11828804</v>
      </c>
      <c r="W60" s="264">
        <f t="shared" si="14"/>
        <v>58529376</v>
      </c>
      <c r="X60" s="219">
        <f t="shared" si="14"/>
        <v>82066451</v>
      </c>
      <c r="Y60" s="264">
        <f t="shared" si="14"/>
        <v>-23537075</v>
      </c>
      <c r="Z60" s="324">
        <f>+IF(X60&lt;&gt;0,+(Y60/X60)*100,0)</f>
        <v>-28.680507945932742</v>
      </c>
      <c r="AA60" s="232">
        <f>+AA57+AA54+AA51+AA40+AA37+AA34+AA22+AA5</f>
        <v>82066451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2015-08-05T13:46:21Z</dcterms:created>
  <dcterms:modified xsi:type="dcterms:W3CDTF">2015-08-05T13:48:44Z</dcterms:modified>
  <cp:category/>
  <cp:version/>
  <cp:contentType/>
  <cp:contentStatus/>
</cp:coreProperties>
</file>