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<sst xmlns="http://schemas.openxmlformats.org/spreadsheetml/2006/main" count="857" uniqueCount="303">
  <si>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Imbabazane(KZN236)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</si>
  <si>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</si>
  <si>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</si>
  <si>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</si>
  <si>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</si>
  <si>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</si>
  <si>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</si>
  <si>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</si>
  <si>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</si>
  <si>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</si>
  <si>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</si>
  <si>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</si>
  <si>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</si>
  <si>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</si>
  <si>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</si>
  <si>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</si>
  <si>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</si>
  <si>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</si>
  <si>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</si>
  <si>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</si>
  <si>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</si>
  <si>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</si>
  <si>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</si>
  <si>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</si>
  <si>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</si>
  <si>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</si>
  <si>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</si>
  <si>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</si>
  <si>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</si>
  <si>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</si>
  <si>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</si>
  <si>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</si>
  <si>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</si>
  <si>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</si>
  <si>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</si>
  <si>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</si>
  <si>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</si>
  <si>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</si>
  <si>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</si>
  <si>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</si>
  <si>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</si>
  <si>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</si>
  <si>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</si>
  <si>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</si>
  <si>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</si>
  <si>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</si>
  <si>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</si>
  <si>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</si>
  <si>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</si>
  <si>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</si>
  <si>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</si>
  <si>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</si>
  <si>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</si>
  <si>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</si>
  <si>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</si>
  <si>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</si>
  <si>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</si>
  <si>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</si>
  <si>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</si>
  <si>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</si>
  <si>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</si>
  <si>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</si>
  <si>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</si>
  <si>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</si>
  <si>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</si>
  <si>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</si>
  <si>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</si>
  <si>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</si>
  <si>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</si>
  <si>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</si>
  <si>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Imbabazane(KZN236)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</si>
  <si>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</si>
  <si>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</si>
  <si>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</si>
  <si>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</si>
  <si>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</si>
  <si>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</si>
  <si>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</si>
  <si>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</si>
  <si>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</si>
  <si>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</si>
  <si>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</si>
  <si>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</si>
  <si>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</si>
  <si>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</si>
  <si>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</si>
  <si>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</si>
  <si>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</si>
  <si>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</si>
  <si>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</si>
  <si>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</si>
  <si>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</si>
  <si>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</si>
  <si>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</si>
  <si>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</si>
  <si>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</si>
  <si>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</si>
  <si>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</si>
  <si>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</si>
  <si>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</si>
  <si>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Imbabazane(KZN236)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</si>
  <si>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</si>
  <si>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</si>
  <si>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</si>
  <si>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</si>
  <si>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</si>
  <si>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</si>
  <si>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</si>
  <si>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</si>
  <si>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</si>
  <si>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</si>
  <si>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</si>
  <si>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</si>
  <si>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</si>
  <si>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</si>
  <si>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</si>
  <si>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</si>
  <si>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</si>
  <si>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</si>
  <si>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</si>
  <si>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</si>
  <si>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</si>
  <si>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</si>
  <si>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</si>
  <si>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</si>
  <si>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</si>
  <si>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</si>
  <si>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</si>
  <si>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</si>
  <si>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Imbabazane(KZN236)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</si>
  <si>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</si>
  <si>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</si>
  <si>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</si>
  <si>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</si>
  <si>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</si>
  <si>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</si>
  <si>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</si>
  <si>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</si>
  <si>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</si>
  <si>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</si>
  <si>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Imbabazane(KZN236)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</si>
  <si>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</si>
  <si>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</si>
  <si>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</si>
  <si>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</si>
  <si>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</si>
  <si>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</si>
  <si>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</si>
  <si>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</si>
  <si>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</si>
  <si>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</si>
  <si>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</si>
  <si>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</si>
  <si>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</si>
  <si>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</si>
  <si>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</si>
  <si>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</si>
  <si>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</si>
  <si>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</si>
  <si>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</si>
  <si>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</si>
  <si>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</si>
  <si>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</si>
  <si>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</si>
  <si>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</si>
  <si>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</si>
  <si>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</si>
  <si>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</si>
  <si>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</si>
  <si>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</si>
  <si>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</si>
  <si>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</si>
  <si>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</si>
  <si>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</si>
  <si>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Imbabazane(KZN236)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</si>
  <si>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</si>
  <si>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</si>
  <si>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</si>
  <si>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</si>
  <si>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</si>
  <si>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</si>
  <si>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</si>
  <si>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</si>
  <si>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</si>
  <si>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</si>
  <si>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</si>
  <si>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</si>
  <si>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</si>
  <si>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</si>
  <si>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</si>
  <si>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</si>
  <si>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</si>
  <si>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</si>
  <si>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</si>
  <si>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</si>
  <si>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</si>
  <si>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</si>
  <si>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</si>
  <si>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</si>
  <si>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</si>
  <si>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</si>
  <si>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</si>
  <si>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Imbabazane(KZN236)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</si>
  <si>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</si>
  <si>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</si>
  <si>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</si>
  <si>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</si>
  <si>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</si>
  <si>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</si>
  <si>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</si>
  <si>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</si>
  <si>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</si>
  <si>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</si>
  <si>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</si>
  <si>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</si>
  <si>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</si>
  <si>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</si>
  <si>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</si>
  <si>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</si>
  <si>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</si>
  <si>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</si>
  <si>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</si>
  <si>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</si>
  <si>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</si>
  <si>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</si>
  <si>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</si>
  <si>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</si>
  <si>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Imbabazane(KZN236)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</si>
  <si>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</si>
  <si>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</si>
  <si>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</si>
  <si>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</si>
  <si>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</si>
  <si>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</si>
  <si>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</si>
  <si>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</si>
  <si>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</si>
  <si>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</si>
  <si>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</si>
  <si>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</si>
  <si>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</si>
  <si>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</si>
  <si>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</si>
  <si>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</si>
  <si>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</si>
  <si>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</si>
  <si>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</si>
  <si>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</si>
  <si>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</si>
  <si>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</si>
  <si>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</si>
  <si>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</si>
  <si>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</si>
  <si>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</si>
  <si>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</si>
  <si>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</si>
  <si>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</si>
  <si>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</si>
  <si>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</si>
  <si>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</si>
  <si>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</si>
  <si>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</si>
  <si>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</si>
  <si>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Imbabazane(KZN236)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</si>
  <si>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</si>
  <si>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</si>
  <si>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Imbabazane(KZN236)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</si>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</sst>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7261190</v>
      </c>
      <c r="C5" s="19">
        <v>0</v>
      </c>
      <c r="D5" s="59">
        <v>7627446</v>
      </c>
      <c r="E5" s="60">
        <v>7711158</v>
      </c>
      <c r="F5" s="60">
        <v>3682886</v>
      </c>
      <c r="G5" s="60">
        <v>365758</v>
      </c>
      <c r="H5" s="60">
        <v>365858</v>
      </c>
      <c r="I5" s="60">
        <v>4414502</v>
      </c>
      <c r="J5" s="60">
        <v>365858</v>
      </c>
      <c r="K5" s="60">
        <v>365570</v>
      </c>
      <c r="L5" s="60">
        <v>365795</v>
      </c>
      <c r="M5" s="60">
        <v>1097223</v>
      </c>
      <c r="N5" s="60">
        <v>366571</v>
      </c>
      <c r="O5" s="60">
        <v>365972</v>
      </c>
      <c r="P5" s="60">
        <v>366572</v>
      </c>
      <c r="Q5" s="60">
        <v>1099115</v>
      </c>
      <c r="R5" s="60">
        <v>366572</v>
      </c>
      <c r="S5" s="60">
        <v>366572</v>
      </c>
      <c r="T5" s="60">
        <v>366572</v>
      </c>
      <c r="U5" s="60">
        <v>1099716</v>
      </c>
      <c r="V5" s="60">
        <v>7710556</v>
      </c>
      <c r="W5" s="60">
        <v>7627449</v>
      </c>
      <c r="X5" s="60">
        <v>83107</v>
      </c>
      <c r="Y5" s="61">
        <v>1.09</v>
      </c>
      <c r="Z5" s="62">
        <v>7711158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2726584</v>
      </c>
      <c r="C7" s="19">
        <v>0</v>
      </c>
      <c r="D7" s="59">
        <v>2100000</v>
      </c>
      <c r="E7" s="60">
        <v>2200378</v>
      </c>
      <c r="F7" s="60">
        <v>11459</v>
      </c>
      <c r="G7" s="60">
        <v>177105</v>
      </c>
      <c r="H7" s="60">
        <v>189348</v>
      </c>
      <c r="I7" s="60">
        <v>377912</v>
      </c>
      <c r="J7" s="60">
        <v>216093</v>
      </c>
      <c r="K7" s="60">
        <v>233750</v>
      </c>
      <c r="L7" s="60">
        <v>236009</v>
      </c>
      <c r="M7" s="60">
        <v>685852</v>
      </c>
      <c r="N7" s="60">
        <v>665000</v>
      </c>
      <c r="O7" s="60">
        <v>681784</v>
      </c>
      <c r="P7" s="60">
        <v>76531</v>
      </c>
      <c r="Q7" s="60">
        <v>1423315</v>
      </c>
      <c r="R7" s="60">
        <v>290775</v>
      </c>
      <c r="S7" s="60">
        <v>49072</v>
      </c>
      <c r="T7" s="60">
        <v>96555</v>
      </c>
      <c r="U7" s="60">
        <v>436402</v>
      </c>
      <c r="V7" s="60">
        <v>2923481</v>
      </c>
      <c r="W7" s="60">
        <v>2100000</v>
      </c>
      <c r="X7" s="60">
        <v>823481</v>
      </c>
      <c r="Y7" s="61">
        <v>39.21</v>
      </c>
      <c r="Z7" s="62">
        <v>2200378</v>
      </c>
    </row>
    <row r="8" spans="1:26" ht="13.5">
      <c r="A8" s="58" t="s">
        <v>34</v>
      </c>
      <c r="B8" s="19">
        <v>75408000</v>
      </c>
      <c r="C8" s="19">
        <v>0</v>
      </c>
      <c r="D8" s="59">
        <v>78415999</v>
      </c>
      <c r="E8" s="60">
        <v>78415999</v>
      </c>
      <c r="F8" s="60">
        <v>31040000</v>
      </c>
      <c r="G8" s="60">
        <v>2019000</v>
      </c>
      <c r="H8" s="60">
        <v>0</v>
      </c>
      <c r="I8" s="60">
        <v>33059000</v>
      </c>
      <c r="J8" s="60">
        <v>0</v>
      </c>
      <c r="K8" s="60">
        <v>21690000</v>
      </c>
      <c r="L8" s="60">
        <v>0</v>
      </c>
      <c r="M8" s="60">
        <v>21690000</v>
      </c>
      <c r="N8" s="60">
        <v>0</v>
      </c>
      <c r="O8" s="60">
        <v>126000</v>
      </c>
      <c r="P8" s="60">
        <v>20007280</v>
      </c>
      <c r="Q8" s="60">
        <v>20133280</v>
      </c>
      <c r="R8" s="60">
        <v>0</v>
      </c>
      <c r="S8" s="60">
        <v>0</v>
      </c>
      <c r="T8" s="60">
        <v>0</v>
      </c>
      <c r="U8" s="60">
        <v>0</v>
      </c>
      <c r="V8" s="60">
        <v>74882280</v>
      </c>
      <c r="W8" s="60">
        <v>78416000</v>
      </c>
      <c r="X8" s="60">
        <v>-3533720</v>
      </c>
      <c r="Y8" s="61">
        <v>-4.51</v>
      </c>
      <c r="Z8" s="62">
        <v>78415999</v>
      </c>
    </row>
    <row r="9" spans="1:26" ht="13.5">
      <c r="A9" s="58" t="s">
        <v>35</v>
      </c>
      <c r="B9" s="19">
        <v>445865</v>
      </c>
      <c r="C9" s="19">
        <v>0</v>
      </c>
      <c r="D9" s="59">
        <v>682415</v>
      </c>
      <c r="E9" s="60">
        <v>2281000</v>
      </c>
      <c r="F9" s="60">
        <v>27637</v>
      </c>
      <c r="G9" s="60">
        <v>157363</v>
      </c>
      <c r="H9" s="60">
        <v>81736</v>
      </c>
      <c r="I9" s="60">
        <v>266736</v>
      </c>
      <c r="J9" s="60">
        <v>100085</v>
      </c>
      <c r="K9" s="60">
        <v>87026</v>
      </c>
      <c r="L9" s="60">
        <v>78661</v>
      </c>
      <c r="M9" s="60">
        <v>265772</v>
      </c>
      <c r="N9" s="60">
        <v>454442</v>
      </c>
      <c r="O9" s="60">
        <v>90420</v>
      </c>
      <c r="P9" s="60">
        <v>181799</v>
      </c>
      <c r="Q9" s="60">
        <v>726661</v>
      </c>
      <c r="R9" s="60">
        <v>150092</v>
      </c>
      <c r="S9" s="60">
        <v>722060</v>
      </c>
      <c r="T9" s="60">
        <v>225199</v>
      </c>
      <c r="U9" s="60">
        <v>1097351</v>
      </c>
      <c r="V9" s="60">
        <v>2356520</v>
      </c>
      <c r="W9" s="60">
        <v>682428</v>
      </c>
      <c r="X9" s="60">
        <v>1674092</v>
      </c>
      <c r="Y9" s="61">
        <v>245.31</v>
      </c>
      <c r="Z9" s="62">
        <v>2281000</v>
      </c>
    </row>
    <row r="10" spans="1:26" ht="25.5">
      <c r="A10" s="63" t="s">
        <v>278</v>
      </c>
      <c r="B10" s="64">
        <f>SUM(B5:B9)</f>
        <v>85841639</v>
      </c>
      <c r="C10" s="64">
        <f>SUM(C5:C9)</f>
        <v>0</v>
      </c>
      <c r="D10" s="65">
        <f aca="true" t="shared" si="0" ref="D10:Z10">SUM(D5:D9)</f>
        <v>88825860</v>
      </c>
      <c r="E10" s="66">
        <f t="shared" si="0"/>
        <v>90608535</v>
      </c>
      <c r="F10" s="66">
        <f t="shared" si="0"/>
        <v>34761982</v>
      </c>
      <c r="G10" s="66">
        <f t="shared" si="0"/>
        <v>2719226</v>
      </c>
      <c r="H10" s="66">
        <f t="shared" si="0"/>
        <v>636942</v>
      </c>
      <c r="I10" s="66">
        <f t="shared" si="0"/>
        <v>38118150</v>
      </c>
      <c r="J10" s="66">
        <f t="shared" si="0"/>
        <v>682036</v>
      </c>
      <c r="K10" s="66">
        <f t="shared" si="0"/>
        <v>22376346</v>
      </c>
      <c r="L10" s="66">
        <f t="shared" si="0"/>
        <v>680465</v>
      </c>
      <c r="M10" s="66">
        <f t="shared" si="0"/>
        <v>23738847</v>
      </c>
      <c r="N10" s="66">
        <f t="shared" si="0"/>
        <v>1486013</v>
      </c>
      <c r="O10" s="66">
        <f t="shared" si="0"/>
        <v>1264176</v>
      </c>
      <c r="P10" s="66">
        <f t="shared" si="0"/>
        <v>20632182</v>
      </c>
      <c r="Q10" s="66">
        <f t="shared" si="0"/>
        <v>23382371</v>
      </c>
      <c r="R10" s="66">
        <f t="shared" si="0"/>
        <v>807439</v>
      </c>
      <c r="S10" s="66">
        <f t="shared" si="0"/>
        <v>1137704</v>
      </c>
      <c r="T10" s="66">
        <f t="shared" si="0"/>
        <v>688326</v>
      </c>
      <c r="U10" s="66">
        <f t="shared" si="0"/>
        <v>2633469</v>
      </c>
      <c r="V10" s="66">
        <f t="shared" si="0"/>
        <v>87872837</v>
      </c>
      <c r="W10" s="66">
        <f t="shared" si="0"/>
        <v>88825877</v>
      </c>
      <c r="X10" s="66">
        <f t="shared" si="0"/>
        <v>-953040</v>
      </c>
      <c r="Y10" s="67">
        <f>+IF(W10&lt;&gt;0,(X10/W10)*100,0)</f>
        <v>-1.0729305830552058</v>
      </c>
      <c r="Z10" s="68">
        <f t="shared" si="0"/>
        <v>90608535</v>
      </c>
    </row>
    <row r="11" spans="1:26" ht="13.5">
      <c r="A11" s="58" t="s">
        <v>37</v>
      </c>
      <c r="B11" s="19">
        <v>17775000</v>
      </c>
      <c r="C11" s="19">
        <v>0</v>
      </c>
      <c r="D11" s="59">
        <v>26909925</v>
      </c>
      <c r="E11" s="60">
        <v>24772338</v>
      </c>
      <c r="F11" s="60">
        <v>1776193</v>
      </c>
      <c r="G11" s="60">
        <v>2114319</v>
      </c>
      <c r="H11" s="60">
        <v>2026941</v>
      </c>
      <c r="I11" s="60">
        <v>5917453</v>
      </c>
      <c r="J11" s="60">
        <v>2060823</v>
      </c>
      <c r="K11" s="60">
        <v>2199180</v>
      </c>
      <c r="L11" s="60">
        <v>1455405</v>
      </c>
      <c r="M11" s="60">
        <v>5715408</v>
      </c>
      <c r="N11" s="60">
        <v>2005555</v>
      </c>
      <c r="O11" s="60">
        <v>2340256</v>
      </c>
      <c r="P11" s="60">
        <v>2293023</v>
      </c>
      <c r="Q11" s="60">
        <v>6638834</v>
      </c>
      <c r="R11" s="60">
        <v>2341612</v>
      </c>
      <c r="S11" s="60">
        <v>2438492</v>
      </c>
      <c r="T11" s="60">
        <v>2421065</v>
      </c>
      <c r="U11" s="60">
        <v>7201169</v>
      </c>
      <c r="V11" s="60">
        <v>25472864</v>
      </c>
      <c r="W11" s="60">
        <v>26909923</v>
      </c>
      <c r="X11" s="60">
        <v>-1437059</v>
      </c>
      <c r="Y11" s="61">
        <v>-5.34</v>
      </c>
      <c r="Z11" s="62">
        <v>24772338</v>
      </c>
    </row>
    <row r="12" spans="1:26" ht="13.5">
      <c r="A12" s="58" t="s">
        <v>38</v>
      </c>
      <c r="B12" s="19">
        <v>6179961</v>
      </c>
      <c r="C12" s="19">
        <v>0</v>
      </c>
      <c r="D12" s="59">
        <v>6764934</v>
      </c>
      <c r="E12" s="60">
        <v>6405559</v>
      </c>
      <c r="F12" s="60">
        <v>647230</v>
      </c>
      <c r="G12" s="60">
        <v>533371</v>
      </c>
      <c r="H12" s="60">
        <v>537352</v>
      </c>
      <c r="I12" s="60">
        <v>1717953</v>
      </c>
      <c r="J12" s="60">
        <v>537101</v>
      </c>
      <c r="K12" s="60">
        <v>575021</v>
      </c>
      <c r="L12" s="60">
        <v>543950</v>
      </c>
      <c r="M12" s="60">
        <v>1656072</v>
      </c>
      <c r="N12" s="60">
        <v>515374</v>
      </c>
      <c r="O12" s="60">
        <v>518796</v>
      </c>
      <c r="P12" s="60">
        <v>535492</v>
      </c>
      <c r="Q12" s="60">
        <v>1569662</v>
      </c>
      <c r="R12" s="60">
        <v>503203</v>
      </c>
      <c r="S12" s="60">
        <v>867091</v>
      </c>
      <c r="T12" s="60">
        <v>568998</v>
      </c>
      <c r="U12" s="60">
        <v>1939292</v>
      </c>
      <c r="V12" s="60">
        <v>6882979</v>
      </c>
      <c r="W12" s="60">
        <v>6764940</v>
      </c>
      <c r="X12" s="60">
        <v>118039</v>
      </c>
      <c r="Y12" s="61">
        <v>1.74</v>
      </c>
      <c r="Z12" s="62">
        <v>6405559</v>
      </c>
    </row>
    <row r="13" spans="1:26" ht="13.5">
      <c r="A13" s="58" t="s">
        <v>279</v>
      </c>
      <c r="B13" s="19">
        <v>6902601</v>
      </c>
      <c r="C13" s="19">
        <v>0</v>
      </c>
      <c r="D13" s="59">
        <v>6621030</v>
      </c>
      <c r="E13" s="60">
        <v>7384000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6621036</v>
      </c>
      <c r="X13" s="60">
        <v>-6621036</v>
      </c>
      <c r="Y13" s="61">
        <v>-100</v>
      </c>
      <c r="Z13" s="62">
        <v>7384000</v>
      </c>
    </row>
    <row r="14" spans="1:26" ht="13.5">
      <c r="A14" s="58" t="s">
        <v>40</v>
      </c>
      <c r="B14" s="19">
        <v>38537</v>
      </c>
      <c r="C14" s="19">
        <v>0</v>
      </c>
      <c r="D14" s="59">
        <v>125000</v>
      </c>
      <c r="E14" s="60">
        <v>70000</v>
      </c>
      <c r="F14" s="60">
        <v>6158</v>
      </c>
      <c r="G14" s="60">
        <v>5420</v>
      </c>
      <c r="H14" s="60">
        <v>3779</v>
      </c>
      <c r="I14" s="60">
        <v>15357</v>
      </c>
      <c r="J14" s="60">
        <v>157928</v>
      </c>
      <c r="K14" s="60">
        <v>3499467</v>
      </c>
      <c r="L14" s="60">
        <v>444045</v>
      </c>
      <c r="M14" s="60">
        <v>4101440</v>
      </c>
      <c r="N14" s="60">
        <v>707059</v>
      </c>
      <c r="O14" s="60">
        <v>356029</v>
      </c>
      <c r="P14" s="60">
        <v>4529</v>
      </c>
      <c r="Q14" s="60">
        <v>1067617</v>
      </c>
      <c r="R14" s="60">
        <v>200268</v>
      </c>
      <c r="S14" s="60">
        <v>102986</v>
      </c>
      <c r="T14" s="60">
        <v>316449</v>
      </c>
      <c r="U14" s="60">
        <v>619703</v>
      </c>
      <c r="V14" s="60">
        <v>5804117</v>
      </c>
      <c r="W14" s="60">
        <v>125004</v>
      </c>
      <c r="X14" s="60">
        <v>5679113</v>
      </c>
      <c r="Y14" s="61">
        <v>4543.15</v>
      </c>
      <c r="Z14" s="62">
        <v>70000</v>
      </c>
    </row>
    <row r="15" spans="1:26" ht="13.5">
      <c r="A15" s="58" t="s">
        <v>41</v>
      </c>
      <c r="B15" s="19">
        <v>6904543</v>
      </c>
      <c r="C15" s="19">
        <v>0</v>
      </c>
      <c r="D15" s="59">
        <v>7150000</v>
      </c>
      <c r="E15" s="60">
        <v>8353269</v>
      </c>
      <c r="F15" s="60">
        <v>2651345</v>
      </c>
      <c r="G15" s="60">
        <v>104351</v>
      </c>
      <c r="H15" s="60">
        <v>756551</v>
      </c>
      <c r="I15" s="60">
        <v>3512247</v>
      </c>
      <c r="J15" s="60">
        <v>635384</v>
      </c>
      <c r="K15" s="60">
        <v>774699</v>
      </c>
      <c r="L15" s="60">
        <v>2179728</v>
      </c>
      <c r="M15" s="60">
        <v>3589811</v>
      </c>
      <c r="N15" s="60">
        <v>487198</v>
      </c>
      <c r="O15" s="60">
        <v>481683</v>
      </c>
      <c r="P15" s="60">
        <v>299172</v>
      </c>
      <c r="Q15" s="60">
        <v>1268053</v>
      </c>
      <c r="R15" s="60">
        <v>792056</v>
      </c>
      <c r="S15" s="60">
        <v>371956</v>
      </c>
      <c r="T15" s="60">
        <v>308194</v>
      </c>
      <c r="U15" s="60">
        <v>1472206</v>
      </c>
      <c r="V15" s="60">
        <v>9842317</v>
      </c>
      <c r="W15" s="60">
        <v>7150000</v>
      </c>
      <c r="X15" s="60">
        <v>2692317</v>
      </c>
      <c r="Y15" s="61">
        <v>37.65</v>
      </c>
      <c r="Z15" s="62">
        <v>8353269</v>
      </c>
    </row>
    <row r="16" spans="1:26" ht="13.5">
      <c r="A16" s="69" t="s">
        <v>42</v>
      </c>
      <c r="B16" s="19">
        <v>3467000</v>
      </c>
      <c r="C16" s="19">
        <v>0</v>
      </c>
      <c r="D16" s="59">
        <v>3700000</v>
      </c>
      <c r="E16" s="60">
        <v>0</v>
      </c>
      <c r="F16" s="60">
        <v>347456</v>
      </c>
      <c r="G16" s="60">
        <v>195544</v>
      </c>
      <c r="H16" s="60">
        <v>748385</v>
      </c>
      <c r="I16" s="60">
        <v>1291385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1291385</v>
      </c>
      <c r="W16" s="60">
        <v>3699996</v>
      </c>
      <c r="X16" s="60">
        <v>-2408611</v>
      </c>
      <c r="Y16" s="61">
        <v>-65.1</v>
      </c>
      <c r="Z16" s="62">
        <v>0</v>
      </c>
    </row>
    <row r="17" spans="1:26" ht="13.5">
      <c r="A17" s="58" t="s">
        <v>43</v>
      </c>
      <c r="B17" s="19">
        <v>42410000</v>
      </c>
      <c r="C17" s="19">
        <v>0</v>
      </c>
      <c r="D17" s="59">
        <v>34646550</v>
      </c>
      <c r="E17" s="60">
        <v>58684330</v>
      </c>
      <c r="F17" s="60">
        <v>5482895</v>
      </c>
      <c r="G17" s="60">
        <v>1837999</v>
      </c>
      <c r="H17" s="60">
        <v>3740097</v>
      </c>
      <c r="I17" s="60">
        <v>11060991</v>
      </c>
      <c r="J17" s="60">
        <v>6252679</v>
      </c>
      <c r="K17" s="60">
        <v>5015713</v>
      </c>
      <c r="L17" s="60">
        <v>4762834</v>
      </c>
      <c r="M17" s="60">
        <v>16031226</v>
      </c>
      <c r="N17" s="60">
        <v>4859891</v>
      </c>
      <c r="O17" s="60">
        <v>9437156</v>
      </c>
      <c r="P17" s="60">
        <v>1716996</v>
      </c>
      <c r="Q17" s="60">
        <v>16014043</v>
      </c>
      <c r="R17" s="60">
        <v>2017048</v>
      </c>
      <c r="S17" s="60">
        <v>1528031</v>
      </c>
      <c r="T17" s="60">
        <v>7685036</v>
      </c>
      <c r="U17" s="60">
        <v>11230115</v>
      </c>
      <c r="V17" s="60">
        <v>54336375</v>
      </c>
      <c r="W17" s="60">
        <v>34646557</v>
      </c>
      <c r="X17" s="60">
        <v>19689818</v>
      </c>
      <c r="Y17" s="61">
        <v>56.83</v>
      </c>
      <c r="Z17" s="62">
        <v>58684330</v>
      </c>
    </row>
    <row r="18" spans="1:26" ht="13.5">
      <c r="A18" s="70" t="s">
        <v>44</v>
      </c>
      <c r="B18" s="71">
        <f>SUM(B11:B17)</f>
        <v>83677642</v>
      </c>
      <c r="C18" s="71">
        <f>SUM(C11:C17)</f>
        <v>0</v>
      </c>
      <c r="D18" s="72">
        <f aca="true" t="shared" si="1" ref="D18:Z18">SUM(D11:D17)</f>
        <v>85917439</v>
      </c>
      <c r="E18" s="73">
        <f t="shared" si="1"/>
        <v>105669496</v>
      </c>
      <c r="F18" s="73">
        <f t="shared" si="1"/>
        <v>10911277</v>
      </c>
      <c r="G18" s="73">
        <f t="shared" si="1"/>
        <v>4791004</v>
      </c>
      <c r="H18" s="73">
        <f t="shared" si="1"/>
        <v>7813105</v>
      </c>
      <c r="I18" s="73">
        <f t="shared" si="1"/>
        <v>23515386</v>
      </c>
      <c r="J18" s="73">
        <f t="shared" si="1"/>
        <v>9643915</v>
      </c>
      <c r="K18" s="73">
        <f t="shared" si="1"/>
        <v>12064080</v>
      </c>
      <c r="L18" s="73">
        <f t="shared" si="1"/>
        <v>9385962</v>
      </c>
      <c r="M18" s="73">
        <f t="shared" si="1"/>
        <v>31093957</v>
      </c>
      <c r="N18" s="73">
        <f t="shared" si="1"/>
        <v>8575077</v>
      </c>
      <c r="O18" s="73">
        <f t="shared" si="1"/>
        <v>13133920</v>
      </c>
      <c r="P18" s="73">
        <f t="shared" si="1"/>
        <v>4849212</v>
      </c>
      <c r="Q18" s="73">
        <f t="shared" si="1"/>
        <v>26558209</v>
      </c>
      <c r="R18" s="73">
        <f t="shared" si="1"/>
        <v>5854187</v>
      </c>
      <c r="S18" s="73">
        <f t="shared" si="1"/>
        <v>5308556</v>
      </c>
      <c r="T18" s="73">
        <f t="shared" si="1"/>
        <v>11299742</v>
      </c>
      <c r="U18" s="73">
        <f t="shared" si="1"/>
        <v>22462485</v>
      </c>
      <c r="V18" s="73">
        <f t="shared" si="1"/>
        <v>103630037</v>
      </c>
      <c r="W18" s="73">
        <f t="shared" si="1"/>
        <v>85917456</v>
      </c>
      <c r="X18" s="73">
        <f t="shared" si="1"/>
        <v>17712581</v>
      </c>
      <c r="Y18" s="67">
        <f>+IF(W18&lt;&gt;0,(X18/W18)*100,0)</f>
        <v>20.61581176239669</v>
      </c>
      <c r="Z18" s="74">
        <f t="shared" si="1"/>
        <v>105669496</v>
      </c>
    </row>
    <row r="19" spans="1:26" ht="13.5">
      <c r="A19" s="70" t="s">
        <v>45</v>
      </c>
      <c r="B19" s="75">
        <f>+B10-B18</f>
        <v>2163997</v>
      </c>
      <c r="C19" s="75">
        <f>+C10-C18</f>
        <v>0</v>
      </c>
      <c r="D19" s="76">
        <f aca="true" t="shared" si="2" ref="D19:Z19">+D10-D18</f>
        <v>2908421</v>
      </c>
      <c r="E19" s="77">
        <f t="shared" si="2"/>
        <v>-15060961</v>
      </c>
      <c r="F19" s="77">
        <f t="shared" si="2"/>
        <v>23850705</v>
      </c>
      <c r="G19" s="77">
        <f t="shared" si="2"/>
        <v>-2071778</v>
      </c>
      <c r="H19" s="77">
        <f t="shared" si="2"/>
        <v>-7176163</v>
      </c>
      <c r="I19" s="77">
        <f t="shared" si="2"/>
        <v>14602764</v>
      </c>
      <c r="J19" s="77">
        <f t="shared" si="2"/>
        <v>-8961879</v>
      </c>
      <c r="K19" s="77">
        <f t="shared" si="2"/>
        <v>10312266</v>
      </c>
      <c r="L19" s="77">
        <f t="shared" si="2"/>
        <v>-8705497</v>
      </c>
      <c r="M19" s="77">
        <f t="shared" si="2"/>
        <v>-7355110</v>
      </c>
      <c r="N19" s="77">
        <f t="shared" si="2"/>
        <v>-7089064</v>
      </c>
      <c r="O19" s="77">
        <f t="shared" si="2"/>
        <v>-11869744</v>
      </c>
      <c r="P19" s="77">
        <f t="shared" si="2"/>
        <v>15782970</v>
      </c>
      <c r="Q19" s="77">
        <f t="shared" si="2"/>
        <v>-3175838</v>
      </c>
      <c r="R19" s="77">
        <f t="shared" si="2"/>
        <v>-5046748</v>
      </c>
      <c r="S19" s="77">
        <f t="shared" si="2"/>
        <v>-4170852</v>
      </c>
      <c r="T19" s="77">
        <f t="shared" si="2"/>
        <v>-10611416</v>
      </c>
      <c r="U19" s="77">
        <f t="shared" si="2"/>
        <v>-19829016</v>
      </c>
      <c r="V19" s="77">
        <f t="shared" si="2"/>
        <v>-15757200</v>
      </c>
      <c r="W19" s="77">
        <f>IF(E10=E18,0,W10-W18)</f>
        <v>2908421</v>
      </c>
      <c r="X19" s="77">
        <f t="shared" si="2"/>
        <v>-18665621</v>
      </c>
      <c r="Y19" s="78">
        <f>+IF(W19&lt;&gt;0,(X19/W19)*100,0)</f>
        <v>-641.7785114328359</v>
      </c>
      <c r="Z19" s="79">
        <f t="shared" si="2"/>
        <v>-15060961</v>
      </c>
    </row>
    <row r="20" spans="1:26" ht="13.5">
      <c r="A20" s="58" t="s">
        <v>46</v>
      </c>
      <c r="B20" s="19">
        <v>24156000</v>
      </c>
      <c r="C20" s="19">
        <v>0</v>
      </c>
      <c r="D20" s="59">
        <v>22787000</v>
      </c>
      <c r="E20" s="60">
        <v>22787000</v>
      </c>
      <c r="F20" s="60">
        <v>1790129</v>
      </c>
      <c r="G20" s="60">
        <v>606664</v>
      </c>
      <c r="H20" s="60">
        <v>1184502</v>
      </c>
      <c r="I20" s="60">
        <v>3581295</v>
      </c>
      <c r="J20" s="60">
        <v>1771367</v>
      </c>
      <c r="K20" s="60">
        <v>0</v>
      </c>
      <c r="L20" s="60">
        <v>7241000</v>
      </c>
      <c r="M20" s="60">
        <v>9012367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12593662</v>
      </c>
      <c r="W20" s="60">
        <v>22787001</v>
      </c>
      <c r="X20" s="60">
        <v>-10193339</v>
      </c>
      <c r="Y20" s="61">
        <v>-44.73</v>
      </c>
      <c r="Z20" s="62">
        <v>22787000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26319997</v>
      </c>
      <c r="C22" s="86">
        <f>SUM(C19:C21)</f>
        <v>0</v>
      </c>
      <c r="D22" s="87">
        <f aca="true" t="shared" si="3" ref="D22:Z22">SUM(D19:D21)</f>
        <v>25695421</v>
      </c>
      <c r="E22" s="88">
        <f t="shared" si="3"/>
        <v>7726039</v>
      </c>
      <c r="F22" s="88">
        <f t="shared" si="3"/>
        <v>25640834</v>
      </c>
      <c r="G22" s="88">
        <f t="shared" si="3"/>
        <v>-1465114</v>
      </c>
      <c r="H22" s="88">
        <f t="shared" si="3"/>
        <v>-5991661</v>
      </c>
      <c r="I22" s="88">
        <f t="shared" si="3"/>
        <v>18184059</v>
      </c>
      <c r="J22" s="88">
        <f t="shared" si="3"/>
        <v>-7190512</v>
      </c>
      <c r="K22" s="88">
        <f t="shared" si="3"/>
        <v>10312266</v>
      </c>
      <c r="L22" s="88">
        <f t="shared" si="3"/>
        <v>-1464497</v>
      </c>
      <c r="M22" s="88">
        <f t="shared" si="3"/>
        <v>1657257</v>
      </c>
      <c r="N22" s="88">
        <f t="shared" si="3"/>
        <v>-7089064</v>
      </c>
      <c r="O22" s="88">
        <f t="shared" si="3"/>
        <v>-11869744</v>
      </c>
      <c r="P22" s="88">
        <f t="shared" si="3"/>
        <v>15782970</v>
      </c>
      <c r="Q22" s="88">
        <f t="shared" si="3"/>
        <v>-3175838</v>
      </c>
      <c r="R22" s="88">
        <f t="shared" si="3"/>
        <v>-5046748</v>
      </c>
      <c r="S22" s="88">
        <f t="shared" si="3"/>
        <v>-4170852</v>
      </c>
      <c r="T22" s="88">
        <f t="shared" si="3"/>
        <v>-10611416</v>
      </c>
      <c r="U22" s="88">
        <f t="shared" si="3"/>
        <v>-19829016</v>
      </c>
      <c r="V22" s="88">
        <f t="shared" si="3"/>
        <v>-3163538</v>
      </c>
      <c r="W22" s="88">
        <f t="shared" si="3"/>
        <v>25695422</v>
      </c>
      <c r="X22" s="88">
        <f t="shared" si="3"/>
        <v>-28858960</v>
      </c>
      <c r="Y22" s="89">
        <f>+IF(W22&lt;&gt;0,(X22/W22)*100,0)</f>
        <v>-112.31167948905451</v>
      </c>
      <c r="Z22" s="90">
        <f t="shared" si="3"/>
        <v>7726039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26319997</v>
      </c>
      <c r="C24" s="75">
        <f>SUM(C22:C23)</f>
        <v>0</v>
      </c>
      <c r="D24" s="76">
        <f aca="true" t="shared" si="4" ref="D24:Z24">SUM(D22:D23)</f>
        <v>25695421</v>
      </c>
      <c r="E24" s="77">
        <f t="shared" si="4"/>
        <v>7726039</v>
      </c>
      <c r="F24" s="77">
        <f t="shared" si="4"/>
        <v>25640834</v>
      </c>
      <c r="G24" s="77">
        <f t="shared" si="4"/>
        <v>-1465114</v>
      </c>
      <c r="H24" s="77">
        <f t="shared" si="4"/>
        <v>-5991661</v>
      </c>
      <c r="I24" s="77">
        <f t="shared" si="4"/>
        <v>18184059</v>
      </c>
      <c r="J24" s="77">
        <f t="shared" si="4"/>
        <v>-7190512</v>
      </c>
      <c r="K24" s="77">
        <f t="shared" si="4"/>
        <v>10312266</v>
      </c>
      <c r="L24" s="77">
        <f t="shared" si="4"/>
        <v>-1464497</v>
      </c>
      <c r="M24" s="77">
        <f t="shared" si="4"/>
        <v>1657257</v>
      </c>
      <c r="N24" s="77">
        <f t="shared" si="4"/>
        <v>-7089064</v>
      </c>
      <c r="O24" s="77">
        <f t="shared" si="4"/>
        <v>-11869744</v>
      </c>
      <c r="P24" s="77">
        <f t="shared" si="4"/>
        <v>15782970</v>
      </c>
      <c r="Q24" s="77">
        <f t="shared" si="4"/>
        <v>-3175838</v>
      </c>
      <c r="R24" s="77">
        <f t="shared" si="4"/>
        <v>-5046748</v>
      </c>
      <c r="S24" s="77">
        <f t="shared" si="4"/>
        <v>-4170852</v>
      </c>
      <c r="T24" s="77">
        <f t="shared" si="4"/>
        <v>-10611416</v>
      </c>
      <c r="U24" s="77">
        <f t="shared" si="4"/>
        <v>-19829016</v>
      </c>
      <c r="V24" s="77">
        <f t="shared" si="4"/>
        <v>-3163538</v>
      </c>
      <c r="W24" s="77">
        <f t="shared" si="4"/>
        <v>25695422</v>
      </c>
      <c r="X24" s="77">
        <f t="shared" si="4"/>
        <v>-28858960</v>
      </c>
      <c r="Y24" s="78">
        <f>+IF(W24&lt;&gt;0,(X24/W24)*100,0)</f>
        <v>-112.31167948905451</v>
      </c>
      <c r="Z24" s="79">
        <f t="shared" si="4"/>
        <v>7726039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23012412</v>
      </c>
      <c r="C27" s="22">
        <v>0</v>
      </c>
      <c r="D27" s="99">
        <v>28974595</v>
      </c>
      <c r="E27" s="100">
        <v>29394483</v>
      </c>
      <c r="F27" s="100">
        <v>3593429</v>
      </c>
      <c r="G27" s="100">
        <v>789106</v>
      </c>
      <c r="H27" s="100">
        <v>1259340</v>
      </c>
      <c r="I27" s="100">
        <v>5641875</v>
      </c>
      <c r="J27" s="100">
        <v>1974106</v>
      </c>
      <c r="K27" s="100">
        <v>7041036</v>
      </c>
      <c r="L27" s="100">
        <v>834690</v>
      </c>
      <c r="M27" s="100">
        <v>9849832</v>
      </c>
      <c r="N27" s="100">
        <v>336545</v>
      </c>
      <c r="O27" s="100">
        <v>1826592</v>
      </c>
      <c r="P27" s="100">
        <v>2765247</v>
      </c>
      <c r="Q27" s="100">
        <v>4928384</v>
      </c>
      <c r="R27" s="100">
        <v>8427684</v>
      </c>
      <c r="S27" s="100">
        <v>1233183</v>
      </c>
      <c r="T27" s="100">
        <v>1645542</v>
      </c>
      <c r="U27" s="100">
        <v>11306409</v>
      </c>
      <c r="V27" s="100">
        <v>31726500</v>
      </c>
      <c r="W27" s="100">
        <v>29394483</v>
      </c>
      <c r="X27" s="100">
        <v>2332017</v>
      </c>
      <c r="Y27" s="101">
        <v>7.93</v>
      </c>
      <c r="Z27" s="102">
        <v>29394483</v>
      </c>
    </row>
    <row r="28" spans="1:26" ht="13.5">
      <c r="A28" s="103" t="s">
        <v>46</v>
      </c>
      <c r="B28" s="19">
        <v>22064845</v>
      </c>
      <c r="C28" s="19">
        <v>0</v>
      </c>
      <c r="D28" s="59">
        <v>22787000</v>
      </c>
      <c r="E28" s="60">
        <v>22787000</v>
      </c>
      <c r="F28" s="60">
        <v>1790129</v>
      </c>
      <c r="G28" s="60">
        <v>606664</v>
      </c>
      <c r="H28" s="60">
        <v>1184502</v>
      </c>
      <c r="I28" s="60">
        <v>3581295</v>
      </c>
      <c r="J28" s="60">
        <v>1754519</v>
      </c>
      <c r="K28" s="60">
        <v>4627911</v>
      </c>
      <c r="L28" s="60">
        <v>721595</v>
      </c>
      <c r="M28" s="60">
        <v>7104025</v>
      </c>
      <c r="N28" s="60">
        <v>269241</v>
      </c>
      <c r="O28" s="60">
        <v>1745765</v>
      </c>
      <c r="P28" s="60">
        <v>2494486</v>
      </c>
      <c r="Q28" s="60">
        <v>4509492</v>
      </c>
      <c r="R28" s="60">
        <v>7538189</v>
      </c>
      <c r="S28" s="60">
        <v>224988</v>
      </c>
      <c r="T28" s="60">
        <v>632992</v>
      </c>
      <c r="U28" s="60">
        <v>8396169</v>
      </c>
      <c r="V28" s="60">
        <v>23590981</v>
      </c>
      <c r="W28" s="60">
        <v>22787000</v>
      </c>
      <c r="X28" s="60">
        <v>803981</v>
      </c>
      <c r="Y28" s="61">
        <v>3.53</v>
      </c>
      <c r="Z28" s="62">
        <v>22787000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947567</v>
      </c>
      <c r="C31" s="19">
        <v>0</v>
      </c>
      <c r="D31" s="59">
        <v>6187595</v>
      </c>
      <c r="E31" s="60">
        <v>6607483</v>
      </c>
      <c r="F31" s="60">
        <v>1803300</v>
      </c>
      <c r="G31" s="60">
        <v>182442</v>
      </c>
      <c r="H31" s="60">
        <v>74838</v>
      </c>
      <c r="I31" s="60">
        <v>2060580</v>
      </c>
      <c r="J31" s="60">
        <v>219587</v>
      </c>
      <c r="K31" s="60">
        <v>2413125</v>
      </c>
      <c r="L31" s="60">
        <v>113095</v>
      </c>
      <c r="M31" s="60">
        <v>2745807</v>
      </c>
      <c r="N31" s="60">
        <v>67304</v>
      </c>
      <c r="O31" s="60">
        <v>80827</v>
      </c>
      <c r="P31" s="60">
        <v>270761</v>
      </c>
      <c r="Q31" s="60">
        <v>418892</v>
      </c>
      <c r="R31" s="60">
        <v>889495</v>
      </c>
      <c r="S31" s="60">
        <v>1008195</v>
      </c>
      <c r="T31" s="60">
        <v>1012550</v>
      </c>
      <c r="U31" s="60">
        <v>2910240</v>
      </c>
      <c r="V31" s="60">
        <v>8135519</v>
      </c>
      <c r="W31" s="60">
        <v>6607483</v>
      </c>
      <c r="X31" s="60">
        <v>1528036</v>
      </c>
      <c r="Y31" s="61">
        <v>23.13</v>
      </c>
      <c r="Z31" s="62">
        <v>6607483</v>
      </c>
    </row>
    <row r="32" spans="1:26" ht="13.5">
      <c r="A32" s="70" t="s">
        <v>54</v>
      </c>
      <c r="B32" s="22">
        <f>SUM(B28:B31)</f>
        <v>23012412</v>
      </c>
      <c r="C32" s="22">
        <f>SUM(C28:C31)</f>
        <v>0</v>
      </c>
      <c r="D32" s="99">
        <f aca="true" t="shared" si="5" ref="D32:Z32">SUM(D28:D31)</f>
        <v>28974595</v>
      </c>
      <c r="E32" s="100">
        <f t="shared" si="5"/>
        <v>29394483</v>
      </c>
      <c r="F32" s="100">
        <f t="shared" si="5"/>
        <v>3593429</v>
      </c>
      <c r="G32" s="100">
        <f t="shared" si="5"/>
        <v>789106</v>
      </c>
      <c r="H32" s="100">
        <f t="shared" si="5"/>
        <v>1259340</v>
      </c>
      <c r="I32" s="100">
        <f t="shared" si="5"/>
        <v>5641875</v>
      </c>
      <c r="J32" s="100">
        <f t="shared" si="5"/>
        <v>1974106</v>
      </c>
      <c r="K32" s="100">
        <f t="shared" si="5"/>
        <v>7041036</v>
      </c>
      <c r="L32" s="100">
        <f t="shared" si="5"/>
        <v>834690</v>
      </c>
      <c r="M32" s="100">
        <f t="shared" si="5"/>
        <v>9849832</v>
      </c>
      <c r="N32" s="100">
        <f t="shared" si="5"/>
        <v>336545</v>
      </c>
      <c r="O32" s="100">
        <f t="shared" si="5"/>
        <v>1826592</v>
      </c>
      <c r="P32" s="100">
        <f t="shared" si="5"/>
        <v>2765247</v>
      </c>
      <c r="Q32" s="100">
        <f t="shared" si="5"/>
        <v>4928384</v>
      </c>
      <c r="R32" s="100">
        <f t="shared" si="5"/>
        <v>8427684</v>
      </c>
      <c r="S32" s="100">
        <f t="shared" si="5"/>
        <v>1233183</v>
      </c>
      <c r="T32" s="100">
        <f t="shared" si="5"/>
        <v>1645542</v>
      </c>
      <c r="U32" s="100">
        <f t="shared" si="5"/>
        <v>11306409</v>
      </c>
      <c r="V32" s="100">
        <f t="shared" si="5"/>
        <v>31726500</v>
      </c>
      <c r="W32" s="100">
        <f t="shared" si="5"/>
        <v>29394483</v>
      </c>
      <c r="X32" s="100">
        <f t="shared" si="5"/>
        <v>2332017</v>
      </c>
      <c r="Y32" s="101">
        <f>+IF(W32&lt;&gt;0,(X32/W32)*100,0)</f>
        <v>7.933519361439356</v>
      </c>
      <c r="Z32" s="102">
        <f t="shared" si="5"/>
        <v>29394483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62826126</v>
      </c>
      <c r="C35" s="19">
        <v>0</v>
      </c>
      <c r="D35" s="59">
        <v>53461247</v>
      </c>
      <c r="E35" s="60">
        <v>35758508</v>
      </c>
      <c r="F35" s="60">
        <v>93101594</v>
      </c>
      <c r="G35" s="60">
        <v>84209012</v>
      </c>
      <c r="H35" s="60">
        <v>76872604</v>
      </c>
      <c r="I35" s="60">
        <v>76872604</v>
      </c>
      <c r="J35" s="60">
        <v>65816929</v>
      </c>
      <c r="K35" s="60">
        <v>74267752</v>
      </c>
      <c r="L35" s="60">
        <v>68948186</v>
      </c>
      <c r="M35" s="60">
        <v>68948186</v>
      </c>
      <c r="N35" s="60">
        <v>61605298</v>
      </c>
      <c r="O35" s="60">
        <v>50739198</v>
      </c>
      <c r="P35" s="60">
        <v>68939655</v>
      </c>
      <c r="Q35" s="60">
        <v>68939655</v>
      </c>
      <c r="R35" s="60">
        <v>55436818</v>
      </c>
      <c r="S35" s="60">
        <v>50828483</v>
      </c>
      <c r="T35" s="60">
        <v>36870472</v>
      </c>
      <c r="U35" s="60">
        <v>36870472</v>
      </c>
      <c r="V35" s="60">
        <v>36870472</v>
      </c>
      <c r="W35" s="60">
        <v>35758508</v>
      </c>
      <c r="X35" s="60">
        <v>1111964</v>
      </c>
      <c r="Y35" s="61">
        <v>3.11</v>
      </c>
      <c r="Z35" s="62">
        <v>35758508</v>
      </c>
    </row>
    <row r="36" spans="1:26" ht="13.5">
      <c r="A36" s="58" t="s">
        <v>57</v>
      </c>
      <c r="B36" s="19">
        <v>102870012</v>
      </c>
      <c r="C36" s="19">
        <v>0</v>
      </c>
      <c r="D36" s="59">
        <v>128202032</v>
      </c>
      <c r="E36" s="60">
        <v>122694772</v>
      </c>
      <c r="F36" s="60">
        <v>106325441</v>
      </c>
      <c r="G36" s="60">
        <v>107114547</v>
      </c>
      <c r="H36" s="60">
        <v>112329887</v>
      </c>
      <c r="I36" s="60">
        <v>112329887</v>
      </c>
      <c r="J36" s="60">
        <v>114303993</v>
      </c>
      <c r="K36" s="60">
        <v>96914104</v>
      </c>
      <c r="L36" s="60">
        <v>106879485</v>
      </c>
      <c r="M36" s="60">
        <v>106879485</v>
      </c>
      <c r="N36" s="60">
        <v>106879458</v>
      </c>
      <c r="O36" s="60">
        <v>106879458</v>
      </c>
      <c r="P36" s="60">
        <v>106907852</v>
      </c>
      <c r="Q36" s="60">
        <v>106907852</v>
      </c>
      <c r="R36" s="60">
        <v>106907879</v>
      </c>
      <c r="S36" s="60">
        <v>87334366</v>
      </c>
      <c r="T36" s="60">
        <v>97130130</v>
      </c>
      <c r="U36" s="60">
        <v>97130130</v>
      </c>
      <c r="V36" s="60">
        <v>97130130</v>
      </c>
      <c r="W36" s="60">
        <v>122694772</v>
      </c>
      <c r="X36" s="60">
        <v>-25564642</v>
      </c>
      <c r="Y36" s="61">
        <v>-20.84</v>
      </c>
      <c r="Z36" s="62">
        <v>122694772</v>
      </c>
    </row>
    <row r="37" spans="1:26" ht="13.5">
      <c r="A37" s="58" t="s">
        <v>58</v>
      </c>
      <c r="B37" s="19">
        <v>15191802</v>
      </c>
      <c r="C37" s="19">
        <v>0</v>
      </c>
      <c r="D37" s="59">
        <v>6782787</v>
      </c>
      <c r="E37" s="60">
        <v>2068805</v>
      </c>
      <c r="F37" s="60">
        <v>20191802</v>
      </c>
      <c r="G37" s="60">
        <v>19171802</v>
      </c>
      <c r="H37" s="60">
        <v>16503233</v>
      </c>
      <c r="I37" s="60">
        <v>16503233</v>
      </c>
      <c r="J37" s="60">
        <v>16503233</v>
      </c>
      <c r="K37" s="60">
        <v>17745586</v>
      </c>
      <c r="L37" s="60">
        <v>12756602</v>
      </c>
      <c r="M37" s="60">
        <v>12756602</v>
      </c>
      <c r="N37" s="60">
        <v>12804913</v>
      </c>
      <c r="O37" s="60">
        <v>13872742</v>
      </c>
      <c r="P37" s="60">
        <v>9746917</v>
      </c>
      <c r="Q37" s="60">
        <v>9746917</v>
      </c>
      <c r="R37" s="60">
        <v>1597478</v>
      </c>
      <c r="S37" s="60">
        <v>4917486</v>
      </c>
      <c r="T37" s="60">
        <v>4917486</v>
      </c>
      <c r="U37" s="60">
        <v>4917486</v>
      </c>
      <c r="V37" s="60">
        <v>4917486</v>
      </c>
      <c r="W37" s="60">
        <v>2068805</v>
      </c>
      <c r="X37" s="60">
        <v>2848681</v>
      </c>
      <c r="Y37" s="61">
        <v>137.7</v>
      </c>
      <c r="Z37" s="62">
        <v>2068805</v>
      </c>
    </row>
    <row r="38" spans="1:26" ht="13.5">
      <c r="A38" s="58" t="s">
        <v>59</v>
      </c>
      <c r="B38" s="19">
        <v>689006</v>
      </c>
      <c r="C38" s="19">
        <v>0</v>
      </c>
      <c r="D38" s="59">
        <v>1327156</v>
      </c>
      <c r="E38" s="60">
        <v>889006</v>
      </c>
      <c r="F38" s="60">
        <v>689006</v>
      </c>
      <c r="G38" s="60">
        <v>689006</v>
      </c>
      <c r="H38" s="60">
        <v>689006</v>
      </c>
      <c r="I38" s="60">
        <v>689006</v>
      </c>
      <c r="J38" s="60">
        <v>689006</v>
      </c>
      <c r="K38" s="60">
        <v>744247</v>
      </c>
      <c r="L38" s="60">
        <v>689006</v>
      </c>
      <c r="M38" s="60">
        <v>689006</v>
      </c>
      <c r="N38" s="60">
        <v>689006</v>
      </c>
      <c r="O38" s="60">
        <v>359798</v>
      </c>
      <c r="P38" s="60">
        <v>3117609</v>
      </c>
      <c r="Q38" s="60">
        <v>3117609</v>
      </c>
      <c r="R38" s="60">
        <v>3117608</v>
      </c>
      <c r="S38" s="60">
        <v>3117608</v>
      </c>
      <c r="T38" s="60">
        <v>3117608</v>
      </c>
      <c r="U38" s="60">
        <v>3117608</v>
      </c>
      <c r="V38" s="60">
        <v>3117608</v>
      </c>
      <c r="W38" s="60">
        <v>889006</v>
      </c>
      <c r="X38" s="60">
        <v>2228602</v>
      </c>
      <c r="Y38" s="61">
        <v>250.68</v>
      </c>
      <c r="Z38" s="62">
        <v>889006</v>
      </c>
    </row>
    <row r="39" spans="1:26" ht="13.5">
      <c r="A39" s="58" t="s">
        <v>60</v>
      </c>
      <c r="B39" s="19">
        <v>149815330</v>
      </c>
      <c r="C39" s="19">
        <v>0</v>
      </c>
      <c r="D39" s="59">
        <v>173553336</v>
      </c>
      <c r="E39" s="60">
        <v>155495469</v>
      </c>
      <c r="F39" s="60">
        <v>178546227</v>
      </c>
      <c r="G39" s="60">
        <v>171462752</v>
      </c>
      <c r="H39" s="60">
        <v>172010251</v>
      </c>
      <c r="I39" s="60">
        <v>172010251</v>
      </c>
      <c r="J39" s="60">
        <v>162928683</v>
      </c>
      <c r="K39" s="60">
        <v>152692023</v>
      </c>
      <c r="L39" s="60">
        <v>162382063</v>
      </c>
      <c r="M39" s="60">
        <v>162382063</v>
      </c>
      <c r="N39" s="60">
        <v>154990837</v>
      </c>
      <c r="O39" s="60">
        <v>143386116</v>
      </c>
      <c r="P39" s="60">
        <v>162982981</v>
      </c>
      <c r="Q39" s="60">
        <v>162982981</v>
      </c>
      <c r="R39" s="60">
        <v>157629611</v>
      </c>
      <c r="S39" s="60">
        <v>130127755</v>
      </c>
      <c r="T39" s="60">
        <v>125965508</v>
      </c>
      <c r="U39" s="60">
        <v>125965508</v>
      </c>
      <c r="V39" s="60">
        <v>125965508</v>
      </c>
      <c r="W39" s="60">
        <v>155495469</v>
      </c>
      <c r="X39" s="60">
        <v>-29529961</v>
      </c>
      <c r="Y39" s="61">
        <v>-18.99</v>
      </c>
      <c r="Z39" s="62">
        <v>155495469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26440441</v>
      </c>
      <c r="C42" s="19">
        <v>0</v>
      </c>
      <c r="D42" s="59">
        <v>33532104</v>
      </c>
      <c r="E42" s="60">
        <v>10343017</v>
      </c>
      <c r="F42" s="60">
        <v>25697105</v>
      </c>
      <c r="G42" s="60">
        <v>-8191400</v>
      </c>
      <c r="H42" s="60">
        <v>-3960112</v>
      </c>
      <c r="I42" s="60">
        <v>13545593</v>
      </c>
      <c r="J42" s="60">
        <v>-9349081</v>
      </c>
      <c r="K42" s="60">
        <v>15893477</v>
      </c>
      <c r="L42" s="60">
        <v>1526685</v>
      </c>
      <c r="M42" s="60">
        <v>8071081</v>
      </c>
      <c r="N42" s="60">
        <v>-7863020</v>
      </c>
      <c r="O42" s="60">
        <v>-11389695</v>
      </c>
      <c r="P42" s="60">
        <v>25369885</v>
      </c>
      <c r="Q42" s="60">
        <v>6117170</v>
      </c>
      <c r="R42" s="60">
        <v>-5505827</v>
      </c>
      <c r="S42" s="60">
        <v>-4517392</v>
      </c>
      <c r="T42" s="60">
        <v>-10943772</v>
      </c>
      <c r="U42" s="60">
        <v>-20966991</v>
      </c>
      <c r="V42" s="60">
        <v>6766853</v>
      </c>
      <c r="W42" s="60">
        <v>10343017</v>
      </c>
      <c r="X42" s="60">
        <v>-3576164</v>
      </c>
      <c r="Y42" s="61">
        <v>-34.58</v>
      </c>
      <c r="Z42" s="62">
        <v>10343017</v>
      </c>
    </row>
    <row r="43" spans="1:26" ht="13.5">
      <c r="A43" s="58" t="s">
        <v>63</v>
      </c>
      <c r="B43" s="19">
        <v>-23054416</v>
      </c>
      <c r="C43" s="19">
        <v>0</v>
      </c>
      <c r="D43" s="59">
        <v>-55260760</v>
      </c>
      <c r="E43" s="60">
        <v>-29394996</v>
      </c>
      <c r="F43" s="60">
        <v>647283</v>
      </c>
      <c r="G43" s="60">
        <v>-789106</v>
      </c>
      <c r="H43" s="60">
        <v>-40320925</v>
      </c>
      <c r="I43" s="60">
        <v>-40462748</v>
      </c>
      <c r="J43" s="60">
        <v>-1706592</v>
      </c>
      <c r="K43" s="60">
        <v>-340053</v>
      </c>
      <c r="L43" s="60">
        <v>-20903192</v>
      </c>
      <c r="M43" s="60">
        <v>-22949837</v>
      </c>
      <c r="N43" s="60">
        <v>-40451922</v>
      </c>
      <c r="O43" s="60">
        <v>-16946177</v>
      </c>
      <c r="P43" s="60">
        <v>-47765048</v>
      </c>
      <c r="Q43" s="60">
        <v>-105163147</v>
      </c>
      <c r="R43" s="60">
        <v>-33505000</v>
      </c>
      <c r="S43" s="60">
        <v>-16233184</v>
      </c>
      <c r="T43" s="60">
        <v>-16645542</v>
      </c>
      <c r="U43" s="60">
        <v>-66383726</v>
      </c>
      <c r="V43" s="60">
        <v>-234959458</v>
      </c>
      <c r="W43" s="60">
        <v>-29394996</v>
      </c>
      <c r="X43" s="60">
        <v>-205564462</v>
      </c>
      <c r="Y43" s="61">
        <v>699.32</v>
      </c>
      <c r="Z43" s="62">
        <v>-29394996</v>
      </c>
    </row>
    <row r="44" spans="1:26" ht="13.5">
      <c r="A44" s="58" t="s">
        <v>64</v>
      </c>
      <c r="B44" s="19">
        <v>-208977</v>
      </c>
      <c r="C44" s="19">
        <v>0</v>
      </c>
      <c r="D44" s="59">
        <v>-241372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-57519</v>
      </c>
      <c r="O44" s="60">
        <v>0</v>
      </c>
      <c r="P44" s="60">
        <v>0</v>
      </c>
      <c r="Q44" s="60">
        <v>-57519</v>
      </c>
      <c r="R44" s="60">
        <v>0</v>
      </c>
      <c r="S44" s="60">
        <v>0</v>
      </c>
      <c r="T44" s="60">
        <v>0</v>
      </c>
      <c r="U44" s="60">
        <v>0</v>
      </c>
      <c r="V44" s="60">
        <v>-57519</v>
      </c>
      <c r="W44" s="60"/>
      <c r="X44" s="60">
        <v>-57519</v>
      </c>
      <c r="Y44" s="61">
        <v>0</v>
      </c>
      <c r="Z44" s="62">
        <v>0</v>
      </c>
    </row>
    <row r="45" spans="1:26" ht="13.5">
      <c r="A45" s="70" t="s">
        <v>65</v>
      </c>
      <c r="B45" s="22">
        <v>49262790</v>
      </c>
      <c r="C45" s="22">
        <v>0</v>
      </c>
      <c r="D45" s="99">
        <v>19639257</v>
      </c>
      <c r="E45" s="100">
        <v>30211231</v>
      </c>
      <c r="F45" s="100">
        <v>75607597</v>
      </c>
      <c r="G45" s="100">
        <v>66627091</v>
      </c>
      <c r="H45" s="100">
        <v>22346054</v>
      </c>
      <c r="I45" s="100">
        <v>22346054</v>
      </c>
      <c r="J45" s="100">
        <v>11290381</v>
      </c>
      <c r="K45" s="100">
        <v>26843805</v>
      </c>
      <c r="L45" s="100">
        <v>7467298</v>
      </c>
      <c r="M45" s="100">
        <v>7467298</v>
      </c>
      <c r="N45" s="100">
        <v>-40905163</v>
      </c>
      <c r="O45" s="100">
        <v>-69241035</v>
      </c>
      <c r="P45" s="100">
        <v>-91636198</v>
      </c>
      <c r="Q45" s="100">
        <v>-40905163</v>
      </c>
      <c r="R45" s="100">
        <v>-130647025</v>
      </c>
      <c r="S45" s="100">
        <v>-151397601</v>
      </c>
      <c r="T45" s="100">
        <v>-178986915</v>
      </c>
      <c r="U45" s="100">
        <v>-178986915</v>
      </c>
      <c r="V45" s="100">
        <v>-178986915</v>
      </c>
      <c r="W45" s="100">
        <v>30211231</v>
      </c>
      <c r="X45" s="100">
        <v>-209198146</v>
      </c>
      <c r="Y45" s="101">
        <v>-692.45</v>
      </c>
      <c r="Z45" s="102">
        <v>30211231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458103</v>
      </c>
      <c r="C49" s="52">
        <v>0</v>
      </c>
      <c r="D49" s="129">
        <v>445110</v>
      </c>
      <c r="E49" s="54">
        <v>410926</v>
      </c>
      <c r="F49" s="54">
        <v>0</v>
      </c>
      <c r="G49" s="54">
        <v>0</v>
      </c>
      <c r="H49" s="54">
        <v>0</v>
      </c>
      <c r="I49" s="54">
        <v>406889</v>
      </c>
      <c r="J49" s="54">
        <v>0</v>
      </c>
      <c r="K49" s="54">
        <v>0</v>
      </c>
      <c r="L49" s="54">
        <v>0</v>
      </c>
      <c r="M49" s="54">
        <v>12510110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14231138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9000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9000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45.5462672096447</v>
      </c>
      <c r="C58" s="5">
        <f>IF(C67=0,0,+(C76/C67)*100)</f>
        <v>0</v>
      </c>
      <c r="D58" s="6">
        <f aca="true" t="shared" si="6" ref="D58:Z58">IF(D67=0,0,+(D76/D67)*100)</f>
        <v>80.00414381691931</v>
      </c>
      <c r="E58" s="7">
        <f t="shared" si="6"/>
        <v>92.76268659217732</v>
      </c>
      <c r="F58" s="7">
        <f t="shared" si="6"/>
        <v>0.2802421796384683</v>
      </c>
      <c r="G58" s="7">
        <f t="shared" si="6"/>
        <v>10.791473449402531</v>
      </c>
      <c r="H58" s="7">
        <f t="shared" si="6"/>
        <v>628.3410937474875</v>
      </c>
      <c r="I58" s="7">
        <f t="shared" si="6"/>
        <v>61.364403034389944</v>
      </c>
      <c r="J58" s="7">
        <f t="shared" si="6"/>
        <v>14.004067151736466</v>
      </c>
      <c r="K58" s="7">
        <f t="shared" si="6"/>
        <v>13.95601389610745</v>
      </c>
      <c r="L58" s="7">
        <f t="shared" si="6"/>
        <v>3.662707254063068</v>
      </c>
      <c r="M58" s="7">
        <f t="shared" si="6"/>
        <v>10.540427971342197</v>
      </c>
      <c r="N58" s="7">
        <f t="shared" si="6"/>
        <v>9.579590311290309</v>
      </c>
      <c r="O58" s="7">
        <f t="shared" si="6"/>
        <v>7.004360989365306</v>
      </c>
      <c r="P58" s="7">
        <f t="shared" si="6"/>
        <v>9.021420075728642</v>
      </c>
      <c r="Q58" s="7">
        <f t="shared" si="6"/>
        <v>8.535958475682708</v>
      </c>
      <c r="R58" s="7">
        <f t="shared" si="6"/>
        <v>14.49046844821754</v>
      </c>
      <c r="S58" s="7">
        <f t="shared" si="6"/>
        <v>5.539975775563873</v>
      </c>
      <c r="T58" s="7">
        <f t="shared" si="6"/>
        <v>40.3846993223705</v>
      </c>
      <c r="U58" s="7">
        <f t="shared" si="6"/>
        <v>20.138381182050637</v>
      </c>
      <c r="V58" s="7">
        <f t="shared" si="6"/>
        <v>41.07915388218201</v>
      </c>
      <c r="W58" s="7">
        <f t="shared" si="6"/>
        <v>103.00467076670895</v>
      </c>
      <c r="X58" s="7">
        <f t="shared" si="6"/>
        <v>0</v>
      </c>
      <c r="Y58" s="7">
        <f t="shared" si="6"/>
        <v>0</v>
      </c>
      <c r="Z58" s="8">
        <f t="shared" si="6"/>
        <v>92.76268659217732</v>
      </c>
    </row>
    <row r="59" spans="1:26" ht="13.5">
      <c r="A59" s="37" t="s">
        <v>31</v>
      </c>
      <c r="B59" s="9">
        <f aca="true" t="shared" si="7" ref="B59:Z66">IF(B68=0,0,+(B77/B68)*100)</f>
        <v>45.5462672096447</v>
      </c>
      <c r="C59" s="9">
        <f t="shared" si="7"/>
        <v>0</v>
      </c>
      <c r="D59" s="2">
        <f t="shared" si="7"/>
        <v>79.99995017991606</v>
      </c>
      <c r="E59" s="10">
        <f t="shared" si="7"/>
        <v>101.92929518497739</v>
      </c>
      <c r="F59" s="10">
        <f t="shared" si="7"/>
        <v>0.2802421796384683</v>
      </c>
      <c r="G59" s="10">
        <f t="shared" si="7"/>
        <v>12.750507165940322</v>
      </c>
      <c r="H59" s="10">
        <f t="shared" si="7"/>
        <v>747.6537345090172</v>
      </c>
      <c r="I59" s="10">
        <f t="shared" si="7"/>
        <v>63.25306908910676</v>
      </c>
      <c r="J59" s="10">
        <f t="shared" si="7"/>
        <v>14.004067151736466</v>
      </c>
      <c r="K59" s="10">
        <f t="shared" si="7"/>
        <v>13.95601389610745</v>
      </c>
      <c r="L59" s="10">
        <f t="shared" si="7"/>
        <v>3.662707254063068</v>
      </c>
      <c r="M59" s="10">
        <f t="shared" si="7"/>
        <v>10.540427971342197</v>
      </c>
      <c r="N59" s="10">
        <f t="shared" si="7"/>
        <v>9.579590311290309</v>
      </c>
      <c r="O59" s="10">
        <f t="shared" si="7"/>
        <v>7.004360989365306</v>
      </c>
      <c r="P59" s="10">
        <f t="shared" si="7"/>
        <v>9.021420075728642</v>
      </c>
      <c r="Q59" s="10">
        <f t="shared" si="7"/>
        <v>8.535958475682708</v>
      </c>
      <c r="R59" s="10">
        <f t="shared" si="7"/>
        <v>14.49046844821754</v>
      </c>
      <c r="S59" s="10">
        <f t="shared" si="7"/>
        <v>5.539975775563873</v>
      </c>
      <c r="T59" s="10">
        <f t="shared" si="7"/>
        <v>9.351778095435549</v>
      </c>
      <c r="U59" s="10">
        <f t="shared" si="7"/>
        <v>9.794074106405654</v>
      </c>
      <c r="V59" s="10">
        <f t="shared" si="7"/>
        <v>40.32766249282153</v>
      </c>
      <c r="W59" s="10">
        <f t="shared" si="7"/>
        <v>103.04793909470914</v>
      </c>
      <c r="X59" s="10">
        <f t="shared" si="7"/>
        <v>0</v>
      </c>
      <c r="Y59" s="10">
        <f t="shared" si="7"/>
        <v>0</v>
      </c>
      <c r="Z59" s="11">
        <f t="shared" si="7"/>
        <v>101.92929518497739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83.726236301143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7261190</v>
      </c>
      <c r="C67" s="24"/>
      <c r="D67" s="25">
        <v>7630646</v>
      </c>
      <c r="E67" s="26">
        <v>8473158</v>
      </c>
      <c r="F67" s="26">
        <v>3682886</v>
      </c>
      <c r="G67" s="26">
        <v>432156</v>
      </c>
      <c r="H67" s="26">
        <v>435329</v>
      </c>
      <c r="I67" s="26">
        <v>4550371</v>
      </c>
      <c r="J67" s="26">
        <v>365858</v>
      </c>
      <c r="K67" s="26">
        <v>365570</v>
      </c>
      <c r="L67" s="26">
        <v>365795</v>
      </c>
      <c r="M67" s="26">
        <v>1097223</v>
      </c>
      <c r="N67" s="26">
        <v>366571</v>
      </c>
      <c r="O67" s="26">
        <v>365972</v>
      </c>
      <c r="P67" s="26">
        <v>366572</v>
      </c>
      <c r="Q67" s="26">
        <v>1099115</v>
      </c>
      <c r="R67" s="26">
        <v>366572</v>
      </c>
      <c r="S67" s="26">
        <v>366572</v>
      </c>
      <c r="T67" s="26">
        <v>366572</v>
      </c>
      <c r="U67" s="26">
        <v>1099716</v>
      </c>
      <c r="V67" s="26">
        <v>7846425</v>
      </c>
      <c r="W67" s="26">
        <v>7630653</v>
      </c>
      <c r="X67" s="26"/>
      <c r="Y67" s="25"/>
      <c r="Z67" s="27">
        <v>8473158</v>
      </c>
    </row>
    <row r="68" spans="1:26" ht="13.5" hidden="1">
      <c r="A68" s="37" t="s">
        <v>31</v>
      </c>
      <c r="B68" s="19">
        <v>7261190</v>
      </c>
      <c r="C68" s="19"/>
      <c r="D68" s="20">
        <v>7627446</v>
      </c>
      <c r="E68" s="21">
        <v>7711158</v>
      </c>
      <c r="F68" s="21">
        <v>3682886</v>
      </c>
      <c r="G68" s="21">
        <v>365758</v>
      </c>
      <c r="H68" s="21">
        <v>365858</v>
      </c>
      <c r="I68" s="21">
        <v>4414502</v>
      </c>
      <c r="J68" s="21">
        <v>365858</v>
      </c>
      <c r="K68" s="21">
        <v>365570</v>
      </c>
      <c r="L68" s="21">
        <v>365795</v>
      </c>
      <c r="M68" s="21">
        <v>1097223</v>
      </c>
      <c r="N68" s="21">
        <v>366571</v>
      </c>
      <c r="O68" s="21">
        <v>365972</v>
      </c>
      <c r="P68" s="21">
        <v>366572</v>
      </c>
      <c r="Q68" s="21">
        <v>1099115</v>
      </c>
      <c r="R68" s="21">
        <v>366572</v>
      </c>
      <c r="S68" s="21">
        <v>366572</v>
      </c>
      <c r="T68" s="21">
        <v>366572</v>
      </c>
      <c r="U68" s="21">
        <v>1099716</v>
      </c>
      <c r="V68" s="21">
        <v>7710556</v>
      </c>
      <c r="W68" s="21">
        <v>7627449</v>
      </c>
      <c r="X68" s="21"/>
      <c r="Y68" s="20"/>
      <c r="Z68" s="23">
        <v>7711158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3200</v>
      </c>
      <c r="E75" s="30">
        <v>762000</v>
      </c>
      <c r="F75" s="30"/>
      <c r="G75" s="30">
        <v>66398</v>
      </c>
      <c r="H75" s="30">
        <v>69471</v>
      </c>
      <c r="I75" s="30">
        <v>135869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135869</v>
      </c>
      <c r="W75" s="30">
        <v>3204</v>
      </c>
      <c r="X75" s="30"/>
      <c r="Y75" s="29"/>
      <c r="Z75" s="31">
        <v>762000</v>
      </c>
    </row>
    <row r="76" spans="1:26" ht="13.5" hidden="1">
      <c r="A76" s="42" t="s">
        <v>287</v>
      </c>
      <c r="B76" s="32">
        <v>3307201</v>
      </c>
      <c r="C76" s="32"/>
      <c r="D76" s="33">
        <v>6104833</v>
      </c>
      <c r="E76" s="34">
        <v>7859929</v>
      </c>
      <c r="F76" s="34">
        <v>10321</v>
      </c>
      <c r="G76" s="34">
        <v>46636</v>
      </c>
      <c r="H76" s="34">
        <v>2735351</v>
      </c>
      <c r="I76" s="34">
        <v>2792308</v>
      </c>
      <c r="J76" s="34">
        <v>51235</v>
      </c>
      <c r="K76" s="34">
        <v>51019</v>
      </c>
      <c r="L76" s="34">
        <v>13398</v>
      </c>
      <c r="M76" s="34">
        <v>115652</v>
      </c>
      <c r="N76" s="34">
        <v>35116</v>
      </c>
      <c r="O76" s="34">
        <v>25634</v>
      </c>
      <c r="P76" s="34">
        <v>33070</v>
      </c>
      <c r="Q76" s="34">
        <v>93820</v>
      </c>
      <c r="R76" s="34">
        <v>53118</v>
      </c>
      <c r="S76" s="34">
        <v>20308</v>
      </c>
      <c r="T76" s="34">
        <v>148039</v>
      </c>
      <c r="U76" s="34">
        <v>221465</v>
      </c>
      <c r="V76" s="34">
        <v>3223245</v>
      </c>
      <c r="W76" s="34">
        <v>7859929</v>
      </c>
      <c r="X76" s="34"/>
      <c r="Y76" s="33"/>
      <c r="Z76" s="35">
        <v>7859929</v>
      </c>
    </row>
    <row r="77" spans="1:26" ht="13.5" hidden="1">
      <c r="A77" s="37" t="s">
        <v>31</v>
      </c>
      <c r="B77" s="19">
        <v>3307201</v>
      </c>
      <c r="C77" s="19"/>
      <c r="D77" s="20">
        <v>6101953</v>
      </c>
      <c r="E77" s="21">
        <v>7859929</v>
      </c>
      <c r="F77" s="21">
        <v>10321</v>
      </c>
      <c r="G77" s="21">
        <v>46636</v>
      </c>
      <c r="H77" s="21">
        <v>2735351</v>
      </c>
      <c r="I77" s="21">
        <v>2792308</v>
      </c>
      <c r="J77" s="21">
        <v>51235</v>
      </c>
      <c r="K77" s="21">
        <v>51019</v>
      </c>
      <c r="L77" s="21">
        <v>13398</v>
      </c>
      <c r="M77" s="21">
        <v>115652</v>
      </c>
      <c r="N77" s="21">
        <v>35116</v>
      </c>
      <c r="O77" s="21">
        <v>25634</v>
      </c>
      <c r="P77" s="21">
        <v>33070</v>
      </c>
      <c r="Q77" s="21">
        <v>93820</v>
      </c>
      <c r="R77" s="21">
        <v>53118</v>
      </c>
      <c r="S77" s="21">
        <v>20308</v>
      </c>
      <c r="T77" s="21">
        <v>34281</v>
      </c>
      <c r="U77" s="21">
        <v>107707</v>
      </c>
      <c r="V77" s="21">
        <v>3109487</v>
      </c>
      <c r="W77" s="21">
        <v>7859929</v>
      </c>
      <c r="X77" s="21"/>
      <c r="Y77" s="20"/>
      <c r="Z77" s="23">
        <v>7859929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2880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>
        <v>113758</v>
      </c>
      <c r="U84" s="30">
        <v>113758</v>
      </c>
      <c r="V84" s="30">
        <v>113758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2950000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2950000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>
        <v>2950000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1150000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>
        <v>650000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>
        <v>500000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3000000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>
        <v>500000</v>
      </c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1100000</v>
      </c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250000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750000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400000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50000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>
        <v>50000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7150000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49085639</v>
      </c>
      <c r="D5" s="153">
        <f>SUM(D6:D8)</f>
        <v>0</v>
      </c>
      <c r="E5" s="154">
        <f t="shared" si="0"/>
        <v>47780495</v>
      </c>
      <c r="F5" s="100">
        <f t="shared" si="0"/>
        <v>50677225</v>
      </c>
      <c r="G5" s="100">
        <f t="shared" si="0"/>
        <v>23060494</v>
      </c>
      <c r="H5" s="100">
        <f t="shared" si="0"/>
        <v>1429027</v>
      </c>
      <c r="I5" s="100">
        <f t="shared" si="0"/>
        <v>631185</v>
      </c>
      <c r="J5" s="100">
        <f t="shared" si="0"/>
        <v>25120706</v>
      </c>
      <c r="K5" s="100">
        <f t="shared" si="0"/>
        <v>676837</v>
      </c>
      <c r="L5" s="100">
        <f t="shared" si="0"/>
        <v>22076346</v>
      </c>
      <c r="M5" s="100">
        <f t="shared" si="0"/>
        <v>680465</v>
      </c>
      <c r="N5" s="100">
        <f t="shared" si="0"/>
        <v>23433648</v>
      </c>
      <c r="O5" s="100">
        <f t="shared" si="0"/>
        <v>1242545</v>
      </c>
      <c r="P5" s="100">
        <f t="shared" si="0"/>
        <v>1132977</v>
      </c>
      <c r="Q5" s="100">
        <f t="shared" si="0"/>
        <v>10172233</v>
      </c>
      <c r="R5" s="100">
        <f t="shared" si="0"/>
        <v>12547755</v>
      </c>
      <c r="S5" s="100">
        <f t="shared" si="0"/>
        <v>802240</v>
      </c>
      <c r="T5" s="100">
        <f t="shared" si="0"/>
        <v>1132505</v>
      </c>
      <c r="U5" s="100">
        <f t="shared" si="0"/>
        <v>683127</v>
      </c>
      <c r="V5" s="100">
        <f t="shared" si="0"/>
        <v>2617872</v>
      </c>
      <c r="W5" s="100">
        <f t="shared" si="0"/>
        <v>63719981</v>
      </c>
      <c r="X5" s="100">
        <f t="shared" si="0"/>
        <v>47780492</v>
      </c>
      <c r="Y5" s="100">
        <f t="shared" si="0"/>
        <v>15939489</v>
      </c>
      <c r="Z5" s="137">
        <f>+IF(X5&lt;&gt;0,+(Y5/X5)*100,0)</f>
        <v>33.35982601434912</v>
      </c>
      <c r="AA5" s="153">
        <f>SUM(AA6:AA8)</f>
        <v>50677225</v>
      </c>
    </row>
    <row r="6" spans="1:27" ht="13.5">
      <c r="A6" s="138" t="s">
        <v>75</v>
      </c>
      <c r="B6" s="136"/>
      <c r="C6" s="155">
        <v>8874000</v>
      </c>
      <c r="D6" s="155"/>
      <c r="E6" s="156">
        <v>14084933</v>
      </c>
      <c r="F6" s="60">
        <v>15084933</v>
      </c>
      <c r="G6" s="60">
        <v>5848000</v>
      </c>
      <c r="H6" s="60">
        <v>100000</v>
      </c>
      <c r="I6" s="60"/>
      <c r="J6" s="60">
        <v>5948000</v>
      </c>
      <c r="K6" s="60"/>
      <c r="L6" s="60"/>
      <c r="M6" s="60"/>
      <c r="N6" s="60"/>
      <c r="O6" s="60"/>
      <c r="P6" s="60"/>
      <c r="Q6" s="60">
        <v>3787637</v>
      </c>
      <c r="R6" s="60">
        <v>3787637</v>
      </c>
      <c r="S6" s="60"/>
      <c r="T6" s="60"/>
      <c r="U6" s="60"/>
      <c r="V6" s="60"/>
      <c r="W6" s="60">
        <v>9735637</v>
      </c>
      <c r="X6" s="60">
        <v>14084934</v>
      </c>
      <c r="Y6" s="60">
        <v>-4349297</v>
      </c>
      <c r="Z6" s="140">
        <v>-30.88</v>
      </c>
      <c r="AA6" s="155">
        <v>15084933</v>
      </c>
    </row>
    <row r="7" spans="1:27" ht="13.5">
      <c r="A7" s="138" t="s">
        <v>76</v>
      </c>
      <c r="B7" s="136"/>
      <c r="C7" s="157">
        <v>27401639</v>
      </c>
      <c r="D7" s="157"/>
      <c r="E7" s="158">
        <v>20694737</v>
      </c>
      <c r="F7" s="159">
        <v>22591467</v>
      </c>
      <c r="G7" s="159">
        <v>11364494</v>
      </c>
      <c r="H7" s="159">
        <v>940419</v>
      </c>
      <c r="I7" s="159">
        <v>631185</v>
      </c>
      <c r="J7" s="159">
        <v>12936098</v>
      </c>
      <c r="K7" s="159">
        <v>654528</v>
      </c>
      <c r="L7" s="159">
        <v>22061897</v>
      </c>
      <c r="M7" s="159">
        <v>680465</v>
      </c>
      <c r="N7" s="159">
        <v>23396890</v>
      </c>
      <c r="O7" s="159">
        <v>1169604</v>
      </c>
      <c r="P7" s="159">
        <v>1132977</v>
      </c>
      <c r="Q7" s="159">
        <v>2948994</v>
      </c>
      <c r="R7" s="159">
        <v>5251575</v>
      </c>
      <c r="S7" s="159">
        <v>802240</v>
      </c>
      <c r="T7" s="159">
        <v>1132505</v>
      </c>
      <c r="U7" s="159">
        <v>683127</v>
      </c>
      <c r="V7" s="159">
        <v>2617872</v>
      </c>
      <c r="W7" s="159">
        <v>44202435</v>
      </c>
      <c r="X7" s="159">
        <v>20694734</v>
      </c>
      <c r="Y7" s="159">
        <v>23507701</v>
      </c>
      <c r="Z7" s="141">
        <v>113.59</v>
      </c>
      <c r="AA7" s="157">
        <v>22591467</v>
      </c>
    </row>
    <row r="8" spans="1:27" ht="13.5">
      <c r="A8" s="138" t="s">
        <v>77</v>
      </c>
      <c r="B8" s="136"/>
      <c r="C8" s="155">
        <v>12810000</v>
      </c>
      <c r="D8" s="155"/>
      <c r="E8" s="156">
        <v>13000825</v>
      </c>
      <c r="F8" s="60">
        <v>13000825</v>
      </c>
      <c r="G8" s="60">
        <v>5848000</v>
      </c>
      <c r="H8" s="60">
        <v>388608</v>
      </c>
      <c r="I8" s="60"/>
      <c r="J8" s="60">
        <v>6236608</v>
      </c>
      <c r="K8" s="60">
        <v>22309</v>
      </c>
      <c r="L8" s="60">
        <v>14449</v>
      </c>
      <c r="M8" s="60"/>
      <c r="N8" s="60">
        <v>36758</v>
      </c>
      <c r="O8" s="60">
        <v>72941</v>
      </c>
      <c r="P8" s="60"/>
      <c r="Q8" s="60">
        <v>3435602</v>
      </c>
      <c r="R8" s="60">
        <v>3508543</v>
      </c>
      <c r="S8" s="60"/>
      <c r="T8" s="60"/>
      <c r="U8" s="60"/>
      <c r="V8" s="60"/>
      <c r="W8" s="60">
        <v>9781909</v>
      </c>
      <c r="X8" s="60">
        <v>13000824</v>
      </c>
      <c r="Y8" s="60">
        <v>-3218915</v>
      </c>
      <c r="Z8" s="140">
        <v>-24.76</v>
      </c>
      <c r="AA8" s="155">
        <v>13000825</v>
      </c>
    </row>
    <row r="9" spans="1:27" ht="13.5">
      <c r="A9" s="135" t="s">
        <v>78</v>
      </c>
      <c r="B9" s="136"/>
      <c r="C9" s="153">
        <f aca="true" t="shared" si="1" ref="C9:Y9">SUM(C10:C14)</f>
        <v>37422000</v>
      </c>
      <c r="D9" s="153">
        <f>SUM(D10:D14)</f>
        <v>0</v>
      </c>
      <c r="E9" s="154">
        <f t="shared" si="1"/>
        <v>37735360</v>
      </c>
      <c r="F9" s="100">
        <f t="shared" si="1"/>
        <v>36621305</v>
      </c>
      <c r="G9" s="100">
        <f t="shared" si="1"/>
        <v>7364976</v>
      </c>
      <c r="H9" s="100">
        <f t="shared" si="1"/>
        <v>1417678</v>
      </c>
      <c r="I9" s="100">
        <f t="shared" si="1"/>
        <v>948132</v>
      </c>
      <c r="J9" s="100">
        <f t="shared" si="1"/>
        <v>9730786</v>
      </c>
      <c r="K9" s="100">
        <f t="shared" si="1"/>
        <v>968842</v>
      </c>
      <c r="L9" s="100">
        <f t="shared" si="1"/>
        <v>0</v>
      </c>
      <c r="M9" s="100">
        <f t="shared" si="1"/>
        <v>0</v>
      </c>
      <c r="N9" s="100">
        <f t="shared" si="1"/>
        <v>968842</v>
      </c>
      <c r="O9" s="100">
        <f t="shared" si="1"/>
        <v>243468</v>
      </c>
      <c r="P9" s="100">
        <f t="shared" si="1"/>
        <v>131199</v>
      </c>
      <c r="Q9" s="100">
        <f t="shared" si="1"/>
        <v>6917429</v>
      </c>
      <c r="R9" s="100">
        <f t="shared" si="1"/>
        <v>7292096</v>
      </c>
      <c r="S9" s="100">
        <f t="shared" si="1"/>
        <v>5199</v>
      </c>
      <c r="T9" s="100">
        <f t="shared" si="1"/>
        <v>5199</v>
      </c>
      <c r="U9" s="100">
        <f t="shared" si="1"/>
        <v>5199</v>
      </c>
      <c r="V9" s="100">
        <f t="shared" si="1"/>
        <v>15597</v>
      </c>
      <c r="W9" s="100">
        <f t="shared" si="1"/>
        <v>18007321</v>
      </c>
      <c r="X9" s="100">
        <f t="shared" si="1"/>
        <v>37735359</v>
      </c>
      <c r="Y9" s="100">
        <f t="shared" si="1"/>
        <v>-19728038</v>
      </c>
      <c r="Z9" s="137">
        <f>+IF(X9&lt;&gt;0,+(Y9/X9)*100,0)</f>
        <v>-52.27997963395552</v>
      </c>
      <c r="AA9" s="153">
        <f>SUM(AA10:AA14)</f>
        <v>36621305</v>
      </c>
    </row>
    <row r="10" spans="1:27" ht="13.5">
      <c r="A10" s="138" t="s">
        <v>79</v>
      </c>
      <c r="B10" s="136"/>
      <c r="C10" s="155">
        <v>37422000</v>
      </c>
      <c r="D10" s="155"/>
      <c r="E10" s="156">
        <v>37735360</v>
      </c>
      <c r="F10" s="60">
        <v>36621305</v>
      </c>
      <c r="G10" s="60">
        <v>7364976</v>
      </c>
      <c r="H10" s="60">
        <v>1417678</v>
      </c>
      <c r="I10" s="60">
        <v>948132</v>
      </c>
      <c r="J10" s="60">
        <v>9730786</v>
      </c>
      <c r="K10" s="60">
        <v>968842</v>
      </c>
      <c r="L10" s="60"/>
      <c r="M10" s="60"/>
      <c r="N10" s="60">
        <v>968842</v>
      </c>
      <c r="O10" s="60">
        <v>243468</v>
      </c>
      <c r="P10" s="60">
        <v>131199</v>
      </c>
      <c r="Q10" s="60">
        <v>6917429</v>
      </c>
      <c r="R10" s="60">
        <v>7292096</v>
      </c>
      <c r="S10" s="60">
        <v>5199</v>
      </c>
      <c r="T10" s="60">
        <v>5199</v>
      </c>
      <c r="U10" s="60">
        <v>5199</v>
      </c>
      <c r="V10" s="60">
        <v>15597</v>
      </c>
      <c r="W10" s="60">
        <v>18007321</v>
      </c>
      <c r="X10" s="60">
        <v>37735359</v>
      </c>
      <c r="Y10" s="60">
        <v>-19728038</v>
      </c>
      <c r="Z10" s="140">
        <v>-52.28</v>
      </c>
      <c r="AA10" s="155">
        <v>36621305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23490000</v>
      </c>
      <c r="D15" s="153">
        <f>SUM(D16:D18)</f>
        <v>0</v>
      </c>
      <c r="E15" s="154">
        <f t="shared" si="2"/>
        <v>26097005</v>
      </c>
      <c r="F15" s="100">
        <f t="shared" si="2"/>
        <v>26097005</v>
      </c>
      <c r="G15" s="100">
        <f t="shared" si="2"/>
        <v>6126641</v>
      </c>
      <c r="H15" s="100">
        <f t="shared" si="2"/>
        <v>479185</v>
      </c>
      <c r="I15" s="100">
        <f t="shared" si="2"/>
        <v>242127</v>
      </c>
      <c r="J15" s="100">
        <f t="shared" si="2"/>
        <v>6847953</v>
      </c>
      <c r="K15" s="100">
        <f t="shared" si="2"/>
        <v>807724</v>
      </c>
      <c r="L15" s="100">
        <f t="shared" si="2"/>
        <v>300000</v>
      </c>
      <c r="M15" s="100">
        <f t="shared" si="2"/>
        <v>7241000</v>
      </c>
      <c r="N15" s="100">
        <f t="shared" si="2"/>
        <v>8348724</v>
      </c>
      <c r="O15" s="100">
        <f t="shared" si="2"/>
        <v>0</v>
      </c>
      <c r="P15" s="100">
        <f t="shared" si="2"/>
        <v>0</v>
      </c>
      <c r="Q15" s="100">
        <f t="shared" si="2"/>
        <v>3542520</v>
      </c>
      <c r="R15" s="100">
        <f t="shared" si="2"/>
        <v>3542520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18739197</v>
      </c>
      <c r="X15" s="100">
        <f t="shared" si="2"/>
        <v>26097006</v>
      </c>
      <c r="Y15" s="100">
        <f t="shared" si="2"/>
        <v>-7357809</v>
      </c>
      <c r="Z15" s="137">
        <f>+IF(X15&lt;&gt;0,+(Y15/X15)*100,0)</f>
        <v>-28.19407329714374</v>
      </c>
      <c r="AA15" s="153">
        <f>SUM(AA16:AA18)</f>
        <v>26097005</v>
      </c>
    </row>
    <row r="16" spans="1:27" ht="13.5">
      <c r="A16" s="138" t="s">
        <v>85</v>
      </c>
      <c r="B16" s="136"/>
      <c r="C16" s="155">
        <v>13957000</v>
      </c>
      <c r="D16" s="155"/>
      <c r="E16" s="156">
        <v>13079898</v>
      </c>
      <c r="F16" s="60">
        <v>13079898</v>
      </c>
      <c r="G16" s="60">
        <v>5848000</v>
      </c>
      <c r="H16" s="60"/>
      <c r="I16" s="60"/>
      <c r="J16" s="60">
        <v>5848000</v>
      </c>
      <c r="K16" s="60">
        <v>16848</v>
      </c>
      <c r="L16" s="60">
        <v>300000</v>
      </c>
      <c r="M16" s="60">
        <v>7241000</v>
      </c>
      <c r="N16" s="60">
        <v>7557848</v>
      </c>
      <c r="O16" s="60"/>
      <c r="P16" s="60"/>
      <c r="Q16" s="60">
        <v>3542520</v>
      </c>
      <c r="R16" s="60">
        <v>3542520</v>
      </c>
      <c r="S16" s="60"/>
      <c r="T16" s="60"/>
      <c r="U16" s="60"/>
      <c r="V16" s="60"/>
      <c r="W16" s="60">
        <v>16948368</v>
      </c>
      <c r="X16" s="60">
        <v>13079898</v>
      </c>
      <c r="Y16" s="60">
        <v>3868470</v>
      </c>
      <c r="Z16" s="140">
        <v>29.58</v>
      </c>
      <c r="AA16" s="155">
        <v>13079898</v>
      </c>
    </row>
    <row r="17" spans="1:27" ht="13.5">
      <c r="A17" s="138" t="s">
        <v>86</v>
      </c>
      <c r="B17" s="136"/>
      <c r="C17" s="155">
        <v>9533000</v>
      </c>
      <c r="D17" s="155"/>
      <c r="E17" s="156">
        <v>13017107</v>
      </c>
      <c r="F17" s="60">
        <v>13017107</v>
      </c>
      <c r="G17" s="60">
        <v>278641</v>
      </c>
      <c r="H17" s="60">
        <v>479185</v>
      </c>
      <c r="I17" s="60">
        <v>242127</v>
      </c>
      <c r="J17" s="60">
        <v>999953</v>
      </c>
      <c r="K17" s="60">
        <v>790876</v>
      </c>
      <c r="L17" s="60"/>
      <c r="M17" s="60"/>
      <c r="N17" s="60">
        <v>790876</v>
      </c>
      <c r="O17" s="60"/>
      <c r="P17" s="60"/>
      <c r="Q17" s="60"/>
      <c r="R17" s="60"/>
      <c r="S17" s="60"/>
      <c r="T17" s="60"/>
      <c r="U17" s="60"/>
      <c r="V17" s="60"/>
      <c r="W17" s="60">
        <v>1790829</v>
      </c>
      <c r="X17" s="60">
        <v>13017108</v>
      </c>
      <c r="Y17" s="60">
        <v>-11226279</v>
      </c>
      <c r="Z17" s="140">
        <v>-86.24</v>
      </c>
      <c r="AA17" s="155">
        <v>13017107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109997639</v>
      </c>
      <c r="D25" s="168">
        <f>+D5+D9+D15+D19+D24</f>
        <v>0</v>
      </c>
      <c r="E25" s="169">
        <f t="shared" si="4"/>
        <v>111612860</v>
      </c>
      <c r="F25" s="73">
        <f t="shared" si="4"/>
        <v>113395535</v>
      </c>
      <c r="G25" s="73">
        <f t="shared" si="4"/>
        <v>36552111</v>
      </c>
      <c r="H25" s="73">
        <f t="shared" si="4"/>
        <v>3325890</v>
      </c>
      <c r="I25" s="73">
        <f t="shared" si="4"/>
        <v>1821444</v>
      </c>
      <c r="J25" s="73">
        <f t="shared" si="4"/>
        <v>41699445</v>
      </c>
      <c r="K25" s="73">
        <f t="shared" si="4"/>
        <v>2453403</v>
      </c>
      <c r="L25" s="73">
        <f t="shared" si="4"/>
        <v>22376346</v>
      </c>
      <c r="M25" s="73">
        <f t="shared" si="4"/>
        <v>7921465</v>
      </c>
      <c r="N25" s="73">
        <f t="shared" si="4"/>
        <v>32751214</v>
      </c>
      <c r="O25" s="73">
        <f t="shared" si="4"/>
        <v>1486013</v>
      </c>
      <c r="P25" s="73">
        <f t="shared" si="4"/>
        <v>1264176</v>
      </c>
      <c r="Q25" s="73">
        <f t="shared" si="4"/>
        <v>20632182</v>
      </c>
      <c r="R25" s="73">
        <f t="shared" si="4"/>
        <v>23382371</v>
      </c>
      <c r="S25" s="73">
        <f t="shared" si="4"/>
        <v>807439</v>
      </c>
      <c r="T25" s="73">
        <f t="shared" si="4"/>
        <v>1137704</v>
      </c>
      <c r="U25" s="73">
        <f t="shared" si="4"/>
        <v>688326</v>
      </c>
      <c r="V25" s="73">
        <f t="shared" si="4"/>
        <v>2633469</v>
      </c>
      <c r="W25" s="73">
        <f t="shared" si="4"/>
        <v>100466499</v>
      </c>
      <c r="X25" s="73">
        <f t="shared" si="4"/>
        <v>111612857</v>
      </c>
      <c r="Y25" s="73">
        <f t="shared" si="4"/>
        <v>-11146358</v>
      </c>
      <c r="Z25" s="170">
        <f>+IF(X25&lt;&gt;0,+(Y25/X25)*100,0)</f>
        <v>-9.986625465559044</v>
      </c>
      <c r="AA25" s="168">
        <f>+AA5+AA9+AA15+AA19+AA24</f>
        <v>113395535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46475642</v>
      </c>
      <c r="D28" s="153">
        <f>SUM(D29:D31)</f>
        <v>0</v>
      </c>
      <c r="E28" s="154">
        <f t="shared" si="5"/>
        <v>48339670</v>
      </c>
      <c r="F28" s="100">
        <f t="shared" si="5"/>
        <v>48800136</v>
      </c>
      <c r="G28" s="100">
        <f t="shared" si="5"/>
        <v>3906082</v>
      </c>
      <c r="H28" s="100">
        <f t="shared" si="5"/>
        <v>2626568</v>
      </c>
      <c r="I28" s="100">
        <f t="shared" si="5"/>
        <v>4136283</v>
      </c>
      <c r="J28" s="100">
        <f t="shared" si="5"/>
        <v>10668933</v>
      </c>
      <c r="K28" s="100">
        <f t="shared" si="5"/>
        <v>3443818</v>
      </c>
      <c r="L28" s="100">
        <f t="shared" si="5"/>
        <v>6276003</v>
      </c>
      <c r="M28" s="100">
        <f t="shared" si="5"/>
        <v>3885422</v>
      </c>
      <c r="N28" s="100">
        <f t="shared" si="5"/>
        <v>13605243</v>
      </c>
      <c r="O28" s="100">
        <f t="shared" si="5"/>
        <v>3964168</v>
      </c>
      <c r="P28" s="100">
        <f t="shared" si="5"/>
        <v>4630006</v>
      </c>
      <c r="Q28" s="100">
        <f t="shared" si="5"/>
        <v>2262902</v>
      </c>
      <c r="R28" s="100">
        <f t="shared" si="5"/>
        <v>10857076</v>
      </c>
      <c r="S28" s="100">
        <f t="shared" si="5"/>
        <v>4053914</v>
      </c>
      <c r="T28" s="100">
        <f t="shared" si="5"/>
        <v>3124337</v>
      </c>
      <c r="U28" s="100">
        <f t="shared" si="5"/>
        <v>4355392</v>
      </c>
      <c r="V28" s="100">
        <f t="shared" si="5"/>
        <v>11533643</v>
      </c>
      <c r="W28" s="100">
        <f t="shared" si="5"/>
        <v>46664895</v>
      </c>
      <c r="X28" s="100">
        <f t="shared" si="5"/>
        <v>48339668</v>
      </c>
      <c r="Y28" s="100">
        <f t="shared" si="5"/>
        <v>-1674773</v>
      </c>
      <c r="Z28" s="137">
        <f>+IF(X28&lt;&gt;0,+(Y28/X28)*100,0)</f>
        <v>-3.4645935094134286</v>
      </c>
      <c r="AA28" s="153">
        <f>SUM(AA29:AA31)</f>
        <v>48800136</v>
      </c>
    </row>
    <row r="29" spans="1:27" ht="13.5">
      <c r="A29" s="138" t="s">
        <v>75</v>
      </c>
      <c r="B29" s="136"/>
      <c r="C29" s="155">
        <v>12419961</v>
      </c>
      <c r="D29" s="155"/>
      <c r="E29" s="156">
        <v>12424932</v>
      </c>
      <c r="F29" s="60">
        <v>14102927</v>
      </c>
      <c r="G29" s="60">
        <v>1186098</v>
      </c>
      <c r="H29" s="60">
        <v>904644</v>
      </c>
      <c r="I29" s="60">
        <v>1392418</v>
      </c>
      <c r="J29" s="60">
        <v>3483160</v>
      </c>
      <c r="K29" s="60">
        <v>1022170</v>
      </c>
      <c r="L29" s="60">
        <v>796462</v>
      </c>
      <c r="M29" s="60">
        <v>1709944</v>
      </c>
      <c r="N29" s="60">
        <v>3528576</v>
      </c>
      <c r="O29" s="60">
        <v>1703788</v>
      </c>
      <c r="P29" s="60">
        <v>1043228</v>
      </c>
      <c r="Q29" s="60">
        <v>859178</v>
      </c>
      <c r="R29" s="60">
        <v>3606194</v>
      </c>
      <c r="S29" s="60">
        <v>1535840</v>
      </c>
      <c r="T29" s="60">
        <v>1228768</v>
      </c>
      <c r="U29" s="60">
        <v>1211026</v>
      </c>
      <c r="V29" s="60">
        <v>3975634</v>
      </c>
      <c r="W29" s="60">
        <v>14593564</v>
      </c>
      <c r="X29" s="60">
        <v>12424932</v>
      </c>
      <c r="Y29" s="60">
        <v>2168632</v>
      </c>
      <c r="Z29" s="140">
        <v>17.45</v>
      </c>
      <c r="AA29" s="155">
        <v>14102927</v>
      </c>
    </row>
    <row r="30" spans="1:27" ht="13.5">
      <c r="A30" s="138" t="s">
        <v>76</v>
      </c>
      <c r="B30" s="136"/>
      <c r="C30" s="157">
        <v>25027681</v>
      </c>
      <c r="D30" s="157"/>
      <c r="E30" s="158">
        <v>22913913</v>
      </c>
      <c r="F30" s="159">
        <v>24252293</v>
      </c>
      <c r="G30" s="159">
        <v>1607247</v>
      </c>
      <c r="H30" s="159">
        <v>891937</v>
      </c>
      <c r="I30" s="159">
        <v>1704855</v>
      </c>
      <c r="J30" s="159">
        <v>4204039</v>
      </c>
      <c r="K30" s="159">
        <v>1397500</v>
      </c>
      <c r="L30" s="159">
        <v>3952392</v>
      </c>
      <c r="M30" s="159">
        <v>1291734</v>
      </c>
      <c r="N30" s="159">
        <v>6641626</v>
      </c>
      <c r="O30" s="159">
        <v>1531656</v>
      </c>
      <c r="P30" s="159">
        <v>2408286</v>
      </c>
      <c r="Q30" s="159">
        <v>776218</v>
      </c>
      <c r="R30" s="159">
        <v>4716160</v>
      </c>
      <c r="S30" s="159">
        <v>1537456</v>
      </c>
      <c r="T30" s="159">
        <v>709782</v>
      </c>
      <c r="U30" s="159">
        <v>1916816</v>
      </c>
      <c r="V30" s="159">
        <v>4164054</v>
      </c>
      <c r="W30" s="159">
        <v>19725879</v>
      </c>
      <c r="X30" s="159">
        <v>22913916</v>
      </c>
      <c r="Y30" s="159">
        <v>-3188037</v>
      </c>
      <c r="Z30" s="141">
        <v>-13.91</v>
      </c>
      <c r="AA30" s="157">
        <v>24252293</v>
      </c>
    </row>
    <row r="31" spans="1:27" ht="13.5">
      <c r="A31" s="138" t="s">
        <v>77</v>
      </c>
      <c r="B31" s="136"/>
      <c r="C31" s="155">
        <v>9028000</v>
      </c>
      <c r="D31" s="155"/>
      <c r="E31" s="156">
        <v>13000825</v>
      </c>
      <c r="F31" s="60">
        <v>10444916</v>
      </c>
      <c r="G31" s="60">
        <v>1112737</v>
      </c>
      <c r="H31" s="60">
        <v>829987</v>
      </c>
      <c r="I31" s="60">
        <v>1039010</v>
      </c>
      <c r="J31" s="60">
        <v>2981734</v>
      </c>
      <c r="K31" s="60">
        <v>1024148</v>
      </c>
      <c r="L31" s="60">
        <v>1527149</v>
      </c>
      <c r="M31" s="60">
        <v>883744</v>
      </c>
      <c r="N31" s="60">
        <v>3435041</v>
      </c>
      <c r="O31" s="60">
        <v>728724</v>
      </c>
      <c r="P31" s="60">
        <v>1178492</v>
      </c>
      <c r="Q31" s="60">
        <v>627506</v>
      </c>
      <c r="R31" s="60">
        <v>2534722</v>
      </c>
      <c r="S31" s="60">
        <v>980618</v>
      </c>
      <c r="T31" s="60">
        <v>1185787</v>
      </c>
      <c r="U31" s="60">
        <v>1227550</v>
      </c>
      <c r="V31" s="60">
        <v>3393955</v>
      </c>
      <c r="W31" s="60">
        <v>12345452</v>
      </c>
      <c r="X31" s="60">
        <v>13000820</v>
      </c>
      <c r="Y31" s="60">
        <v>-655368</v>
      </c>
      <c r="Z31" s="140">
        <v>-5.04</v>
      </c>
      <c r="AA31" s="155">
        <v>10444916</v>
      </c>
    </row>
    <row r="32" spans="1:27" ht="13.5">
      <c r="A32" s="135" t="s">
        <v>78</v>
      </c>
      <c r="B32" s="136"/>
      <c r="C32" s="153">
        <f aca="true" t="shared" si="6" ref="C32:Y32">SUM(C33:C37)</f>
        <v>25953000</v>
      </c>
      <c r="D32" s="153">
        <f>SUM(D33:D37)</f>
        <v>0</v>
      </c>
      <c r="E32" s="154">
        <f t="shared" si="6"/>
        <v>27360467</v>
      </c>
      <c r="F32" s="100">
        <f t="shared" si="6"/>
        <v>31715163</v>
      </c>
      <c r="G32" s="100">
        <f t="shared" si="6"/>
        <v>2701754</v>
      </c>
      <c r="H32" s="100">
        <f t="shared" si="6"/>
        <v>1625848</v>
      </c>
      <c r="I32" s="100">
        <f t="shared" si="6"/>
        <v>2525127</v>
      </c>
      <c r="J32" s="100">
        <f t="shared" si="6"/>
        <v>6852729</v>
      </c>
      <c r="K32" s="100">
        <f t="shared" si="6"/>
        <v>3459299</v>
      </c>
      <c r="L32" s="100">
        <f t="shared" si="6"/>
        <v>2936526</v>
      </c>
      <c r="M32" s="100">
        <f t="shared" si="6"/>
        <v>2933656</v>
      </c>
      <c r="N32" s="100">
        <f t="shared" si="6"/>
        <v>9329481</v>
      </c>
      <c r="O32" s="100">
        <f t="shared" si="6"/>
        <v>3228473</v>
      </c>
      <c r="P32" s="100">
        <f t="shared" si="6"/>
        <v>4815050</v>
      </c>
      <c r="Q32" s="100">
        <f t="shared" si="6"/>
        <v>2088088</v>
      </c>
      <c r="R32" s="100">
        <f t="shared" si="6"/>
        <v>10131611</v>
      </c>
      <c r="S32" s="100">
        <f t="shared" si="6"/>
        <v>949124</v>
      </c>
      <c r="T32" s="100">
        <f t="shared" si="6"/>
        <v>1755695</v>
      </c>
      <c r="U32" s="100">
        <f t="shared" si="6"/>
        <v>1424967</v>
      </c>
      <c r="V32" s="100">
        <f t="shared" si="6"/>
        <v>4129786</v>
      </c>
      <c r="W32" s="100">
        <f t="shared" si="6"/>
        <v>30443607</v>
      </c>
      <c r="X32" s="100">
        <f t="shared" si="6"/>
        <v>27360464</v>
      </c>
      <c r="Y32" s="100">
        <f t="shared" si="6"/>
        <v>3083143</v>
      </c>
      <c r="Z32" s="137">
        <f>+IF(X32&lt;&gt;0,+(Y32/X32)*100,0)</f>
        <v>11.2686064095989</v>
      </c>
      <c r="AA32" s="153">
        <f>SUM(AA33:AA37)</f>
        <v>31715163</v>
      </c>
    </row>
    <row r="33" spans="1:27" ht="13.5">
      <c r="A33" s="138" t="s">
        <v>79</v>
      </c>
      <c r="B33" s="136"/>
      <c r="C33" s="155">
        <v>25953000</v>
      </c>
      <c r="D33" s="155"/>
      <c r="E33" s="156">
        <v>27360467</v>
      </c>
      <c r="F33" s="60">
        <v>31715163</v>
      </c>
      <c r="G33" s="60">
        <v>2701754</v>
      </c>
      <c r="H33" s="60">
        <v>1625848</v>
      </c>
      <c r="I33" s="60">
        <v>2525127</v>
      </c>
      <c r="J33" s="60">
        <v>6852729</v>
      </c>
      <c r="K33" s="60">
        <v>3459299</v>
      </c>
      <c r="L33" s="60">
        <v>2936526</v>
      </c>
      <c r="M33" s="60">
        <v>2933656</v>
      </c>
      <c r="N33" s="60">
        <v>9329481</v>
      </c>
      <c r="O33" s="60">
        <v>3228473</v>
      </c>
      <c r="P33" s="60">
        <v>4815050</v>
      </c>
      <c r="Q33" s="60">
        <v>2088088</v>
      </c>
      <c r="R33" s="60">
        <v>10131611</v>
      </c>
      <c r="S33" s="60">
        <v>949124</v>
      </c>
      <c r="T33" s="60">
        <v>1755695</v>
      </c>
      <c r="U33" s="60">
        <v>1424967</v>
      </c>
      <c r="V33" s="60">
        <v>4129786</v>
      </c>
      <c r="W33" s="60">
        <v>30443607</v>
      </c>
      <c r="X33" s="60">
        <v>27360464</v>
      </c>
      <c r="Y33" s="60">
        <v>3083143</v>
      </c>
      <c r="Z33" s="140">
        <v>11.27</v>
      </c>
      <c r="AA33" s="155">
        <v>31715163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11249000</v>
      </c>
      <c r="D38" s="153">
        <f>SUM(D39:D41)</f>
        <v>0</v>
      </c>
      <c r="E38" s="154">
        <f t="shared" si="7"/>
        <v>10217302</v>
      </c>
      <c r="F38" s="100">
        <f t="shared" si="7"/>
        <v>25154197</v>
      </c>
      <c r="G38" s="100">
        <f t="shared" si="7"/>
        <v>4303441</v>
      </c>
      <c r="H38" s="100">
        <f t="shared" si="7"/>
        <v>538588</v>
      </c>
      <c r="I38" s="100">
        <f t="shared" si="7"/>
        <v>1151695</v>
      </c>
      <c r="J38" s="100">
        <f t="shared" si="7"/>
        <v>5993724</v>
      </c>
      <c r="K38" s="100">
        <f t="shared" si="7"/>
        <v>2740798</v>
      </c>
      <c r="L38" s="100">
        <f t="shared" si="7"/>
        <v>2851551</v>
      </c>
      <c r="M38" s="100">
        <f t="shared" si="7"/>
        <v>2566884</v>
      </c>
      <c r="N38" s="100">
        <f t="shared" si="7"/>
        <v>8159233</v>
      </c>
      <c r="O38" s="100">
        <f t="shared" si="7"/>
        <v>1382436</v>
      </c>
      <c r="P38" s="100">
        <f t="shared" si="7"/>
        <v>3688864</v>
      </c>
      <c r="Q38" s="100">
        <f t="shared" si="7"/>
        <v>498222</v>
      </c>
      <c r="R38" s="100">
        <f t="shared" si="7"/>
        <v>5569522</v>
      </c>
      <c r="S38" s="100">
        <f t="shared" si="7"/>
        <v>851149</v>
      </c>
      <c r="T38" s="100">
        <f t="shared" si="7"/>
        <v>428524</v>
      </c>
      <c r="U38" s="100">
        <f t="shared" si="7"/>
        <v>5519383</v>
      </c>
      <c r="V38" s="100">
        <f t="shared" si="7"/>
        <v>6799056</v>
      </c>
      <c r="W38" s="100">
        <f t="shared" si="7"/>
        <v>26521535</v>
      </c>
      <c r="X38" s="100">
        <f t="shared" si="7"/>
        <v>10217299</v>
      </c>
      <c r="Y38" s="100">
        <f t="shared" si="7"/>
        <v>16304236</v>
      </c>
      <c r="Z38" s="137">
        <f>+IF(X38&lt;&gt;0,+(Y38/X38)*100,0)</f>
        <v>159.57481522269242</v>
      </c>
      <c r="AA38" s="153">
        <f>SUM(AA39:AA41)</f>
        <v>25154197</v>
      </c>
    </row>
    <row r="39" spans="1:27" ht="13.5">
      <c r="A39" s="138" t="s">
        <v>85</v>
      </c>
      <c r="B39" s="136"/>
      <c r="C39" s="155">
        <v>11249000</v>
      </c>
      <c r="D39" s="155"/>
      <c r="E39" s="156">
        <v>10217302</v>
      </c>
      <c r="F39" s="60">
        <v>25154197</v>
      </c>
      <c r="G39" s="60">
        <v>4303441</v>
      </c>
      <c r="H39" s="60">
        <v>538588</v>
      </c>
      <c r="I39" s="60">
        <v>1151695</v>
      </c>
      <c r="J39" s="60">
        <v>5993724</v>
      </c>
      <c r="K39" s="60">
        <v>2740798</v>
      </c>
      <c r="L39" s="60">
        <v>2851551</v>
      </c>
      <c r="M39" s="60">
        <v>2566884</v>
      </c>
      <c r="N39" s="60">
        <v>8159233</v>
      </c>
      <c r="O39" s="60">
        <v>1382436</v>
      </c>
      <c r="P39" s="60">
        <v>3688864</v>
      </c>
      <c r="Q39" s="60">
        <v>498222</v>
      </c>
      <c r="R39" s="60">
        <v>5569522</v>
      </c>
      <c r="S39" s="60">
        <v>851149</v>
      </c>
      <c r="T39" s="60">
        <v>428524</v>
      </c>
      <c r="U39" s="60">
        <v>5519383</v>
      </c>
      <c r="V39" s="60">
        <v>6799056</v>
      </c>
      <c r="W39" s="60">
        <v>26521535</v>
      </c>
      <c r="X39" s="60">
        <v>10217299</v>
      </c>
      <c r="Y39" s="60">
        <v>16304236</v>
      </c>
      <c r="Z39" s="140">
        <v>159.57</v>
      </c>
      <c r="AA39" s="155">
        <v>25154197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83677642</v>
      </c>
      <c r="D48" s="168">
        <f>+D28+D32+D38+D42+D47</f>
        <v>0</v>
      </c>
      <c r="E48" s="169">
        <f t="shared" si="9"/>
        <v>85917439</v>
      </c>
      <c r="F48" s="73">
        <f t="shared" si="9"/>
        <v>105669496</v>
      </c>
      <c r="G48" s="73">
        <f t="shared" si="9"/>
        <v>10911277</v>
      </c>
      <c r="H48" s="73">
        <f t="shared" si="9"/>
        <v>4791004</v>
      </c>
      <c r="I48" s="73">
        <f t="shared" si="9"/>
        <v>7813105</v>
      </c>
      <c r="J48" s="73">
        <f t="shared" si="9"/>
        <v>23515386</v>
      </c>
      <c r="K48" s="73">
        <f t="shared" si="9"/>
        <v>9643915</v>
      </c>
      <c r="L48" s="73">
        <f t="shared" si="9"/>
        <v>12064080</v>
      </c>
      <c r="M48" s="73">
        <f t="shared" si="9"/>
        <v>9385962</v>
      </c>
      <c r="N48" s="73">
        <f t="shared" si="9"/>
        <v>31093957</v>
      </c>
      <c r="O48" s="73">
        <f t="shared" si="9"/>
        <v>8575077</v>
      </c>
      <c r="P48" s="73">
        <f t="shared" si="9"/>
        <v>13133920</v>
      </c>
      <c r="Q48" s="73">
        <f t="shared" si="9"/>
        <v>4849212</v>
      </c>
      <c r="R48" s="73">
        <f t="shared" si="9"/>
        <v>26558209</v>
      </c>
      <c r="S48" s="73">
        <f t="shared" si="9"/>
        <v>5854187</v>
      </c>
      <c r="T48" s="73">
        <f t="shared" si="9"/>
        <v>5308556</v>
      </c>
      <c r="U48" s="73">
        <f t="shared" si="9"/>
        <v>11299742</v>
      </c>
      <c r="V48" s="73">
        <f t="shared" si="9"/>
        <v>22462485</v>
      </c>
      <c r="W48" s="73">
        <f t="shared" si="9"/>
        <v>103630037</v>
      </c>
      <c r="X48" s="73">
        <f t="shared" si="9"/>
        <v>85917431</v>
      </c>
      <c r="Y48" s="73">
        <f t="shared" si="9"/>
        <v>17712606</v>
      </c>
      <c r="Z48" s="170">
        <f>+IF(X48&lt;&gt;0,+(Y48/X48)*100,0)</f>
        <v>20.615846858828917</v>
      </c>
      <c r="AA48" s="168">
        <f>+AA28+AA32+AA38+AA42+AA47</f>
        <v>105669496</v>
      </c>
    </row>
    <row r="49" spans="1:27" ht="13.5">
      <c r="A49" s="148" t="s">
        <v>49</v>
      </c>
      <c r="B49" s="149"/>
      <c r="C49" s="171">
        <f aca="true" t="shared" si="10" ref="C49:Y49">+C25-C48</f>
        <v>26319997</v>
      </c>
      <c r="D49" s="171">
        <f>+D25-D48</f>
        <v>0</v>
      </c>
      <c r="E49" s="172">
        <f t="shared" si="10"/>
        <v>25695421</v>
      </c>
      <c r="F49" s="173">
        <f t="shared" si="10"/>
        <v>7726039</v>
      </c>
      <c r="G49" s="173">
        <f t="shared" si="10"/>
        <v>25640834</v>
      </c>
      <c r="H49" s="173">
        <f t="shared" si="10"/>
        <v>-1465114</v>
      </c>
      <c r="I49" s="173">
        <f t="shared" si="10"/>
        <v>-5991661</v>
      </c>
      <c r="J49" s="173">
        <f t="shared" si="10"/>
        <v>18184059</v>
      </c>
      <c r="K49" s="173">
        <f t="shared" si="10"/>
        <v>-7190512</v>
      </c>
      <c r="L49" s="173">
        <f t="shared" si="10"/>
        <v>10312266</v>
      </c>
      <c r="M49" s="173">
        <f t="shared" si="10"/>
        <v>-1464497</v>
      </c>
      <c r="N49" s="173">
        <f t="shared" si="10"/>
        <v>1657257</v>
      </c>
      <c r="O49" s="173">
        <f t="shared" si="10"/>
        <v>-7089064</v>
      </c>
      <c r="P49" s="173">
        <f t="shared" si="10"/>
        <v>-11869744</v>
      </c>
      <c r="Q49" s="173">
        <f t="shared" si="10"/>
        <v>15782970</v>
      </c>
      <c r="R49" s="173">
        <f t="shared" si="10"/>
        <v>-3175838</v>
      </c>
      <c r="S49" s="173">
        <f t="shared" si="10"/>
        <v>-5046748</v>
      </c>
      <c r="T49" s="173">
        <f t="shared" si="10"/>
        <v>-4170852</v>
      </c>
      <c r="U49" s="173">
        <f t="shared" si="10"/>
        <v>-10611416</v>
      </c>
      <c r="V49" s="173">
        <f t="shared" si="10"/>
        <v>-19829016</v>
      </c>
      <c r="W49" s="173">
        <f t="shared" si="10"/>
        <v>-3163538</v>
      </c>
      <c r="X49" s="173">
        <f>IF(F25=F48,0,X25-X48)</f>
        <v>25695426</v>
      </c>
      <c r="Y49" s="173">
        <f t="shared" si="10"/>
        <v>-28858964</v>
      </c>
      <c r="Z49" s="174">
        <f>+IF(X49&lt;&gt;0,+(Y49/X49)*100,0)</f>
        <v>-112.3116775724987</v>
      </c>
      <c r="AA49" s="171">
        <f>+AA25-AA48</f>
        <v>7726039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7261190</v>
      </c>
      <c r="D5" s="155">
        <v>0</v>
      </c>
      <c r="E5" s="156">
        <v>7627446</v>
      </c>
      <c r="F5" s="60">
        <v>7711158</v>
      </c>
      <c r="G5" s="60">
        <v>3682886</v>
      </c>
      <c r="H5" s="60">
        <v>365758</v>
      </c>
      <c r="I5" s="60">
        <v>365858</v>
      </c>
      <c r="J5" s="60">
        <v>4414502</v>
      </c>
      <c r="K5" s="60">
        <v>365858</v>
      </c>
      <c r="L5" s="60">
        <v>365570</v>
      </c>
      <c r="M5" s="60">
        <v>365795</v>
      </c>
      <c r="N5" s="60">
        <v>1097223</v>
      </c>
      <c r="O5" s="60">
        <v>366571</v>
      </c>
      <c r="P5" s="60">
        <v>365972</v>
      </c>
      <c r="Q5" s="60">
        <v>366572</v>
      </c>
      <c r="R5" s="60">
        <v>1099115</v>
      </c>
      <c r="S5" s="60">
        <v>366572</v>
      </c>
      <c r="T5" s="60">
        <v>366572</v>
      </c>
      <c r="U5" s="60">
        <v>366572</v>
      </c>
      <c r="V5" s="60">
        <v>1099716</v>
      </c>
      <c r="W5" s="60">
        <v>7710556</v>
      </c>
      <c r="X5" s="60">
        <v>7627449</v>
      </c>
      <c r="Y5" s="60">
        <v>83107</v>
      </c>
      <c r="Z5" s="140">
        <v>1.09</v>
      </c>
      <c r="AA5" s="155">
        <v>7711158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58965</v>
      </c>
      <c r="D12" s="155">
        <v>0</v>
      </c>
      <c r="E12" s="156">
        <v>101335</v>
      </c>
      <c r="F12" s="60">
        <v>70000</v>
      </c>
      <c r="G12" s="60">
        <v>5488</v>
      </c>
      <c r="H12" s="60">
        <v>5199</v>
      </c>
      <c r="I12" s="60">
        <v>5199</v>
      </c>
      <c r="J12" s="60">
        <v>15886</v>
      </c>
      <c r="K12" s="60">
        <v>5199</v>
      </c>
      <c r="L12" s="60">
        <v>0</v>
      </c>
      <c r="M12" s="60">
        <v>0</v>
      </c>
      <c r="N12" s="60">
        <v>5199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21085</v>
      </c>
      <c r="X12" s="60">
        <v>101340</v>
      </c>
      <c r="Y12" s="60">
        <v>-80255</v>
      </c>
      <c r="Z12" s="140">
        <v>-79.19</v>
      </c>
      <c r="AA12" s="155">
        <v>70000</v>
      </c>
    </row>
    <row r="13" spans="1:27" ht="13.5">
      <c r="A13" s="181" t="s">
        <v>109</v>
      </c>
      <c r="B13" s="185"/>
      <c r="C13" s="155">
        <v>2726584</v>
      </c>
      <c r="D13" s="155">
        <v>0</v>
      </c>
      <c r="E13" s="156">
        <v>2100000</v>
      </c>
      <c r="F13" s="60">
        <v>2200378</v>
      </c>
      <c r="G13" s="60">
        <v>11459</v>
      </c>
      <c r="H13" s="60">
        <v>177105</v>
      </c>
      <c r="I13" s="60">
        <v>189348</v>
      </c>
      <c r="J13" s="60">
        <v>377912</v>
      </c>
      <c r="K13" s="60">
        <v>216093</v>
      </c>
      <c r="L13" s="60">
        <v>233750</v>
      </c>
      <c r="M13" s="60">
        <v>236009</v>
      </c>
      <c r="N13" s="60">
        <v>685852</v>
      </c>
      <c r="O13" s="60">
        <v>665000</v>
      </c>
      <c r="P13" s="60">
        <v>681784</v>
      </c>
      <c r="Q13" s="60">
        <v>76531</v>
      </c>
      <c r="R13" s="60">
        <v>1423315</v>
      </c>
      <c r="S13" s="60">
        <v>290775</v>
      </c>
      <c r="T13" s="60">
        <v>49072</v>
      </c>
      <c r="U13" s="60">
        <v>96555</v>
      </c>
      <c r="V13" s="60">
        <v>436402</v>
      </c>
      <c r="W13" s="60">
        <v>2923481</v>
      </c>
      <c r="X13" s="60">
        <v>2100000</v>
      </c>
      <c r="Y13" s="60">
        <v>823481</v>
      </c>
      <c r="Z13" s="140">
        <v>39.21</v>
      </c>
      <c r="AA13" s="155">
        <v>2200378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3200</v>
      </c>
      <c r="F14" s="60">
        <v>762000</v>
      </c>
      <c r="G14" s="60">
        <v>0</v>
      </c>
      <c r="H14" s="60">
        <v>66398</v>
      </c>
      <c r="I14" s="60">
        <v>69471</v>
      </c>
      <c r="J14" s="60">
        <v>135869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135869</v>
      </c>
      <c r="X14" s="60">
        <v>3204</v>
      </c>
      <c r="Y14" s="60">
        <v>132665</v>
      </c>
      <c r="Z14" s="140">
        <v>4140.61</v>
      </c>
      <c r="AA14" s="155">
        <v>762000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29700</v>
      </c>
      <c r="D16" s="155">
        <v>0</v>
      </c>
      <c r="E16" s="156">
        <v>5300</v>
      </c>
      <c r="F16" s="60">
        <v>5000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5304</v>
      </c>
      <c r="Y16" s="60">
        <v>-5304</v>
      </c>
      <c r="Z16" s="140">
        <v>-100</v>
      </c>
      <c r="AA16" s="155">
        <v>5000</v>
      </c>
    </row>
    <row r="17" spans="1:27" ht="13.5">
      <c r="A17" s="181" t="s">
        <v>113</v>
      </c>
      <c r="B17" s="185"/>
      <c r="C17" s="155">
        <v>200</v>
      </c>
      <c r="D17" s="155">
        <v>0</v>
      </c>
      <c r="E17" s="156">
        <v>1060</v>
      </c>
      <c r="F17" s="60">
        <v>1000</v>
      </c>
      <c r="G17" s="60">
        <v>0</v>
      </c>
      <c r="H17" s="60">
        <v>0</v>
      </c>
      <c r="I17" s="60">
        <v>558</v>
      </c>
      <c r="J17" s="60">
        <v>558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558</v>
      </c>
      <c r="X17" s="60">
        <v>1060</v>
      </c>
      <c r="Y17" s="60">
        <v>-502</v>
      </c>
      <c r="Z17" s="140">
        <v>-47.36</v>
      </c>
      <c r="AA17" s="155">
        <v>1000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75408000</v>
      </c>
      <c r="D19" s="155">
        <v>0</v>
      </c>
      <c r="E19" s="156">
        <v>78415999</v>
      </c>
      <c r="F19" s="60">
        <v>78415999</v>
      </c>
      <c r="G19" s="60">
        <v>31040000</v>
      </c>
      <c r="H19" s="60">
        <v>2019000</v>
      </c>
      <c r="I19" s="60">
        <v>0</v>
      </c>
      <c r="J19" s="60">
        <v>33059000</v>
      </c>
      <c r="K19" s="60">
        <v>0</v>
      </c>
      <c r="L19" s="60">
        <v>21690000</v>
      </c>
      <c r="M19" s="60">
        <v>0</v>
      </c>
      <c r="N19" s="60">
        <v>21690000</v>
      </c>
      <c r="O19" s="60">
        <v>0</v>
      </c>
      <c r="P19" s="60">
        <v>126000</v>
      </c>
      <c r="Q19" s="60">
        <v>20007280</v>
      </c>
      <c r="R19" s="60">
        <v>20133280</v>
      </c>
      <c r="S19" s="60">
        <v>0</v>
      </c>
      <c r="T19" s="60">
        <v>0</v>
      </c>
      <c r="U19" s="60">
        <v>0</v>
      </c>
      <c r="V19" s="60">
        <v>0</v>
      </c>
      <c r="W19" s="60">
        <v>74882280</v>
      </c>
      <c r="X19" s="60">
        <v>78416000</v>
      </c>
      <c r="Y19" s="60">
        <v>-3533720</v>
      </c>
      <c r="Z19" s="140">
        <v>-4.51</v>
      </c>
      <c r="AA19" s="155">
        <v>78415999</v>
      </c>
    </row>
    <row r="20" spans="1:27" ht="13.5">
      <c r="A20" s="181" t="s">
        <v>35</v>
      </c>
      <c r="B20" s="185"/>
      <c r="C20" s="155">
        <v>357000</v>
      </c>
      <c r="D20" s="155">
        <v>0</v>
      </c>
      <c r="E20" s="156">
        <v>271520</v>
      </c>
      <c r="F20" s="54">
        <v>1443000</v>
      </c>
      <c r="G20" s="54">
        <v>22149</v>
      </c>
      <c r="H20" s="54">
        <v>85766</v>
      </c>
      <c r="I20" s="54">
        <v>6508</v>
      </c>
      <c r="J20" s="54">
        <v>114423</v>
      </c>
      <c r="K20" s="54">
        <v>94886</v>
      </c>
      <c r="L20" s="54">
        <v>87026</v>
      </c>
      <c r="M20" s="54">
        <v>78661</v>
      </c>
      <c r="N20" s="54">
        <v>260573</v>
      </c>
      <c r="O20" s="54">
        <v>454442</v>
      </c>
      <c r="P20" s="54">
        <v>90420</v>
      </c>
      <c r="Q20" s="54">
        <v>181799</v>
      </c>
      <c r="R20" s="54">
        <v>726661</v>
      </c>
      <c r="S20" s="54">
        <v>150092</v>
      </c>
      <c r="T20" s="54">
        <v>722060</v>
      </c>
      <c r="U20" s="54">
        <v>225199</v>
      </c>
      <c r="V20" s="54">
        <v>1097351</v>
      </c>
      <c r="W20" s="54">
        <v>2199008</v>
      </c>
      <c r="X20" s="54">
        <v>271520</v>
      </c>
      <c r="Y20" s="54">
        <v>1927488</v>
      </c>
      <c r="Z20" s="184">
        <v>709.89</v>
      </c>
      <c r="AA20" s="130">
        <v>1443000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300000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300000</v>
      </c>
      <c r="Y21" s="60">
        <v>-300000</v>
      </c>
      <c r="Z21" s="140">
        <v>-100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85841639</v>
      </c>
      <c r="D22" s="188">
        <f>SUM(D5:D21)</f>
        <v>0</v>
      </c>
      <c r="E22" s="189">
        <f t="shared" si="0"/>
        <v>88825860</v>
      </c>
      <c r="F22" s="190">
        <f t="shared" si="0"/>
        <v>90608535</v>
      </c>
      <c r="G22" s="190">
        <f t="shared" si="0"/>
        <v>34761982</v>
      </c>
      <c r="H22" s="190">
        <f t="shared" si="0"/>
        <v>2719226</v>
      </c>
      <c r="I22" s="190">
        <f t="shared" si="0"/>
        <v>636942</v>
      </c>
      <c r="J22" s="190">
        <f t="shared" si="0"/>
        <v>38118150</v>
      </c>
      <c r="K22" s="190">
        <f t="shared" si="0"/>
        <v>682036</v>
      </c>
      <c r="L22" s="190">
        <f t="shared" si="0"/>
        <v>22376346</v>
      </c>
      <c r="M22" s="190">
        <f t="shared" si="0"/>
        <v>680465</v>
      </c>
      <c r="N22" s="190">
        <f t="shared" si="0"/>
        <v>23738847</v>
      </c>
      <c r="O22" s="190">
        <f t="shared" si="0"/>
        <v>1486013</v>
      </c>
      <c r="P22" s="190">
        <f t="shared" si="0"/>
        <v>1264176</v>
      </c>
      <c r="Q22" s="190">
        <f t="shared" si="0"/>
        <v>20632182</v>
      </c>
      <c r="R22" s="190">
        <f t="shared" si="0"/>
        <v>23382371</v>
      </c>
      <c r="S22" s="190">
        <f t="shared" si="0"/>
        <v>807439</v>
      </c>
      <c r="T22" s="190">
        <f t="shared" si="0"/>
        <v>1137704</v>
      </c>
      <c r="U22" s="190">
        <f t="shared" si="0"/>
        <v>688326</v>
      </c>
      <c r="V22" s="190">
        <f t="shared" si="0"/>
        <v>2633469</v>
      </c>
      <c r="W22" s="190">
        <f t="shared" si="0"/>
        <v>87872837</v>
      </c>
      <c r="X22" s="190">
        <f t="shared" si="0"/>
        <v>88825877</v>
      </c>
      <c r="Y22" s="190">
        <f t="shared" si="0"/>
        <v>-953040</v>
      </c>
      <c r="Z22" s="191">
        <f>+IF(X22&lt;&gt;0,+(Y22/X22)*100,0)</f>
        <v>-1.0729305830552058</v>
      </c>
      <c r="AA22" s="188">
        <f>SUM(AA5:AA21)</f>
        <v>90608535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17775000</v>
      </c>
      <c r="D25" s="155">
        <v>0</v>
      </c>
      <c r="E25" s="156">
        <v>26909925</v>
      </c>
      <c r="F25" s="60">
        <v>24772338</v>
      </c>
      <c r="G25" s="60">
        <v>1776193</v>
      </c>
      <c r="H25" s="60">
        <v>2114319</v>
      </c>
      <c r="I25" s="60">
        <v>2026941</v>
      </c>
      <c r="J25" s="60">
        <v>5917453</v>
      </c>
      <c r="K25" s="60">
        <v>2060823</v>
      </c>
      <c r="L25" s="60">
        <v>2199180</v>
      </c>
      <c r="M25" s="60">
        <v>1455405</v>
      </c>
      <c r="N25" s="60">
        <v>5715408</v>
      </c>
      <c r="O25" s="60">
        <v>2005555</v>
      </c>
      <c r="P25" s="60">
        <v>2340256</v>
      </c>
      <c r="Q25" s="60">
        <v>2293023</v>
      </c>
      <c r="R25" s="60">
        <v>6638834</v>
      </c>
      <c r="S25" s="60">
        <v>2341612</v>
      </c>
      <c r="T25" s="60">
        <v>2438492</v>
      </c>
      <c r="U25" s="60">
        <v>2421065</v>
      </c>
      <c r="V25" s="60">
        <v>7201169</v>
      </c>
      <c r="W25" s="60">
        <v>25472864</v>
      </c>
      <c r="X25" s="60">
        <v>26909923</v>
      </c>
      <c r="Y25" s="60">
        <v>-1437059</v>
      </c>
      <c r="Z25" s="140">
        <v>-5.34</v>
      </c>
      <c r="AA25" s="155">
        <v>24772338</v>
      </c>
    </row>
    <row r="26" spans="1:27" ht="13.5">
      <c r="A26" s="183" t="s">
        <v>38</v>
      </c>
      <c r="B26" s="182"/>
      <c r="C26" s="155">
        <v>6179961</v>
      </c>
      <c r="D26" s="155">
        <v>0</v>
      </c>
      <c r="E26" s="156">
        <v>6764934</v>
      </c>
      <c r="F26" s="60">
        <v>6405559</v>
      </c>
      <c r="G26" s="60">
        <v>647230</v>
      </c>
      <c r="H26" s="60">
        <v>533371</v>
      </c>
      <c r="I26" s="60">
        <v>537352</v>
      </c>
      <c r="J26" s="60">
        <v>1717953</v>
      </c>
      <c r="K26" s="60">
        <v>537101</v>
      </c>
      <c r="L26" s="60">
        <v>575021</v>
      </c>
      <c r="M26" s="60">
        <v>543950</v>
      </c>
      <c r="N26" s="60">
        <v>1656072</v>
      </c>
      <c r="O26" s="60">
        <v>515374</v>
      </c>
      <c r="P26" s="60">
        <v>518796</v>
      </c>
      <c r="Q26" s="60">
        <v>535492</v>
      </c>
      <c r="R26" s="60">
        <v>1569662</v>
      </c>
      <c r="S26" s="60">
        <v>503203</v>
      </c>
      <c r="T26" s="60">
        <v>867091</v>
      </c>
      <c r="U26" s="60">
        <v>568998</v>
      </c>
      <c r="V26" s="60">
        <v>1939292</v>
      </c>
      <c r="W26" s="60">
        <v>6882979</v>
      </c>
      <c r="X26" s="60">
        <v>6764940</v>
      </c>
      <c r="Y26" s="60">
        <v>118039</v>
      </c>
      <c r="Z26" s="140">
        <v>1.74</v>
      </c>
      <c r="AA26" s="155">
        <v>6405559</v>
      </c>
    </row>
    <row r="27" spans="1:27" ht="13.5">
      <c r="A27" s="183" t="s">
        <v>118</v>
      </c>
      <c r="B27" s="182"/>
      <c r="C27" s="155">
        <v>282000</v>
      </c>
      <c r="D27" s="155">
        <v>0</v>
      </c>
      <c r="E27" s="156">
        <v>840061</v>
      </c>
      <c r="F27" s="60">
        <v>762000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840061</v>
      </c>
      <c r="Y27" s="60">
        <v>-840061</v>
      </c>
      <c r="Z27" s="140">
        <v>-100</v>
      </c>
      <c r="AA27" s="155">
        <v>762000</v>
      </c>
    </row>
    <row r="28" spans="1:27" ht="13.5">
      <c r="A28" s="183" t="s">
        <v>39</v>
      </c>
      <c r="B28" s="182"/>
      <c r="C28" s="155">
        <v>6902601</v>
      </c>
      <c r="D28" s="155">
        <v>0</v>
      </c>
      <c r="E28" s="156">
        <v>6621030</v>
      </c>
      <c r="F28" s="60">
        <v>7384000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6621036</v>
      </c>
      <c r="Y28" s="60">
        <v>-6621036</v>
      </c>
      <c r="Z28" s="140">
        <v>-100</v>
      </c>
      <c r="AA28" s="155">
        <v>7384000</v>
      </c>
    </row>
    <row r="29" spans="1:27" ht="13.5">
      <c r="A29" s="183" t="s">
        <v>40</v>
      </c>
      <c r="B29" s="182"/>
      <c r="C29" s="155">
        <v>38537</v>
      </c>
      <c r="D29" s="155">
        <v>0</v>
      </c>
      <c r="E29" s="156">
        <v>125000</v>
      </c>
      <c r="F29" s="60">
        <v>70000</v>
      </c>
      <c r="G29" s="60">
        <v>6158</v>
      </c>
      <c r="H29" s="60">
        <v>5420</v>
      </c>
      <c r="I29" s="60">
        <v>3779</v>
      </c>
      <c r="J29" s="60">
        <v>15357</v>
      </c>
      <c r="K29" s="60">
        <v>157928</v>
      </c>
      <c r="L29" s="60">
        <v>3499467</v>
      </c>
      <c r="M29" s="60">
        <v>444045</v>
      </c>
      <c r="N29" s="60">
        <v>4101440</v>
      </c>
      <c r="O29" s="60">
        <v>707059</v>
      </c>
      <c r="P29" s="60">
        <v>356029</v>
      </c>
      <c r="Q29" s="60">
        <v>4529</v>
      </c>
      <c r="R29" s="60">
        <v>1067617</v>
      </c>
      <c r="S29" s="60">
        <v>200268</v>
      </c>
      <c r="T29" s="60">
        <v>102986</v>
      </c>
      <c r="U29" s="60">
        <v>316449</v>
      </c>
      <c r="V29" s="60">
        <v>619703</v>
      </c>
      <c r="W29" s="60">
        <v>5804117</v>
      </c>
      <c r="X29" s="60">
        <v>125004</v>
      </c>
      <c r="Y29" s="60">
        <v>5679113</v>
      </c>
      <c r="Z29" s="140">
        <v>4543.15</v>
      </c>
      <c r="AA29" s="155">
        <v>70000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6904543</v>
      </c>
      <c r="D31" s="155">
        <v>0</v>
      </c>
      <c r="E31" s="156">
        <v>7150000</v>
      </c>
      <c r="F31" s="60">
        <v>8353269</v>
      </c>
      <c r="G31" s="60">
        <v>2651345</v>
      </c>
      <c r="H31" s="60">
        <v>104351</v>
      </c>
      <c r="I31" s="60">
        <v>756551</v>
      </c>
      <c r="J31" s="60">
        <v>3512247</v>
      </c>
      <c r="K31" s="60">
        <v>635384</v>
      </c>
      <c r="L31" s="60">
        <v>774699</v>
      </c>
      <c r="M31" s="60">
        <v>2179728</v>
      </c>
      <c r="N31" s="60">
        <v>3589811</v>
      </c>
      <c r="O31" s="60">
        <v>487198</v>
      </c>
      <c r="P31" s="60">
        <v>481683</v>
      </c>
      <c r="Q31" s="60">
        <v>299172</v>
      </c>
      <c r="R31" s="60">
        <v>1268053</v>
      </c>
      <c r="S31" s="60">
        <v>792056</v>
      </c>
      <c r="T31" s="60">
        <v>371956</v>
      </c>
      <c r="U31" s="60">
        <v>308194</v>
      </c>
      <c r="V31" s="60">
        <v>1472206</v>
      </c>
      <c r="W31" s="60">
        <v>9842317</v>
      </c>
      <c r="X31" s="60">
        <v>7150000</v>
      </c>
      <c r="Y31" s="60">
        <v>2692317</v>
      </c>
      <c r="Z31" s="140">
        <v>37.65</v>
      </c>
      <c r="AA31" s="155">
        <v>8353269</v>
      </c>
    </row>
    <row r="32" spans="1:27" ht="13.5">
      <c r="A32" s="183" t="s">
        <v>121</v>
      </c>
      <c r="B32" s="182"/>
      <c r="C32" s="155">
        <v>3812000</v>
      </c>
      <c r="D32" s="155">
        <v>0</v>
      </c>
      <c r="E32" s="156">
        <v>4160000</v>
      </c>
      <c r="F32" s="60">
        <v>3560000</v>
      </c>
      <c r="G32" s="60">
        <v>344139</v>
      </c>
      <c r="H32" s="60">
        <v>344683</v>
      </c>
      <c r="I32" s="60">
        <v>246665</v>
      </c>
      <c r="J32" s="60">
        <v>935487</v>
      </c>
      <c r="K32" s="60">
        <v>367457</v>
      </c>
      <c r="L32" s="60">
        <v>544309</v>
      </c>
      <c r="M32" s="60">
        <v>1239743</v>
      </c>
      <c r="N32" s="60">
        <v>2151509</v>
      </c>
      <c r="O32" s="60">
        <v>10495</v>
      </c>
      <c r="P32" s="60">
        <v>282926</v>
      </c>
      <c r="Q32" s="60">
        <v>303956</v>
      </c>
      <c r="R32" s="60">
        <v>597377</v>
      </c>
      <c r="S32" s="60">
        <v>719</v>
      </c>
      <c r="T32" s="60">
        <v>479959</v>
      </c>
      <c r="U32" s="60">
        <v>319978</v>
      </c>
      <c r="V32" s="60">
        <v>800656</v>
      </c>
      <c r="W32" s="60">
        <v>4485029</v>
      </c>
      <c r="X32" s="60">
        <v>4160004</v>
      </c>
      <c r="Y32" s="60">
        <v>325025</v>
      </c>
      <c r="Z32" s="140">
        <v>7.81</v>
      </c>
      <c r="AA32" s="155">
        <v>3560000</v>
      </c>
    </row>
    <row r="33" spans="1:27" ht="13.5">
      <c r="A33" s="183" t="s">
        <v>42</v>
      </c>
      <c r="B33" s="182"/>
      <c r="C33" s="155">
        <v>3467000</v>
      </c>
      <c r="D33" s="155">
        <v>0</v>
      </c>
      <c r="E33" s="156">
        <v>3700000</v>
      </c>
      <c r="F33" s="60">
        <v>0</v>
      </c>
      <c r="G33" s="60">
        <v>347456</v>
      </c>
      <c r="H33" s="60">
        <v>195544</v>
      </c>
      <c r="I33" s="60">
        <v>748385</v>
      </c>
      <c r="J33" s="60">
        <v>1291385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1291385</v>
      </c>
      <c r="X33" s="60">
        <v>3699996</v>
      </c>
      <c r="Y33" s="60">
        <v>-2408611</v>
      </c>
      <c r="Z33" s="140">
        <v>-65.1</v>
      </c>
      <c r="AA33" s="155">
        <v>0</v>
      </c>
    </row>
    <row r="34" spans="1:27" ht="13.5">
      <c r="A34" s="183" t="s">
        <v>43</v>
      </c>
      <c r="B34" s="182"/>
      <c r="C34" s="155">
        <v>38316000</v>
      </c>
      <c r="D34" s="155">
        <v>0</v>
      </c>
      <c r="E34" s="156">
        <v>29646489</v>
      </c>
      <c r="F34" s="60">
        <v>54339330</v>
      </c>
      <c r="G34" s="60">
        <v>5138756</v>
      </c>
      <c r="H34" s="60">
        <v>1493316</v>
      </c>
      <c r="I34" s="60">
        <v>3493432</v>
      </c>
      <c r="J34" s="60">
        <v>10125504</v>
      </c>
      <c r="K34" s="60">
        <v>5885222</v>
      </c>
      <c r="L34" s="60">
        <v>4471404</v>
      </c>
      <c r="M34" s="60">
        <v>3523091</v>
      </c>
      <c r="N34" s="60">
        <v>13879717</v>
      </c>
      <c r="O34" s="60">
        <v>4849396</v>
      </c>
      <c r="P34" s="60">
        <v>9154230</v>
      </c>
      <c r="Q34" s="60">
        <v>1413040</v>
      </c>
      <c r="R34" s="60">
        <v>15416666</v>
      </c>
      <c r="S34" s="60">
        <v>2016329</v>
      </c>
      <c r="T34" s="60">
        <v>1048072</v>
      </c>
      <c r="U34" s="60">
        <v>7365058</v>
      </c>
      <c r="V34" s="60">
        <v>10429459</v>
      </c>
      <c r="W34" s="60">
        <v>49851346</v>
      </c>
      <c r="X34" s="60">
        <v>29646492</v>
      </c>
      <c r="Y34" s="60">
        <v>20204854</v>
      </c>
      <c r="Z34" s="140">
        <v>68.15</v>
      </c>
      <c r="AA34" s="155">
        <v>54339330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23000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23000</v>
      </c>
    </row>
    <row r="36" spans="1:27" ht="12.75">
      <c r="A36" s="193" t="s">
        <v>44</v>
      </c>
      <c r="B36" s="187"/>
      <c r="C36" s="188">
        <f aca="true" t="shared" si="1" ref="C36:Y36">SUM(C25:C35)</f>
        <v>83677642</v>
      </c>
      <c r="D36" s="188">
        <f>SUM(D25:D35)</f>
        <v>0</v>
      </c>
      <c r="E36" s="189">
        <f t="shared" si="1"/>
        <v>85917439</v>
      </c>
      <c r="F36" s="190">
        <f t="shared" si="1"/>
        <v>105669496</v>
      </c>
      <c r="G36" s="190">
        <f t="shared" si="1"/>
        <v>10911277</v>
      </c>
      <c r="H36" s="190">
        <f t="shared" si="1"/>
        <v>4791004</v>
      </c>
      <c r="I36" s="190">
        <f t="shared" si="1"/>
        <v>7813105</v>
      </c>
      <c r="J36" s="190">
        <f t="shared" si="1"/>
        <v>23515386</v>
      </c>
      <c r="K36" s="190">
        <f t="shared" si="1"/>
        <v>9643915</v>
      </c>
      <c r="L36" s="190">
        <f t="shared" si="1"/>
        <v>12064080</v>
      </c>
      <c r="M36" s="190">
        <f t="shared" si="1"/>
        <v>9385962</v>
      </c>
      <c r="N36" s="190">
        <f t="shared" si="1"/>
        <v>31093957</v>
      </c>
      <c r="O36" s="190">
        <f t="shared" si="1"/>
        <v>8575077</v>
      </c>
      <c r="P36" s="190">
        <f t="shared" si="1"/>
        <v>13133920</v>
      </c>
      <c r="Q36" s="190">
        <f t="shared" si="1"/>
        <v>4849212</v>
      </c>
      <c r="R36" s="190">
        <f t="shared" si="1"/>
        <v>26558209</v>
      </c>
      <c r="S36" s="190">
        <f t="shared" si="1"/>
        <v>5854187</v>
      </c>
      <c r="T36" s="190">
        <f t="shared" si="1"/>
        <v>5308556</v>
      </c>
      <c r="U36" s="190">
        <f t="shared" si="1"/>
        <v>11299742</v>
      </c>
      <c r="V36" s="190">
        <f t="shared" si="1"/>
        <v>22462485</v>
      </c>
      <c r="W36" s="190">
        <f t="shared" si="1"/>
        <v>103630037</v>
      </c>
      <c r="X36" s="190">
        <f t="shared" si="1"/>
        <v>85917456</v>
      </c>
      <c r="Y36" s="190">
        <f t="shared" si="1"/>
        <v>17712581</v>
      </c>
      <c r="Z36" s="191">
        <f>+IF(X36&lt;&gt;0,+(Y36/X36)*100,0)</f>
        <v>20.61581176239669</v>
      </c>
      <c r="AA36" s="188">
        <f>SUM(AA25:AA35)</f>
        <v>105669496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2163997</v>
      </c>
      <c r="D38" s="199">
        <f>+D22-D36</f>
        <v>0</v>
      </c>
      <c r="E38" s="200">
        <f t="shared" si="2"/>
        <v>2908421</v>
      </c>
      <c r="F38" s="106">
        <f t="shared" si="2"/>
        <v>-15060961</v>
      </c>
      <c r="G38" s="106">
        <f t="shared" si="2"/>
        <v>23850705</v>
      </c>
      <c r="H38" s="106">
        <f t="shared" si="2"/>
        <v>-2071778</v>
      </c>
      <c r="I38" s="106">
        <f t="shared" si="2"/>
        <v>-7176163</v>
      </c>
      <c r="J38" s="106">
        <f t="shared" si="2"/>
        <v>14602764</v>
      </c>
      <c r="K38" s="106">
        <f t="shared" si="2"/>
        <v>-8961879</v>
      </c>
      <c r="L38" s="106">
        <f t="shared" si="2"/>
        <v>10312266</v>
      </c>
      <c r="M38" s="106">
        <f t="shared" si="2"/>
        <v>-8705497</v>
      </c>
      <c r="N38" s="106">
        <f t="shared" si="2"/>
        <v>-7355110</v>
      </c>
      <c r="O38" s="106">
        <f t="shared" si="2"/>
        <v>-7089064</v>
      </c>
      <c r="P38" s="106">
        <f t="shared" si="2"/>
        <v>-11869744</v>
      </c>
      <c r="Q38" s="106">
        <f t="shared" si="2"/>
        <v>15782970</v>
      </c>
      <c r="R38" s="106">
        <f t="shared" si="2"/>
        <v>-3175838</v>
      </c>
      <c r="S38" s="106">
        <f t="shared" si="2"/>
        <v>-5046748</v>
      </c>
      <c r="T38" s="106">
        <f t="shared" si="2"/>
        <v>-4170852</v>
      </c>
      <c r="U38" s="106">
        <f t="shared" si="2"/>
        <v>-10611416</v>
      </c>
      <c r="V38" s="106">
        <f t="shared" si="2"/>
        <v>-19829016</v>
      </c>
      <c r="W38" s="106">
        <f t="shared" si="2"/>
        <v>-15757200</v>
      </c>
      <c r="X38" s="106">
        <f>IF(F22=F36,0,X22-X36)</f>
        <v>2908421</v>
      </c>
      <c r="Y38" s="106">
        <f t="shared" si="2"/>
        <v>-18665621</v>
      </c>
      <c r="Z38" s="201">
        <f>+IF(X38&lt;&gt;0,+(Y38/X38)*100,0)</f>
        <v>-641.7785114328359</v>
      </c>
      <c r="AA38" s="199">
        <f>+AA22-AA36</f>
        <v>-15060961</v>
      </c>
    </row>
    <row r="39" spans="1:27" ht="13.5">
      <c r="A39" s="181" t="s">
        <v>46</v>
      </c>
      <c r="B39" s="185"/>
      <c r="C39" s="155">
        <v>24156000</v>
      </c>
      <c r="D39" s="155">
        <v>0</v>
      </c>
      <c r="E39" s="156">
        <v>22787000</v>
      </c>
      <c r="F39" s="60">
        <v>22787000</v>
      </c>
      <c r="G39" s="60">
        <v>1790129</v>
      </c>
      <c r="H39" s="60">
        <v>606664</v>
      </c>
      <c r="I39" s="60">
        <v>1184502</v>
      </c>
      <c r="J39" s="60">
        <v>3581295</v>
      </c>
      <c r="K39" s="60">
        <v>1771367</v>
      </c>
      <c r="L39" s="60">
        <v>0</v>
      </c>
      <c r="M39" s="60">
        <v>7241000</v>
      </c>
      <c r="N39" s="60">
        <v>9012367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12593662</v>
      </c>
      <c r="X39" s="60">
        <v>22787001</v>
      </c>
      <c r="Y39" s="60">
        <v>-10193339</v>
      </c>
      <c r="Z39" s="140">
        <v>-44.73</v>
      </c>
      <c r="AA39" s="155">
        <v>22787000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26319997</v>
      </c>
      <c r="D42" s="206">
        <f>SUM(D38:D41)</f>
        <v>0</v>
      </c>
      <c r="E42" s="207">
        <f t="shared" si="3"/>
        <v>25695421</v>
      </c>
      <c r="F42" s="88">
        <f t="shared" si="3"/>
        <v>7726039</v>
      </c>
      <c r="G42" s="88">
        <f t="shared" si="3"/>
        <v>25640834</v>
      </c>
      <c r="H42" s="88">
        <f t="shared" si="3"/>
        <v>-1465114</v>
      </c>
      <c r="I42" s="88">
        <f t="shared" si="3"/>
        <v>-5991661</v>
      </c>
      <c r="J42" s="88">
        <f t="shared" si="3"/>
        <v>18184059</v>
      </c>
      <c r="K42" s="88">
        <f t="shared" si="3"/>
        <v>-7190512</v>
      </c>
      <c r="L42" s="88">
        <f t="shared" si="3"/>
        <v>10312266</v>
      </c>
      <c r="M42" s="88">
        <f t="shared" si="3"/>
        <v>-1464497</v>
      </c>
      <c r="N42" s="88">
        <f t="shared" si="3"/>
        <v>1657257</v>
      </c>
      <c r="O42" s="88">
        <f t="shared" si="3"/>
        <v>-7089064</v>
      </c>
      <c r="P42" s="88">
        <f t="shared" si="3"/>
        <v>-11869744</v>
      </c>
      <c r="Q42" s="88">
        <f t="shared" si="3"/>
        <v>15782970</v>
      </c>
      <c r="R42" s="88">
        <f t="shared" si="3"/>
        <v>-3175838</v>
      </c>
      <c r="S42" s="88">
        <f t="shared" si="3"/>
        <v>-5046748</v>
      </c>
      <c r="T42" s="88">
        <f t="shared" si="3"/>
        <v>-4170852</v>
      </c>
      <c r="U42" s="88">
        <f t="shared" si="3"/>
        <v>-10611416</v>
      </c>
      <c r="V42" s="88">
        <f t="shared" si="3"/>
        <v>-19829016</v>
      </c>
      <c r="W42" s="88">
        <f t="shared" si="3"/>
        <v>-3163538</v>
      </c>
      <c r="X42" s="88">
        <f t="shared" si="3"/>
        <v>25695422</v>
      </c>
      <c r="Y42" s="88">
        <f t="shared" si="3"/>
        <v>-28858960</v>
      </c>
      <c r="Z42" s="208">
        <f>+IF(X42&lt;&gt;0,+(Y42/X42)*100,0)</f>
        <v>-112.31167948905451</v>
      </c>
      <c r="AA42" s="206">
        <f>SUM(AA38:AA41)</f>
        <v>7726039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26319997</v>
      </c>
      <c r="D44" s="210">
        <f>+D42-D43</f>
        <v>0</v>
      </c>
      <c r="E44" s="211">
        <f t="shared" si="4"/>
        <v>25695421</v>
      </c>
      <c r="F44" s="77">
        <f t="shared" si="4"/>
        <v>7726039</v>
      </c>
      <c r="G44" s="77">
        <f t="shared" si="4"/>
        <v>25640834</v>
      </c>
      <c r="H44" s="77">
        <f t="shared" si="4"/>
        <v>-1465114</v>
      </c>
      <c r="I44" s="77">
        <f t="shared" si="4"/>
        <v>-5991661</v>
      </c>
      <c r="J44" s="77">
        <f t="shared" si="4"/>
        <v>18184059</v>
      </c>
      <c r="K44" s="77">
        <f t="shared" si="4"/>
        <v>-7190512</v>
      </c>
      <c r="L44" s="77">
        <f t="shared" si="4"/>
        <v>10312266</v>
      </c>
      <c r="M44" s="77">
        <f t="shared" si="4"/>
        <v>-1464497</v>
      </c>
      <c r="N44" s="77">
        <f t="shared" si="4"/>
        <v>1657257</v>
      </c>
      <c r="O44" s="77">
        <f t="shared" si="4"/>
        <v>-7089064</v>
      </c>
      <c r="P44" s="77">
        <f t="shared" si="4"/>
        <v>-11869744</v>
      </c>
      <c r="Q44" s="77">
        <f t="shared" si="4"/>
        <v>15782970</v>
      </c>
      <c r="R44" s="77">
        <f t="shared" si="4"/>
        <v>-3175838</v>
      </c>
      <c r="S44" s="77">
        <f t="shared" si="4"/>
        <v>-5046748</v>
      </c>
      <c r="T44" s="77">
        <f t="shared" si="4"/>
        <v>-4170852</v>
      </c>
      <c r="U44" s="77">
        <f t="shared" si="4"/>
        <v>-10611416</v>
      </c>
      <c r="V44" s="77">
        <f t="shared" si="4"/>
        <v>-19829016</v>
      </c>
      <c r="W44" s="77">
        <f t="shared" si="4"/>
        <v>-3163538</v>
      </c>
      <c r="X44" s="77">
        <f t="shared" si="4"/>
        <v>25695422</v>
      </c>
      <c r="Y44" s="77">
        <f t="shared" si="4"/>
        <v>-28858960</v>
      </c>
      <c r="Z44" s="212">
        <f>+IF(X44&lt;&gt;0,+(Y44/X44)*100,0)</f>
        <v>-112.31167948905451</v>
      </c>
      <c r="AA44" s="210">
        <f>+AA42-AA43</f>
        <v>7726039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26319997</v>
      </c>
      <c r="D46" s="206">
        <f>SUM(D44:D45)</f>
        <v>0</v>
      </c>
      <c r="E46" s="207">
        <f t="shared" si="5"/>
        <v>25695421</v>
      </c>
      <c r="F46" s="88">
        <f t="shared" si="5"/>
        <v>7726039</v>
      </c>
      <c r="G46" s="88">
        <f t="shared" si="5"/>
        <v>25640834</v>
      </c>
      <c r="H46" s="88">
        <f t="shared" si="5"/>
        <v>-1465114</v>
      </c>
      <c r="I46" s="88">
        <f t="shared" si="5"/>
        <v>-5991661</v>
      </c>
      <c r="J46" s="88">
        <f t="shared" si="5"/>
        <v>18184059</v>
      </c>
      <c r="K46" s="88">
        <f t="shared" si="5"/>
        <v>-7190512</v>
      </c>
      <c r="L46" s="88">
        <f t="shared" si="5"/>
        <v>10312266</v>
      </c>
      <c r="M46" s="88">
        <f t="shared" si="5"/>
        <v>-1464497</v>
      </c>
      <c r="N46" s="88">
        <f t="shared" si="5"/>
        <v>1657257</v>
      </c>
      <c r="O46" s="88">
        <f t="shared" si="5"/>
        <v>-7089064</v>
      </c>
      <c r="P46" s="88">
        <f t="shared" si="5"/>
        <v>-11869744</v>
      </c>
      <c r="Q46" s="88">
        <f t="shared" si="5"/>
        <v>15782970</v>
      </c>
      <c r="R46" s="88">
        <f t="shared" si="5"/>
        <v>-3175838</v>
      </c>
      <c r="S46" s="88">
        <f t="shared" si="5"/>
        <v>-5046748</v>
      </c>
      <c r="T46" s="88">
        <f t="shared" si="5"/>
        <v>-4170852</v>
      </c>
      <c r="U46" s="88">
        <f t="shared" si="5"/>
        <v>-10611416</v>
      </c>
      <c r="V46" s="88">
        <f t="shared" si="5"/>
        <v>-19829016</v>
      </c>
      <c r="W46" s="88">
        <f t="shared" si="5"/>
        <v>-3163538</v>
      </c>
      <c r="X46" s="88">
        <f t="shared" si="5"/>
        <v>25695422</v>
      </c>
      <c r="Y46" s="88">
        <f t="shared" si="5"/>
        <v>-28858960</v>
      </c>
      <c r="Z46" s="208">
        <f>+IF(X46&lt;&gt;0,+(Y46/X46)*100,0)</f>
        <v>-112.31167948905451</v>
      </c>
      <c r="AA46" s="206">
        <f>SUM(AA44:AA45)</f>
        <v>7726039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26319997</v>
      </c>
      <c r="D48" s="217">
        <f>SUM(D46:D47)</f>
        <v>0</v>
      </c>
      <c r="E48" s="218">
        <f t="shared" si="6"/>
        <v>25695421</v>
      </c>
      <c r="F48" s="219">
        <f t="shared" si="6"/>
        <v>7726039</v>
      </c>
      <c r="G48" s="219">
        <f t="shared" si="6"/>
        <v>25640834</v>
      </c>
      <c r="H48" s="220">
        <f t="shared" si="6"/>
        <v>-1465114</v>
      </c>
      <c r="I48" s="220">
        <f t="shared" si="6"/>
        <v>-5991661</v>
      </c>
      <c r="J48" s="220">
        <f t="shared" si="6"/>
        <v>18184059</v>
      </c>
      <c r="K48" s="220">
        <f t="shared" si="6"/>
        <v>-7190512</v>
      </c>
      <c r="L48" s="220">
        <f t="shared" si="6"/>
        <v>10312266</v>
      </c>
      <c r="M48" s="219">
        <f t="shared" si="6"/>
        <v>-1464497</v>
      </c>
      <c r="N48" s="219">
        <f t="shared" si="6"/>
        <v>1657257</v>
      </c>
      <c r="O48" s="220">
        <f t="shared" si="6"/>
        <v>-7089064</v>
      </c>
      <c r="P48" s="220">
        <f t="shared" si="6"/>
        <v>-11869744</v>
      </c>
      <c r="Q48" s="220">
        <f t="shared" si="6"/>
        <v>15782970</v>
      </c>
      <c r="R48" s="220">
        <f t="shared" si="6"/>
        <v>-3175838</v>
      </c>
      <c r="S48" s="220">
        <f t="shared" si="6"/>
        <v>-5046748</v>
      </c>
      <c r="T48" s="219">
        <f t="shared" si="6"/>
        <v>-4170852</v>
      </c>
      <c r="U48" s="219">
        <f t="shared" si="6"/>
        <v>-10611416</v>
      </c>
      <c r="V48" s="220">
        <f t="shared" si="6"/>
        <v>-19829016</v>
      </c>
      <c r="W48" s="220">
        <f t="shared" si="6"/>
        <v>-3163538</v>
      </c>
      <c r="X48" s="220">
        <f t="shared" si="6"/>
        <v>25695422</v>
      </c>
      <c r="Y48" s="220">
        <f t="shared" si="6"/>
        <v>-28858960</v>
      </c>
      <c r="Z48" s="221">
        <f>+IF(X48&lt;&gt;0,+(Y48/X48)*100,0)</f>
        <v>-112.31167948905451</v>
      </c>
      <c r="AA48" s="222">
        <f>SUM(AA46:AA47)</f>
        <v>7726039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947567</v>
      </c>
      <c r="D5" s="153">
        <f>SUM(D6:D8)</f>
        <v>0</v>
      </c>
      <c r="E5" s="154">
        <f t="shared" si="0"/>
        <v>2720000</v>
      </c>
      <c r="F5" s="100">
        <f t="shared" si="0"/>
        <v>3685436</v>
      </c>
      <c r="G5" s="100">
        <f t="shared" si="0"/>
        <v>1803300</v>
      </c>
      <c r="H5" s="100">
        <f t="shared" si="0"/>
        <v>109977</v>
      </c>
      <c r="I5" s="100">
        <f t="shared" si="0"/>
        <v>74838</v>
      </c>
      <c r="J5" s="100">
        <f t="shared" si="0"/>
        <v>1988115</v>
      </c>
      <c r="K5" s="100">
        <f t="shared" si="0"/>
        <v>194353</v>
      </c>
      <c r="L5" s="100">
        <f t="shared" si="0"/>
        <v>2277935</v>
      </c>
      <c r="M5" s="100">
        <f t="shared" si="0"/>
        <v>113095</v>
      </c>
      <c r="N5" s="100">
        <f t="shared" si="0"/>
        <v>2585383</v>
      </c>
      <c r="O5" s="100">
        <f t="shared" si="0"/>
        <v>67304</v>
      </c>
      <c r="P5" s="100">
        <f t="shared" si="0"/>
        <v>80827</v>
      </c>
      <c r="Q5" s="100">
        <f t="shared" si="0"/>
        <v>77261</v>
      </c>
      <c r="R5" s="100">
        <f t="shared" si="0"/>
        <v>225392</v>
      </c>
      <c r="S5" s="100">
        <f t="shared" si="0"/>
        <v>0</v>
      </c>
      <c r="T5" s="100">
        <f t="shared" si="0"/>
        <v>57400</v>
      </c>
      <c r="U5" s="100">
        <f t="shared" si="0"/>
        <v>464950</v>
      </c>
      <c r="V5" s="100">
        <f t="shared" si="0"/>
        <v>522350</v>
      </c>
      <c r="W5" s="100">
        <f t="shared" si="0"/>
        <v>5321240</v>
      </c>
      <c r="X5" s="100">
        <f t="shared" si="0"/>
        <v>2720000</v>
      </c>
      <c r="Y5" s="100">
        <f t="shared" si="0"/>
        <v>2601240</v>
      </c>
      <c r="Z5" s="137">
        <f>+IF(X5&lt;&gt;0,+(Y5/X5)*100,0)</f>
        <v>95.63382352941177</v>
      </c>
      <c r="AA5" s="153">
        <f>SUM(AA6:AA8)</f>
        <v>3685436</v>
      </c>
    </row>
    <row r="6" spans="1:27" ht="13.5">
      <c r="A6" s="138" t="s">
        <v>75</v>
      </c>
      <c r="B6" s="136"/>
      <c r="C6" s="155">
        <v>97000</v>
      </c>
      <c r="D6" s="155"/>
      <c r="E6" s="156">
        <v>1660000</v>
      </c>
      <c r="F6" s="60">
        <v>2663300</v>
      </c>
      <c r="G6" s="60">
        <v>1803300</v>
      </c>
      <c r="H6" s="60"/>
      <c r="I6" s="60"/>
      <c r="J6" s="60">
        <v>1803300</v>
      </c>
      <c r="K6" s="60">
        <v>33795</v>
      </c>
      <c r="L6" s="60">
        <v>1803300</v>
      </c>
      <c r="M6" s="60"/>
      <c r="N6" s="60">
        <v>1837095</v>
      </c>
      <c r="O6" s="60"/>
      <c r="P6" s="60"/>
      <c r="Q6" s="60"/>
      <c r="R6" s="60"/>
      <c r="S6" s="60"/>
      <c r="T6" s="60"/>
      <c r="U6" s="60">
        <v>464950</v>
      </c>
      <c r="V6" s="60">
        <v>464950</v>
      </c>
      <c r="W6" s="60">
        <v>4105345</v>
      </c>
      <c r="X6" s="60">
        <v>1660000</v>
      </c>
      <c r="Y6" s="60">
        <v>2445345</v>
      </c>
      <c r="Z6" s="140">
        <v>147.31</v>
      </c>
      <c r="AA6" s="62">
        <v>2663300</v>
      </c>
    </row>
    <row r="7" spans="1:27" ht="13.5">
      <c r="A7" s="138" t="s">
        <v>76</v>
      </c>
      <c r="B7" s="136"/>
      <c r="C7" s="157">
        <v>298000</v>
      </c>
      <c r="D7" s="157"/>
      <c r="E7" s="158">
        <v>180000</v>
      </c>
      <c r="F7" s="159">
        <v>173838</v>
      </c>
      <c r="G7" s="159"/>
      <c r="H7" s="159"/>
      <c r="I7" s="159">
        <v>26279</v>
      </c>
      <c r="J7" s="159">
        <v>26279</v>
      </c>
      <c r="K7" s="159">
        <v>35455</v>
      </c>
      <c r="L7" s="159">
        <v>26279</v>
      </c>
      <c r="M7" s="159"/>
      <c r="N7" s="159">
        <v>61734</v>
      </c>
      <c r="O7" s="159">
        <v>52104</v>
      </c>
      <c r="P7" s="159">
        <v>17955</v>
      </c>
      <c r="Q7" s="159">
        <v>40350</v>
      </c>
      <c r="R7" s="159">
        <v>110409</v>
      </c>
      <c r="S7" s="159"/>
      <c r="T7" s="159"/>
      <c r="U7" s="159"/>
      <c r="V7" s="159"/>
      <c r="W7" s="159">
        <v>198422</v>
      </c>
      <c r="X7" s="159">
        <v>180000</v>
      </c>
      <c r="Y7" s="159">
        <v>18422</v>
      </c>
      <c r="Z7" s="141">
        <v>10.23</v>
      </c>
      <c r="AA7" s="225">
        <v>173838</v>
      </c>
    </row>
    <row r="8" spans="1:27" ht="13.5">
      <c r="A8" s="138" t="s">
        <v>77</v>
      </c>
      <c r="B8" s="136"/>
      <c r="C8" s="155">
        <v>552567</v>
      </c>
      <c r="D8" s="155"/>
      <c r="E8" s="156">
        <v>880000</v>
      </c>
      <c r="F8" s="60">
        <v>848298</v>
      </c>
      <c r="G8" s="60"/>
      <c r="H8" s="60">
        <v>109977</v>
      </c>
      <c r="I8" s="60">
        <v>48559</v>
      </c>
      <c r="J8" s="60">
        <v>158536</v>
      </c>
      <c r="K8" s="60">
        <v>125103</v>
      </c>
      <c r="L8" s="60">
        <v>448356</v>
      </c>
      <c r="M8" s="60">
        <v>113095</v>
      </c>
      <c r="N8" s="60">
        <v>686554</v>
      </c>
      <c r="O8" s="60">
        <v>15200</v>
      </c>
      <c r="P8" s="60">
        <v>62872</v>
      </c>
      <c r="Q8" s="60">
        <v>36911</v>
      </c>
      <c r="R8" s="60">
        <v>114983</v>
      </c>
      <c r="S8" s="60"/>
      <c r="T8" s="60">
        <v>57400</v>
      </c>
      <c r="U8" s="60"/>
      <c r="V8" s="60">
        <v>57400</v>
      </c>
      <c r="W8" s="60">
        <v>1017473</v>
      </c>
      <c r="X8" s="60">
        <v>880000</v>
      </c>
      <c r="Y8" s="60">
        <v>137473</v>
      </c>
      <c r="Z8" s="140">
        <v>15.62</v>
      </c>
      <c r="AA8" s="62">
        <v>848298</v>
      </c>
    </row>
    <row r="9" spans="1:27" ht="13.5">
      <c r="A9" s="135" t="s">
        <v>78</v>
      </c>
      <c r="B9" s="136"/>
      <c r="C9" s="153">
        <f aca="true" t="shared" si="1" ref="C9:Y9">SUM(C10:C14)</f>
        <v>2370845</v>
      </c>
      <c r="D9" s="153">
        <f>SUM(D10:D14)</f>
        <v>0</v>
      </c>
      <c r="E9" s="154">
        <f t="shared" si="1"/>
        <v>10374893</v>
      </c>
      <c r="F9" s="100">
        <f t="shared" si="1"/>
        <v>9959345</v>
      </c>
      <c r="G9" s="100">
        <f t="shared" si="1"/>
        <v>1511488</v>
      </c>
      <c r="H9" s="100">
        <f t="shared" si="1"/>
        <v>127479</v>
      </c>
      <c r="I9" s="100">
        <f t="shared" si="1"/>
        <v>942375</v>
      </c>
      <c r="J9" s="100">
        <f t="shared" si="1"/>
        <v>2581342</v>
      </c>
      <c r="K9" s="100">
        <f t="shared" si="1"/>
        <v>963643</v>
      </c>
      <c r="L9" s="100">
        <f t="shared" si="1"/>
        <v>2819100</v>
      </c>
      <c r="M9" s="100">
        <f t="shared" si="1"/>
        <v>416850</v>
      </c>
      <c r="N9" s="100">
        <f t="shared" si="1"/>
        <v>4199593</v>
      </c>
      <c r="O9" s="100">
        <f t="shared" si="1"/>
        <v>0</v>
      </c>
      <c r="P9" s="100">
        <f t="shared" si="1"/>
        <v>1338076</v>
      </c>
      <c r="Q9" s="100">
        <f t="shared" si="1"/>
        <v>382198</v>
      </c>
      <c r="R9" s="100">
        <f t="shared" si="1"/>
        <v>1720274</v>
      </c>
      <c r="S9" s="100">
        <f t="shared" si="1"/>
        <v>2781756</v>
      </c>
      <c r="T9" s="100">
        <f t="shared" si="1"/>
        <v>0</v>
      </c>
      <c r="U9" s="100">
        <f t="shared" si="1"/>
        <v>528755</v>
      </c>
      <c r="V9" s="100">
        <f t="shared" si="1"/>
        <v>3310511</v>
      </c>
      <c r="W9" s="100">
        <f t="shared" si="1"/>
        <v>11811720</v>
      </c>
      <c r="X9" s="100">
        <f t="shared" si="1"/>
        <v>10374893</v>
      </c>
      <c r="Y9" s="100">
        <f t="shared" si="1"/>
        <v>1436827</v>
      </c>
      <c r="Z9" s="137">
        <f>+IF(X9&lt;&gt;0,+(Y9/X9)*100,0)</f>
        <v>13.849077768802049</v>
      </c>
      <c r="AA9" s="102">
        <f>SUM(AA10:AA14)</f>
        <v>9959345</v>
      </c>
    </row>
    <row r="10" spans="1:27" ht="13.5">
      <c r="A10" s="138" t="s">
        <v>79</v>
      </c>
      <c r="B10" s="136"/>
      <c r="C10" s="155">
        <v>2370845</v>
      </c>
      <c r="D10" s="155"/>
      <c r="E10" s="156">
        <v>10374893</v>
      </c>
      <c r="F10" s="60">
        <v>9959345</v>
      </c>
      <c r="G10" s="60">
        <v>1511488</v>
      </c>
      <c r="H10" s="60">
        <v>127479</v>
      </c>
      <c r="I10" s="60">
        <v>942375</v>
      </c>
      <c r="J10" s="60">
        <v>2581342</v>
      </c>
      <c r="K10" s="60">
        <v>963643</v>
      </c>
      <c r="L10" s="60">
        <v>2819100</v>
      </c>
      <c r="M10" s="60">
        <v>416850</v>
      </c>
      <c r="N10" s="60">
        <v>4199593</v>
      </c>
      <c r="O10" s="60"/>
      <c r="P10" s="60">
        <v>1338076</v>
      </c>
      <c r="Q10" s="60">
        <v>382198</v>
      </c>
      <c r="R10" s="60">
        <v>1720274</v>
      </c>
      <c r="S10" s="60">
        <v>2781756</v>
      </c>
      <c r="T10" s="60"/>
      <c r="U10" s="60">
        <v>528755</v>
      </c>
      <c r="V10" s="60">
        <v>3310511</v>
      </c>
      <c r="W10" s="60">
        <v>11811720</v>
      </c>
      <c r="X10" s="60">
        <v>10374893</v>
      </c>
      <c r="Y10" s="60">
        <v>1436827</v>
      </c>
      <c r="Z10" s="140">
        <v>13.85</v>
      </c>
      <c r="AA10" s="62">
        <v>9959345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19694000</v>
      </c>
      <c r="D15" s="153">
        <f>SUM(D16:D18)</f>
        <v>0</v>
      </c>
      <c r="E15" s="154">
        <f t="shared" si="2"/>
        <v>15879702</v>
      </c>
      <c r="F15" s="100">
        <f t="shared" si="2"/>
        <v>15749702</v>
      </c>
      <c r="G15" s="100">
        <f t="shared" si="2"/>
        <v>278641</v>
      </c>
      <c r="H15" s="100">
        <f t="shared" si="2"/>
        <v>551650</v>
      </c>
      <c r="I15" s="100">
        <f t="shared" si="2"/>
        <v>242127</v>
      </c>
      <c r="J15" s="100">
        <f t="shared" si="2"/>
        <v>1072418</v>
      </c>
      <c r="K15" s="100">
        <f t="shared" si="2"/>
        <v>816110</v>
      </c>
      <c r="L15" s="100">
        <f t="shared" si="2"/>
        <v>1944001</v>
      </c>
      <c r="M15" s="100">
        <f t="shared" si="2"/>
        <v>304745</v>
      </c>
      <c r="N15" s="100">
        <f t="shared" si="2"/>
        <v>3064856</v>
      </c>
      <c r="O15" s="100">
        <f t="shared" si="2"/>
        <v>269241</v>
      </c>
      <c r="P15" s="100">
        <f t="shared" si="2"/>
        <v>407689</v>
      </c>
      <c r="Q15" s="100">
        <f t="shared" si="2"/>
        <v>2305788</v>
      </c>
      <c r="R15" s="100">
        <f t="shared" si="2"/>
        <v>2982718</v>
      </c>
      <c r="S15" s="100">
        <f t="shared" si="2"/>
        <v>5645928</v>
      </c>
      <c r="T15" s="100">
        <f t="shared" si="2"/>
        <v>1175783</v>
      </c>
      <c r="U15" s="100">
        <f t="shared" si="2"/>
        <v>651837</v>
      </c>
      <c r="V15" s="100">
        <f t="shared" si="2"/>
        <v>7473548</v>
      </c>
      <c r="W15" s="100">
        <f t="shared" si="2"/>
        <v>14593540</v>
      </c>
      <c r="X15" s="100">
        <f t="shared" si="2"/>
        <v>15879702</v>
      </c>
      <c r="Y15" s="100">
        <f t="shared" si="2"/>
        <v>-1286162</v>
      </c>
      <c r="Z15" s="137">
        <f>+IF(X15&lt;&gt;0,+(Y15/X15)*100,0)</f>
        <v>-8.099408918378948</v>
      </c>
      <c r="AA15" s="102">
        <f>SUM(AA16:AA18)</f>
        <v>15749702</v>
      </c>
    </row>
    <row r="16" spans="1:27" ht="13.5">
      <c r="A16" s="138" t="s">
        <v>85</v>
      </c>
      <c r="B16" s="136"/>
      <c r="C16" s="155"/>
      <c r="D16" s="155"/>
      <c r="E16" s="156">
        <v>2862595</v>
      </c>
      <c r="F16" s="60">
        <v>2732595</v>
      </c>
      <c r="G16" s="60"/>
      <c r="H16" s="60">
        <v>72465</v>
      </c>
      <c r="I16" s="60"/>
      <c r="J16" s="60">
        <v>72465</v>
      </c>
      <c r="K16" s="60">
        <v>25234</v>
      </c>
      <c r="L16" s="60">
        <v>99497</v>
      </c>
      <c r="M16" s="60"/>
      <c r="N16" s="60">
        <v>124731</v>
      </c>
      <c r="O16" s="60"/>
      <c r="P16" s="60"/>
      <c r="Q16" s="60">
        <v>193500</v>
      </c>
      <c r="R16" s="60">
        <v>193500</v>
      </c>
      <c r="S16" s="60">
        <v>889495</v>
      </c>
      <c r="T16" s="60">
        <v>950795</v>
      </c>
      <c r="U16" s="60">
        <v>547600</v>
      </c>
      <c r="V16" s="60">
        <v>2387890</v>
      </c>
      <c r="W16" s="60">
        <v>2778586</v>
      </c>
      <c r="X16" s="60">
        <v>2862595</v>
      </c>
      <c r="Y16" s="60">
        <v>-84009</v>
      </c>
      <c r="Z16" s="140">
        <v>-2.93</v>
      </c>
      <c r="AA16" s="62">
        <v>2732595</v>
      </c>
    </row>
    <row r="17" spans="1:27" ht="13.5">
      <c r="A17" s="138" t="s">
        <v>86</v>
      </c>
      <c r="B17" s="136"/>
      <c r="C17" s="155">
        <v>19694000</v>
      </c>
      <c r="D17" s="155"/>
      <c r="E17" s="156">
        <v>13017107</v>
      </c>
      <c r="F17" s="60">
        <v>13017107</v>
      </c>
      <c r="G17" s="60">
        <v>278641</v>
      </c>
      <c r="H17" s="60">
        <v>479185</v>
      </c>
      <c r="I17" s="60">
        <v>242127</v>
      </c>
      <c r="J17" s="60">
        <v>999953</v>
      </c>
      <c r="K17" s="60">
        <v>790876</v>
      </c>
      <c r="L17" s="60">
        <v>1844504</v>
      </c>
      <c r="M17" s="60">
        <v>304745</v>
      </c>
      <c r="N17" s="60">
        <v>2940125</v>
      </c>
      <c r="O17" s="60">
        <v>269241</v>
      </c>
      <c r="P17" s="60">
        <v>407689</v>
      </c>
      <c r="Q17" s="60">
        <v>2112288</v>
      </c>
      <c r="R17" s="60">
        <v>2789218</v>
      </c>
      <c r="S17" s="60">
        <v>4756433</v>
      </c>
      <c r="T17" s="60">
        <v>224988</v>
      </c>
      <c r="U17" s="60">
        <v>104237</v>
      </c>
      <c r="V17" s="60">
        <v>5085658</v>
      </c>
      <c r="W17" s="60">
        <v>11814954</v>
      </c>
      <c r="X17" s="60">
        <v>13017107</v>
      </c>
      <c r="Y17" s="60">
        <v>-1202153</v>
      </c>
      <c r="Z17" s="140">
        <v>-9.24</v>
      </c>
      <c r="AA17" s="62">
        <v>13017107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23012412</v>
      </c>
      <c r="D25" s="217">
        <f>+D5+D9+D15+D19+D24</f>
        <v>0</v>
      </c>
      <c r="E25" s="230">
        <f t="shared" si="4"/>
        <v>28974595</v>
      </c>
      <c r="F25" s="219">
        <f t="shared" si="4"/>
        <v>29394483</v>
      </c>
      <c r="G25" s="219">
        <f t="shared" si="4"/>
        <v>3593429</v>
      </c>
      <c r="H25" s="219">
        <f t="shared" si="4"/>
        <v>789106</v>
      </c>
      <c r="I25" s="219">
        <f t="shared" si="4"/>
        <v>1259340</v>
      </c>
      <c r="J25" s="219">
        <f t="shared" si="4"/>
        <v>5641875</v>
      </c>
      <c r="K25" s="219">
        <f t="shared" si="4"/>
        <v>1974106</v>
      </c>
      <c r="L25" s="219">
        <f t="shared" si="4"/>
        <v>7041036</v>
      </c>
      <c r="M25" s="219">
        <f t="shared" si="4"/>
        <v>834690</v>
      </c>
      <c r="N25" s="219">
        <f t="shared" si="4"/>
        <v>9849832</v>
      </c>
      <c r="O25" s="219">
        <f t="shared" si="4"/>
        <v>336545</v>
      </c>
      <c r="P25" s="219">
        <f t="shared" si="4"/>
        <v>1826592</v>
      </c>
      <c r="Q25" s="219">
        <f t="shared" si="4"/>
        <v>2765247</v>
      </c>
      <c r="R25" s="219">
        <f t="shared" si="4"/>
        <v>4928384</v>
      </c>
      <c r="S25" s="219">
        <f t="shared" si="4"/>
        <v>8427684</v>
      </c>
      <c r="T25" s="219">
        <f t="shared" si="4"/>
        <v>1233183</v>
      </c>
      <c r="U25" s="219">
        <f t="shared" si="4"/>
        <v>1645542</v>
      </c>
      <c r="V25" s="219">
        <f t="shared" si="4"/>
        <v>11306409</v>
      </c>
      <c r="W25" s="219">
        <f t="shared" si="4"/>
        <v>31726500</v>
      </c>
      <c r="X25" s="219">
        <f t="shared" si="4"/>
        <v>28974595</v>
      </c>
      <c r="Y25" s="219">
        <f t="shared" si="4"/>
        <v>2751905</v>
      </c>
      <c r="Z25" s="231">
        <f>+IF(X25&lt;&gt;0,+(Y25/X25)*100,0)</f>
        <v>9.497647853231426</v>
      </c>
      <c r="AA25" s="232">
        <f>+AA5+AA9+AA15+AA19+AA24</f>
        <v>29394483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22064845</v>
      </c>
      <c r="D28" s="155"/>
      <c r="E28" s="156">
        <v>22787000</v>
      </c>
      <c r="F28" s="60">
        <v>22787000</v>
      </c>
      <c r="G28" s="60">
        <v>1790129</v>
      </c>
      <c r="H28" s="60">
        <v>606664</v>
      </c>
      <c r="I28" s="60">
        <v>1184502</v>
      </c>
      <c r="J28" s="60">
        <v>3581295</v>
      </c>
      <c r="K28" s="60">
        <v>1754519</v>
      </c>
      <c r="L28" s="60">
        <v>4627911</v>
      </c>
      <c r="M28" s="60">
        <v>721595</v>
      </c>
      <c r="N28" s="60">
        <v>7104025</v>
      </c>
      <c r="O28" s="60">
        <v>269241</v>
      </c>
      <c r="P28" s="60">
        <v>1745765</v>
      </c>
      <c r="Q28" s="60">
        <v>2494486</v>
      </c>
      <c r="R28" s="60">
        <v>4509492</v>
      </c>
      <c r="S28" s="60">
        <v>7538189</v>
      </c>
      <c r="T28" s="60">
        <v>224988</v>
      </c>
      <c r="U28" s="60">
        <v>632992</v>
      </c>
      <c r="V28" s="60">
        <v>8396169</v>
      </c>
      <c r="W28" s="60">
        <v>23590981</v>
      </c>
      <c r="X28" s="60"/>
      <c r="Y28" s="60">
        <v>23590981</v>
      </c>
      <c r="Z28" s="140"/>
      <c r="AA28" s="155">
        <v>22787000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22064845</v>
      </c>
      <c r="D32" s="210">
        <f>SUM(D28:D31)</f>
        <v>0</v>
      </c>
      <c r="E32" s="211">
        <f t="shared" si="5"/>
        <v>22787000</v>
      </c>
      <c r="F32" s="77">
        <f t="shared" si="5"/>
        <v>22787000</v>
      </c>
      <c r="G32" s="77">
        <f t="shared" si="5"/>
        <v>1790129</v>
      </c>
      <c r="H32" s="77">
        <f t="shared" si="5"/>
        <v>606664</v>
      </c>
      <c r="I32" s="77">
        <f t="shared" si="5"/>
        <v>1184502</v>
      </c>
      <c r="J32" s="77">
        <f t="shared" si="5"/>
        <v>3581295</v>
      </c>
      <c r="K32" s="77">
        <f t="shared" si="5"/>
        <v>1754519</v>
      </c>
      <c r="L32" s="77">
        <f t="shared" si="5"/>
        <v>4627911</v>
      </c>
      <c r="M32" s="77">
        <f t="shared" si="5"/>
        <v>721595</v>
      </c>
      <c r="N32" s="77">
        <f t="shared" si="5"/>
        <v>7104025</v>
      </c>
      <c r="O32" s="77">
        <f t="shared" si="5"/>
        <v>269241</v>
      </c>
      <c r="P32" s="77">
        <f t="shared" si="5"/>
        <v>1745765</v>
      </c>
      <c r="Q32" s="77">
        <f t="shared" si="5"/>
        <v>2494486</v>
      </c>
      <c r="R32" s="77">
        <f t="shared" si="5"/>
        <v>4509492</v>
      </c>
      <c r="S32" s="77">
        <f t="shared" si="5"/>
        <v>7538189</v>
      </c>
      <c r="T32" s="77">
        <f t="shared" si="5"/>
        <v>224988</v>
      </c>
      <c r="U32" s="77">
        <f t="shared" si="5"/>
        <v>632992</v>
      </c>
      <c r="V32" s="77">
        <f t="shared" si="5"/>
        <v>8396169</v>
      </c>
      <c r="W32" s="77">
        <f t="shared" si="5"/>
        <v>23590981</v>
      </c>
      <c r="X32" s="77">
        <f t="shared" si="5"/>
        <v>0</v>
      </c>
      <c r="Y32" s="77">
        <f t="shared" si="5"/>
        <v>23590981</v>
      </c>
      <c r="Z32" s="212">
        <f>+IF(X32&lt;&gt;0,+(Y32/X32)*100,0)</f>
        <v>0</v>
      </c>
      <c r="AA32" s="79">
        <f>SUM(AA28:AA31)</f>
        <v>22787000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947567</v>
      </c>
      <c r="D35" s="155"/>
      <c r="E35" s="156">
        <v>6187595</v>
      </c>
      <c r="F35" s="60">
        <v>6607483</v>
      </c>
      <c r="G35" s="60">
        <v>1803300</v>
      </c>
      <c r="H35" s="60">
        <v>182442</v>
      </c>
      <c r="I35" s="60">
        <v>74838</v>
      </c>
      <c r="J35" s="60">
        <v>2060580</v>
      </c>
      <c r="K35" s="60">
        <v>219587</v>
      </c>
      <c r="L35" s="60">
        <v>2413125</v>
      </c>
      <c r="M35" s="60">
        <v>113095</v>
      </c>
      <c r="N35" s="60">
        <v>2745807</v>
      </c>
      <c r="O35" s="60">
        <v>67304</v>
      </c>
      <c r="P35" s="60">
        <v>80827</v>
      </c>
      <c r="Q35" s="60">
        <v>270761</v>
      </c>
      <c r="R35" s="60">
        <v>418892</v>
      </c>
      <c r="S35" s="60">
        <v>889495</v>
      </c>
      <c r="T35" s="60">
        <v>1008195</v>
      </c>
      <c r="U35" s="60">
        <v>1012550</v>
      </c>
      <c r="V35" s="60">
        <v>2910240</v>
      </c>
      <c r="W35" s="60">
        <v>8135519</v>
      </c>
      <c r="X35" s="60"/>
      <c r="Y35" s="60">
        <v>8135519</v>
      </c>
      <c r="Z35" s="140"/>
      <c r="AA35" s="62">
        <v>6607483</v>
      </c>
    </row>
    <row r="36" spans="1:27" ht="13.5">
      <c r="A36" s="238" t="s">
        <v>139</v>
      </c>
      <c r="B36" s="149"/>
      <c r="C36" s="222">
        <f aca="true" t="shared" si="6" ref="C36:Y36">SUM(C32:C35)</f>
        <v>23012412</v>
      </c>
      <c r="D36" s="222">
        <f>SUM(D32:D35)</f>
        <v>0</v>
      </c>
      <c r="E36" s="218">
        <f t="shared" si="6"/>
        <v>28974595</v>
      </c>
      <c r="F36" s="220">
        <f t="shared" si="6"/>
        <v>29394483</v>
      </c>
      <c r="G36" s="220">
        <f t="shared" si="6"/>
        <v>3593429</v>
      </c>
      <c r="H36" s="220">
        <f t="shared" si="6"/>
        <v>789106</v>
      </c>
      <c r="I36" s="220">
        <f t="shared" si="6"/>
        <v>1259340</v>
      </c>
      <c r="J36" s="220">
        <f t="shared" si="6"/>
        <v>5641875</v>
      </c>
      <c r="K36" s="220">
        <f t="shared" si="6"/>
        <v>1974106</v>
      </c>
      <c r="L36" s="220">
        <f t="shared" si="6"/>
        <v>7041036</v>
      </c>
      <c r="M36" s="220">
        <f t="shared" si="6"/>
        <v>834690</v>
      </c>
      <c r="N36" s="220">
        <f t="shared" si="6"/>
        <v>9849832</v>
      </c>
      <c r="O36" s="220">
        <f t="shared" si="6"/>
        <v>336545</v>
      </c>
      <c r="P36" s="220">
        <f t="shared" si="6"/>
        <v>1826592</v>
      </c>
      <c r="Q36" s="220">
        <f t="shared" si="6"/>
        <v>2765247</v>
      </c>
      <c r="R36" s="220">
        <f t="shared" si="6"/>
        <v>4928384</v>
      </c>
      <c r="S36" s="220">
        <f t="shared" si="6"/>
        <v>8427684</v>
      </c>
      <c r="T36" s="220">
        <f t="shared" si="6"/>
        <v>1233183</v>
      </c>
      <c r="U36" s="220">
        <f t="shared" si="6"/>
        <v>1645542</v>
      </c>
      <c r="V36" s="220">
        <f t="shared" si="6"/>
        <v>11306409</v>
      </c>
      <c r="W36" s="220">
        <f t="shared" si="6"/>
        <v>31726500</v>
      </c>
      <c r="X36" s="220">
        <f t="shared" si="6"/>
        <v>0</v>
      </c>
      <c r="Y36" s="220">
        <f t="shared" si="6"/>
        <v>31726500</v>
      </c>
      <c r="Z36" s="221">
        <f>+IF(X36&lt;&gt;0,+(Y36/X36)*100,0)</f>
        <v>0</v>
      </c>
      <c r="AA36" s="239">
        <f>SUM(AA32:AA35)</f>
        <v>29394483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14095215</v>
      </c>
      <c r="D6" s="155"/>
      <c r="E6" s="59">
        <v>19639262</v>
      </c>
      <c r="F6" s="60">
        <v>212712</v>
      </c>
      <c r="G6" s="60">
        <v>75607597</v>
      </c>
      <c r="H6" s="60">
        <v>66522740</v>
      </c>
      <c r="I6" s="60">
        <v>21485154</v>
      </c>
      <c r="J6" s="60">
        <v>21485154</v>
      </c>
      <c r="K6" s="60">
        <v>10429479</v>
      </c>
      <c r="L6" s="60">
        <v>40138495</v>
      </c>
      <c r="M6" s="60">
        <v>8477210</v>
      </c>
      <c r="N6" s="60">
        <v>8477210</v>
      </c>
      <c r="O6" s="60">
        <v>6586520</v>
      </c>
      <c r="P6" s="60">
        <v>20365793</v>
      </c>
      <c r="Q6" s="60">
        <v>9322051</v>
      </c>
      <c r="R6" s="60">
        <v>9322051</v>
      </c>
      <c r="S6" s="60">
        <v>15930725</v>
      </c>
      <c r="T6" s="60">
        <v>20914095</v>
      </c>
      <c r="U6" s="60">
        <v>6074665</v>
      </c>
      <c r="V6" s="60">
        <v>6074665</v>
      </c>
      <c r="W6" s="60">
        <v>6074665</v>
      </c>
      <c r="X6" s="60">
        <v>212712</v>
      </c>
      <c r="Y6" s="60">
        <v>5861953</v>
      </c>
      <c r="Z6" s="140">
        <v>2755.82</v>
      </c>
      <c r="AA6" s="62">
        <v>212712</v>
      </c>
    </row>
    <row r="7" spans="1:27" ht="13.5">
      <c r="A7" s="249" t="s">
        <v>144</v>
      </c>
      <c r="B7" s="182"/>
      <c r="C7" s="155">
        <v>35167994</v>
      </c>
      <c r="D7" s="155"/>
      <c r="E7" s="59">
        <v>30000000</v>
      </c>
      <c r="F7" s="60">
        <v>30000000</v>
      </c>
      <c r="G7" s="60"/>
      <c r="H7" s="60"/>
      <c r="I7" s="60">
        <v>40000000</v>
      </c>
      <c r="J7" s="60">
        <v>40000000</v>
      </c>
      <c r="K7" s="60">
        <v>40000000</v>
      </c>
      <c r="L7" s="60">
        <v>20000000</v>
      </c>
      <c r="M7" s="60">
        <v>45000000</v>
      </c>
      <c r="N7" s="60">
        <v>45000000</v>
      </c>
      <c r="O7" s="60">
        <v>40227849</v>
      </c>
      <c r="P7" s="60">
        <v>15000000</v>
      </c>
      <c r="Q7" s="60">
        <v>45000000</v>
      </c>
      <c r="R7" s="60">
        <v>45000000</v>
      </c>
      <c r="S7" s="60">
        <v>25000000</v>
      </c>
      <c r="T7" s="60">
        <v>15000000</v>
      </c>
      <c r="U7" s="60">
        <v>15000000</v>
      </c>
      <c r="V7" s="60">
        <v>15000000</v>
      </c>
      <c r="W7" s="60">
        <v>15000000</v>
      </c>
      <c r="X7" s="60">
        <v>30000000</v>
      </c>
      <c r="Y7" s="60">
        <v>-15000000</v>
      </c>
      <c r="Z7" s="140">
        <v>-50</v>
      </c>
      <c r="AA7" s="62">
        <v>30000000</v>
      </c>
    </row>
    <row r="8" spans="1:27" ht="13.5">
      <c r="A8" s="249" t="s">
        <v>145</v>
      </c>
      <c r="B8" s="182"/>
      <c r="C8" s="155">
        <v>8725416</v>
      </c>
      <c r="D8" s="155"/>
      <c r="E8" s="59">
        <v>2520182</v>
      </c>
      <c r="F8" s="60">
        <v>3963295</v>
      </c>
      <c r="G8" s="60">
        <v>12654290</v>
      </c>
      <c r="H8" s="60">
        <v>12846565</v>
      </c>
      <c r="I8" s="60">
        <v>10547743</v>
      </c>
      <c r="J8" s="60">
        <v>10547743</v>
      </c>
      <c r="K8" s="60">
        <v>10547743</v>
      </c>
      <c r="L8" s="60">
        <v>11313342</v>
      </c>
      <c r="M8" s="60">
        <v>11441474</v>
      </c>
      <c r="N8" s="60">
        <v>11441474</v>
      </c>
      <c r="O8" s="60">
        <v>12099769</v>
      </c>
      <c r="P8" s="60">
        <v>12525455</v>
      </c>
      <c r="Q8" s="60">
        <v>12944179</v>
      </c>
      <c r="R8" s="60">
        <v>12944179</v>
      </c>
      <c r="S8" s="60">
        <v>13346864</v>
      </c>
      <c r="T8" s="60">
        <v>13788042</v>
      </c>
      <c r="U8" s="60">
        <v>14231141</v>
      </c>
      <c r="V8" s="60">
        <v>14231141</v>
      </c>
      <c r="W8" s="60">
        <v>14231141</v>
      </c>
      <c r="X8" s="60">
        <v>3963295</v>
      </c>
      <c r="Y8" s="60">
        <v>10267846</v>
      </c>
      <c r="Z8" s="140">
        <v>259.07</v>
      </c>
      <c r="AA8" s="62">
        <v>3963295</v>
      </c>
    </row>
    <row r="9" spans="1:27" ht="13.5">
      <c r="A9" s="249" t="s">
        <v>146</v>
      </c>
      <c r="B9" s="182"/>
      <c r="C9" s="155">
        <v>4837501</v>
      </c>
      <c r="D9" s="155"/>
      <c r="E9" s="59">
        <v>1301803</v>
      </c>
      <c r="F9" s="60">
        <v>1582501</v>
      </c>
      <c r="G9" s="60">
        <v>4839707</v>
      </c>
      <c r="H9" s="60">
        <v>4839707</v>
      </c>
      <c r="I9" s="60">
        <v>4839707</v>
      </c>
      <c r="J9" s="60">
        <v>4839707</v>
      </c>
      <c r="K9" s="60">
        <v>4839707</v>
      </c>
      <c r="L9" s="60">
        <v>2815915</v>
      </c>
      <c r="M9" s="60">
        <v>4029502</v>
      </c>
      <c r="N9" s="60">
        <v>4029502</v>
      </c>
      <c r="O9" s="60">
        <v>2691160</v>
      </c>
      <c r="P9" s="60">
        <v>2847950</v>
      </c>
      <c r="Q9" s="60">
        <v>1673425</v>
      </c>
      <c r="R9" s="60">
        <v>1673425</v>
      </c>
      <c r="S9" s="60">
        <v>1159229</v>
      </c>
      <c r="T9" s="60">
        <v>1126346</v>
      </c>
      <c r="U9" s="60">
        <v>1564666</v>
      </c>
      <c r="V9" s="60">
        <v>1564666</v>
      </c>
      <c r="W9" s="60">
        <v>1564666</v>
      </c>
      <c r="X9" s="60">
        <v>1582501</v>
      </c>
      <c r="Y9" s="60">
        <v>-17835</v>
      </c>
      <c r="Z9" s="140">
        <v>-1.13</v>
      </c>
      <c r="AA9" s="62">
        <v>1582501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62826126</v>
      </c>
      <c r="D12" s="168">
        <f>SUM(D6:D11)</f>
        <v>0</v>
      </c>
      <c r="E12" s="72">
        <f t="shared" si="0"/>
        <v>53461247</v>
      </c>
      <c r="F12" s="73">
        <f t="shared" si="0"/>
        <v>35758508</v>
      </c>
      <c r="G12" s="73">
        <f t="shared" si="0"/>
        <v>93101594</v>
      </c>
      <c r="H12" s="73">
        <f t="shared" si="0"/>
        <v>84209012</v>
      </c>
      <c r="I12" s="73">
        <f t="shared" si="0"/>
        <v>76872604</v>
      </c>
      <c r="J12" s="73">
        <f t="shared" si="0"/>
        <v>76872604</v>
      </c>
      <c r="K12" s="73">
        <f t="shared" si="0"/>
        <v>65816929</v>
      </c>
      <c r="L12" s="73">
        <f t="shared" si="0"/>
        <v>74267752</v>
      </c>
      <c r="M12" s="73">
        <f t="shared" si="0"/>
        <v>68948186</v>
      </c>
      <c r="N12" s="73">
        <f t="shared" si="0"/>
        <v>68948186</v>
      </c>
      <c r="O12" s="73">
        <f t="shared" si="0"/>
        <v>61605298</v>
      </c>
      <c r="P12" s="73">
        <f t="shared" si="0"/>
        <v>50739198</v>
      </c>
      <c r="Q12" s="73">
        <f t="shared" si="0"/>
        <v>68939655</v>
      </c>
      <c r="R12" s="73">
        <f t="shared" si="0"/>
        <v>68939655</v>
      </c>
      <c r="S12" s="73">
        <f t="shared" si="0"/>
        <v>55436818</v>
      </c>
      <c r="T12" s="73">
        <f t="shared" si="0"/>
        <v>50828483</v>
      </c>
      <c r="U12" s="73">
        <f t="shared" si="0"/>
        <v>36870472</v>
      </c>
      <c r="V12" s="73">
        <f t="shared" si="0"/>
        <v>36870472</v>
      </c>
      <c r="W12" s="73">
        <f t="shared" si="0"/>
        <v>36870472</v>
      </c>
      <c r="X12" s="73">
        <f t="shared" si="0"/>
        <v>35758508</v>
      </c>
      <c r="Y12" s="73">
        <f t="shared" si="0"/>
        <v>1111964</v>
      </c>
      <c r="Z12" s="170">
        <f>+IF(X12&lt;&gt;0,+(Y12/X12)*100,0)</f>
        <v>3.1096487582759327</v>
      </c>
      <c r="AA12" s="74">
        <f>SUM(AA6:AA11)</f>
        <v>35758508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1556965</v>
      </c>
      <c r="D17" s="155"/>
      <c r="E17" s="59">
        <v>1387627</v>
      </c>
      <c r="F17" s="60">
        <v>1489950</v>
      </c>
      <c r="G17" s="60">
        <v>1556965</v>
      </c>
      <c r="H17" s="60">
        <v>1556965</v>
      </c>
      <c r="I17" s="60">
        <v>1532965</v>
      </c>
      <c r="J17" s="60">
        <v>1532965</v>
      </c>
      <c r="K17" s="60">
        <v>1532965</v>
      </c>
      <c r="L17" s="60">
        <v>1523458</v>
      </c>
      <c r="M17" s="60">
        <v>1523458</v>
      </c>
      <c r="N17" s="60">
        <v>1523458</v>
      </c>
      <c r="O17" s="60">
        <v>1523431</v>
      </c>
      <c r="P17" s="60">
        <v>1523431</v>
      </c>
      <c r="Q17" s="60">
        <v>1523431</v>
      </c>
      <c r="R17" s="60">
        <v>1523431</v>
      </c>
      <c r="S17" s="60">
        <v>1523458</v>
      </c>
      <c r="T17" s="60">
        <v>1523458</v>
      </c>
      <c r="U17" s="60">
        <v>1523458</v>
      </c>
      <c r="V17" s="60">
        <v>1523458</v>
      </c>
      <c r="W17" s="60">
        <v>1523458</v>
      </c>
      <c r="X17" s="60">
        <v>1489950</v>
      </c>
      <c r="Y17" s="60">
        <v>33508</v>
      </c>
      <c r="Z17" s="140">
        <v>2.25</v>
      </c>
      <c r="AA17" s="62">
        <v>1489950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100668386</v>
      </c>
      <c r="D19" s="155"/>
      <c r="E19" s="59">
        <v>126135331</v>
      </c>
      <c r="F19" s="60">
        <v>120605268</v>
      </c>
      <c r="G19" s="60">
        <v>104261815</v>
      </c>
      <c r="H19" s="60">
        <v>105050921</v>
      </c>
      <c r="I19" s="60">
        <v>110310261</v>
      </c>
      <c r="J19" s="60">
        <v>110310261</v>
      </c>
      <c r="K19" s="60">
        <v>112284367</v>
      </c>
      <c r="L19" s="60">
        <v>94883985</v>
      </c>
      <c r="M19" s="60">
        <v>104952920</v>
      </c>
      <c r="N19" s="60">
        <v>104952920</v>
      </c>
      <c r="O19" s="60">
        <v>104952920</v>
      </c>
      <c r="P19" s="60">
        <v>104952920</v>
      </c>
      <c r="Q19" s="60">
        <v>104981314</v>
      </c>
      <c r="R19" s="60">
        <v>104981314</v>
      </c>
      <c r="S19" s="60">
        <v>104981314</v>
      </c>
      <c r="T19" s="60">
        <v>85407801</v>
      </c>
      <c r="U19" s="60">
        <v>95203565</v>
      </c>
      <c r="V19" s="60">
        <v>95203565</v>
      </c>
      <c r="W19" s="60">
        <v>95203565</v>
      </c>
      <c r="X19" s="60">
        <v>120605268</v>
      </c>
      <c r="Y19" s="60">
        <v>-25401703</v>
      </c>
      <c r="Z19" s="140">
        <v>-21.06</v>
      </c>
      <c r="AA19" s="62">
        <v>120605268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506661</v>
      </c>
      <c r="D22" s="155"/>
      <c r="E22" s="59">
        <v>679074</v>
      </c>
      <c r="F22" s="60">
        <v>599554</v>
      </c>
      <c r="G22" s="60">
        <v>506661</v>
      </c>
      <c r="H22" s="60">
        <v>506661</v>
      </c>
      <c r="I22" s="60">
        <v>486661</v>
      </c>
      <c r="J22" s="60">
        <v>486661</v>
      </c>
      <c r="K22" s="60">
        <v>486661</v>
      </c>
      <c r="L22" s="60">
        <v>506661</v>
      </c>
      <c r="M22" s="60">
        <v>403107</v>
      </c>
      <c r="N22" s="60">
        <v>403107</v>
      </c>
      <c r="O22" s="60">
        <v>403107</v>
      </c>
      <c r="P22" s="60">
        <v>403107</v>
      </c>
      <c r="Q22" s="60">
        <v>403107</v>
      </c>
      <c r="R22" s="60">
        <v>403107</v>
      </c>
      <c r="S22" s="60">
        <v>403107</v>
      </c>
      <c r="T22" s="60">
        <v>403107</v>
      </c>
      <c r="U22" s="60">
        <v>403107</v>
      </c>
      <c r="V22" s="60">
        <v>403107</v>
      </c>
      <c r="W22" s="60">
        <v>403107</v>
      </c>
      <c r="X22" s="60">
        <v>599554</v>
      </c>
      <c r="Y22" s="60">
        <v>-196447</v>
      </c>
      <c r="Z22" s="140">
        <v>-32.77</v>
      </c>
      <c r="AA22" s="62">
        <v>599554</v>
      </c>
    </row>
    <row r="23" spans="1:27" ht="13.5">
      <c r="A23" s="249" t="s">
        <v>158</v>
      </c>
      <c r="B23" s="182"/>
      <c r="C23" s="155">
        <v>138000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102870012</v>
      </c>
      <c r="D24" s="168">
        <f>SUM(D15:D23)</f>
        <v>0</v>
      </c>
      <c r="E24" s="76">
        <f t="shared" si="1"/>
        <v>128202032</v>
      </c>
      <c r="F24" s="77">
        <f t="shared" si="1"/>
        <v>122694772</v>
      </c>
      <c r="G24" s="77">
        <f t="shared" si="1"/>
        <v>106325441</v>
      </c>
      <c r="H24" s="77">
        <f t="shared" si="1"/>
        <v>107114547</v>
      </c>
      <c r="I24" s="77">
        <f t="shared" si="1"/>
        <v>112329887</v>
      </c>
      <c r="J24" s="77">
        <f t="shared" si="1"/>
        <v>112329887</v>
      </c>
      <c r="K24" s="77">
        <f t="shared" si="1"/>
        <v>114303993</v>
      </c>
      <c r="L24" s="77">
        <f t="shared" si="1"/>
        <v>96914104</v>
      </c>
      <c r="M24" s="77">
        <f t="shared" si="1"/>
        <v>106879485</v>
      </c>
      <c r="N24" s="77">
        <f t="shared" si="1"/>
        <v>106879485</v>
      </c>
      <c r="O24" s="77">
        <f t="shared" si="1"/>
        <v>106879458</v>
      </c>
      <c r="P24" s="77">
        <f t="shared" si="1"/>
        <v>106879458</v>
      </c>
      <c r="Q24" s="77">
        <f t="shared" si="1"/>
        <v>106907852</v>
      </c>
      <c r="R24" s="77">
        <f t="shared" si="1"/>
        <v>106907852</v>
      </c>
      <c r="S24" s="77">
        <f t="shared" si="1"/>
        <v>106907879</v>
      </c>
      <c r="T24" s="77">
        <f t="shared" si="1"/>
        <v>87334366</v>
      </c>
      <c r="U24" s="77">
        <f t="shared" si="1"/>
        <v>97130130</v>
      </c>
      <c r="V24" s="77">
        <f t="shared" si="1"/>
        <v>97130130</v>
      </c>
      <c r="W24" s="77">
        <f t="shared" si="1"/>
        <v>97130130</v>
      </c>
      <c r="X24" s="77">
        <f t="shared" si="1"/>
        <v>122694772</v>
      </c>
      <c r="Y24" s="77">
        <f t="shared" si="1"/>
        <v>-25564642</v>
      </c>
      <c r="Z24" s="212">
        <f>+IF(X24&lt;&gt;0,+(Y24/X24)*100,0)</f>
        <v>-20.835966833207856</v>
      </c>
      <c r="AA24" s="79">
        <f>SUM(AA15:AA23)</f>
        <v>122694772</v>
      </c>
    </row>
    <row r="25" spans="1:27" ht="13.5">
      <c r="A25" s="250" t="s">
        <v>159</v>
      </c>
      <c r="B25" s="251"/>
      <c r="C25" s="168">
        <f aca="true" t="shared" si="2" ref="C25:Y25">+C12+C24</f>
        <v>165696138</v>
      </c>
      <c r="D25" s="168">
        <f>+D12+D24</f>
        <v>0</v>
      </c>
      <c r="E25" s="72">
        <f t="shared" si="2"/>
        <v>181663279</v>
      </c>
      <c r="F25" s="73">
        <f t="shared" si="2"/>
        <v>158453280</v>
      </c>
      <c r="G25" s="73">
        <f t="shared" si="2"/>
        <v>199427035</v>
      </c>
      <c r="H25" s="73">
        <f t="shared" si="2"/>
        <v>191323559</v>
      </c>
      <c r="I25" s="73">
        <f t="shared" si="2"/>
        <v>189202491</v>
      </c>
      <c r="J25" s="73">
        <f t="shared" si="2"/>
        <v>189202491</v>
      </c>
      <c r="K25" s="73">
        <f t="shared" si="2"/>
        <v>180120922</v>
      </c>
      <c r="L25" s="73">
        <f t="shared" si="2"/>
        <v>171181856</v>
      </c>
      <c r="M25" s="73">
        <f t="shared" si="2"/>
        <v>175827671</v>
      </c>
      <c r="N25" s="73">
        <f t="shared" si="2"/>
        <v>175827671</v>
      </c>
      <c r="O25" s="73">
        <f t="shared" si="2"/>
        <v>168484756</v>
      </c>
      <c r="P25" s="73">
        <f t="shared" si="2"/>
        <v>157618656</v>
      </c>
      <c r="Q25" s="73">
        <f t="shared" si="2"/>
        <v>175847507</v>
      </c>
      <c r="R25" s="73">
        <f t="shared" si="2"/>
        <v>175847507</v>
      </c>
      <c r="S25" s="73">
        <f t="shared" si="2"/>
        <v>162344697</v>
      </c>
      <c r="T25" s="73">
        <f t="shared" si="2"/>
        <v>138162849</v>
      </c>
      <c r="U25" s="73">
        <f t="shared" si="2"/>
        <v>134000602</v>
      </c>
      <c r="V25" s="73">
        <f t="shared" si="2"/>
        <v>134000602</v>
      </c>
      <c r="W25" s="73">
        <f t="shared" si="2"/>
        <v>134000602</v>
      </c>
      <c r="X25" s="73">
        <f t="shared" si="2"/>
        <v>158453280</v>
      </c>
      <c r="Y25" s="73">
        <f t="shared" si="2"/>
        <v>-24452678</v>
      </c>
      <c r="Z25" s="170">
        <f>+IF(X25&lt;&gt;0,+(Y25/X25)*100,0)</f>
        <v>-15.43210591790842</v>
      </c>
      <c r="AA25" s="74">
        <f>+AA12+AA24</f>
        <v>158453280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164033</v>
      </c>
      <c r="D30" s="155"/>
      <c r="E30" s="59">
        <v>159269</v>
      </c>
      <c r="F30" s="60"/>
      <c r="G30" s="60">
        <v>164033</v>
      </c>
      <c r="H30" s="60">
        <v>144033</v>
      </c>
      <c r="I30" s="60">
        <v>134033</v>
      </c>
      <c r="J30" s="60">
        <v>134033</v>
      </c>
      <c r="K30" s="60">
        <v>134033</v>
      </c>
      <c r="L30" s="60">
        <v>269862</v>
      </c>
      <c r="M30" s="60">
        <v>49686</v>
      </c>
      <c r="N30" s="60">
        <v>49686</v>
      </c>
      <c r="O30" s="60">
        <v>97997</v>
      </c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>
        <v>341431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14102362</v>
      </c>
      <c r="D32" s="155"/>
      <c r="E32" s="59">
        <v>5750000</v>
      </c>
      <c r="F32" s="60">
        <v>1143397</v>
      </c>
      <c r="G32" s="60">
        <v>19102362</v>
      </c>
      <c r="H32" s="60">
        <v>18102362</v>
      </c>
      <c r="I32" s="60">
        <v>15443793</v>
      </c>
      <c r="J32" s="60">
        <v>15443793</v>
      </c>
      <c r="K32" s="60">
        <v>15102362</v>
      </c>
      <c r="L32" s="60">
        <v>15102362</v>
      </c>
      <c r="M32" s="60">
        <v>12651675</v>
      </c>
      <c r="N32" s="60">
        <v>12651675</v>
      </c>
      <c r="O32" s="60">
        <v>12651675</v>
      </c>
      <c r="P32" s="60">
        <v>12652000</v>
      </c>
      <c r="Q32" s="60">
        <v>8490082</v>
      </c>
      <c r="R32" s="60">
        <v>8490082</v>
      </c>
      <c r="S32" s="60">
        <v>270807</v>
      </c>
      <c r="T32" s="60">
        <v>3590815</v>
      </c>
      <c r="U32" s="60">
        <v>3590815</v>
      </c>
      <c r="V32" s="60">
        <v>3590815</v>
      </c>
      <c r="W32" s="60">
        <v>3590815</v>
      </c>
      <c r="X32" s="60">
        <v>1143397</v>
      </c>
      <c r="Y32" s="60">
        <v>2447418</v>
      </c>
      <c r="Z32" s="140">
        <v>214.05</v>
      </c>
      <c r="AA32" s="62">
        <v>1143397</v>
      </c>
    </row>
    <row r="33" spans="1:27" ht="13.5">
      <c r="A33" s="249" t="s">
        <v>165</v>
      </c>
      <c r="B33" s="182"/>
      <c r="C33" s="155">
        <v>925407</v>
      </c>
      <c r="D33" s="155"/>
      <c r="E33" s="59">
        <v>873518</v>
      </c>
      <c r="F33" s="60">
        <v>925408</v>
      </c>
      <c r="G33" s="60">
        <v>925407</v>
      </c>
      <c r="H33" s="60">
        <v>925407</v>
      </c>
      <c r="I33" s="60">
        <v>925407</v>
      </c>
      <c r="J33" s="60">
        <v>925407</v>
      </c>
      <c r="K33" s="60">
        <v>925407</v>
      </c>
      <c r="L33" s="60">
        <v>2373362</v>
      </c>
      <c r="M33" s="60">
        <v>55241</v>
      </c>
      <c r="N33" s="60">
        <v>55241</v>
      </c>
      <c r="O33" s="60">
        <v>55241</v>
      </c>
      <c r="P33" s="60">
        <v>1220742</v>
      </c>
      <c r="Q33" s="60">
        <v>1256835</v>
      </c>
      <c r="R33" s="60">
        <v>1256835</v>
      </c>
      <c r="S33" s="60">
        <v>1326671</v>
      </c>
      <c r="T33" s="60">
        <v>1326671</v>
      </c>
      <c r="U33" s="60">
        <v>1326671</v>
      </c>
      <c r="V33" s="60">
        <v>1326671</v>
      </c>
      <c r="W33" s="60">
        <v>1326671</v>
      </c>
      <c r="X33" s="60">
        <v>925408</v>
      </c>
      <c r="Y33" s="60">
        <v>401263</v>
      </c>
      <c r="Z33" s="140">
        <v>43.36</v>
      </c>
      <c r="AA33" s="62">
        <v>925408</v>
      </c>
    </row>
    <row r="34" spans="1:27" ht="13.5">
      <c r="A34" s="250" t="s">
        <v>58</v>
      </c>
      <c r="B34" s="251"/>
      <c r="C34" s="168">
        <f aca="true" t="shared" si="3" ref="C34:Y34">SUM(C29:C33)</f>
        <v>15191802</v>
      </c>
      <c r="D34" s="168">
        <f>SUM(D29:D33)</f>
        <v>0</v>
      </c>
      <c r="E34" s="72">
        <f t="shared" si="3"/>
        <v>6782787</v>
      </c>
      <c r="F34" s="73">
        <f t="shared" si="3"/>
        <v>2068805</v>
      </c>
      <c r="G34" s="73">
        <f t="shared" si="3"/>
        <v>20191802</v>
      </c>
      <c r="H34" s="73">
        <f t="shared" si="3"/>
        <v>19171802</v>
      </c>
      <c r="I34" s="73">
        <f t="shared" si="3"/>
        <v>16503233</v>
      </c>
      <c r="J34" s="73">
        <f t="shared" si="3"/>
        <v>16503233</v>
      </c>
      <c r="K34" s="73">
        <f t="shared" si="3"/>
        <v>16503233</v>
      </c>
      <c r="L34" s="73">
        <f t="shared" si="3"/>
        <v>17745586</v>
      </c>
      <c r="M34" s="73">
        <f t="shared" si="3"/>
        <v>12756602</v>
      </c>
      <c r="N34" s="73">
        <f t="shared" si="3"/>
        <v>12756602</v>
      </c>
      <c r="O34" s="73">
        <f t="shared" si="3"/>
        <v>12804913</v>
      </c>
      <c r="P34" s="73">
        <f t="shared" si="3"/>
        <v>13872742</v>
      </c>
      <c r="Q34" s="73">
        <f t="shared" si="3"/>
        <v>9746917</v>
      </c>
      <c r="R34" s="73">
        <f t="shared" si="3"/>
        <v>9746917</v>
      </c>
      <c r="S34" s="73">
        <f t="shared" si="3"/>
        <v>1597478</v>
      </c>
      <c r="T34" s="73">
        <f t="shared" si="3"/>
        <v>4917486</v>
      </c>
      <c r="U34" s="73">
        <f t="shared" si="3"/>
        <v>4917486</v>
      </c>
      <c r="V34" s="73">
        <f t="shared" si="3"/>
        <v>4917486</v>
      </c>
      <c r="W34" s="73">
        <f t="shared" si="3"/>
        <v>4917486</v>
      </c>
      <c r="X34" s="73">
        <f t="shared" si="3"/>
        <v>2068805</v>
      </c>
      <c r="Y34" s="73">
        <f t="shared" si="3"/>
        <v>2848681</v>
      </c>
      <c r="Z34" s="170">
        <f>+IF(X34&lt;&gt;0,+(Y34/X34)*100,0)</f>
        <v>137.69693132025495</v>
      </c>
      <c r="AA34" s="74">
        <f>SUM(AA29:AA33)</f>
        <v>2068805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689006</v>
      </c>
      <c r="D38" s="155"/>
      <c r="E38" s="59">
        <v>1327156</v>
      </c>
      <c r="F38" s="60">
        <v>889006</v>
      </c>
      <c r="G38" s="60">
        <v>689006</v>
      </c>
      <c r="H38" s="60">
        <v>689006</v>
      </c>
      <c r="I38" s="60">
        <v>689006</v>
      </c>
      <c r="J38" s="60">
        <v>689006</v>
      </c>
      <c r="K38" s="60">
        <v>689006</v>
      </c>
      <c r="L38" s="60">
        <v>744247</v>
      </c>
      <c r="M38" s="60">
        <v>689006</v>
      </c>
      <c r="N38" s="60">
        <v>689006</v>
      </c>
      <c r="O38" s="60">
        <v>689006</v>
      </c>
      <c r="P38" s="60">
        <v>359798</v>
      </c>
      <c r="Q38" s="60">
        <v>3117609</v>
      </c>
      <c r="R38" s="60">
        <v>3117609</v>
      </c>
      <c r="S38" s="60">
        <v>3117608</v>
      </c>
      <c r="T38" s="60">
        <v>3117608</v>
      </c>
      <c r="U38" s="60">
        <v>3117608</v>
      </c>
      <c r="V38" s="60">
        <v>3117608</v>
      </c>
      <c r="W38" s="60">
        <v>3117608</v>
      </c>
      <c r="X38" s="60">
        <v>889006</v>
      </c>
      <c r="Y38" s="60">
        <v>2228602</v>
      </c>
      <c r="Z38" s="140">
        <v>250.68</v>
      </c>
      <c r="AA38" s="62">
        <v>889006</v>
      </c>
    </row>
    <row r="39" spans="1:27" ht="13.5">
      <c r="A39" s="250" t="s">
        <v>59</v>
      </c>
      <c r="B39" s="253"/>
      <c r="C39" s="168">
        <f aca="true" t="shared" si="4" ref="C39:Y39">SUM(C37:C38)</f>
        <v>689006</v>
      </c>
      <c r="D39" s="168">
        <f>SUM(D37:D38)</f>
        <v>0</v>
      </c>
      <c r="E39" s="76">
        <f t="shared" si="4"/>
        <v>1327156</v>
      </c>
      <c r="F39" s="77">
        <f t="shared" si="4"/>
        <v>889006</v>
      </c>
      <c r="G39" s="77">
        <f t="shared" si="4"/>
        <v>689006</v>
      </c>
      <c r="H39" s="77">
        <f t="shared" si="4"/>
        <v>689006</v>
      </c>
      <c r="I39" s="77">
        <f t="shared" si="4"/>
        <v>689006</v>
      </c>
      <c r="J39" s="77">
        <f t="shared" si="4"/>
        <v>689006</v>
      </c>
      <c r="K39" s="77">
        <f t="shared" si="4"/>
        <v>689006</v>
      </c>
      <c r="L39" s="77">
        <f t="shared" si="4"/>
        <v>744247</v>
      </c>
      <c r="M39" s="77">
        <f t="shared" si="4"/>
        <v>689006</v>
      </c>
      <c r="N39" s="77">
        <f t="shared" si="4"/>
        <v>689006</v>
      </c>
      <c r="O39" s="77">
        <f t="shared" si="4"/>
        <v>689006</v>
      </c>
      <c r="P39" s="77">
        <f t="shared" si="4"/>
        <v>359798</v>
      </c>
      <c r="Q39" s="77">
        <f t="shared" si="4"/>
        <v>3117609</v>
      </c>
      <c r="R39" s="77">
        <f t="shared" si="4"/>
        <v>3117609</v>
      </c>
      <c r="S39" s="77">
        <f t="shared" si="4"/>
        <v>3117608</v>
      </c>
      <c r="T39" s="77">
        <f t="shared" si="4"/>
        <v>3117608</v>
      </c>
      <c r="U39" s="77">
        <f t="shared" si="4"/>
        <v>3117608</v>
      </c>
      <c r="V39" s="77">
        <f t="shared" si="4"/>
        <v>3117608</v>
      </c>
      <c r="W39" s="77">
        <f t="shared" si="4"/>
        <v>3117608</v>
      </c>
      <c r="X39" s="77">
        <f t="shared" si="4"/>
        <v>889006</v>
      </c>
      <c r="Y39" s="77">
        <f t="shared" si="4"/>
        <v>2228602</v>
      </c>
      <c r="Z39" s="212">
        <f>+IF(X39&lt;&gt;0,+(Y39/X39)*100,0)</f>
        <v>250.6846972911319</v>
      </c>
      <c r="AA39" s="79">
        <f>SUM(AA37:AA38)</f>
        <v>889006</v>
      </c>
    </row>
    <row r="40" spans="1:27" ht="13.5">
      <c r="A40" s="250" t="s">
        <v>167</v>
      </c>
      <c r="B40" s="251"/>
      <c r="C40" s="168">
        <f aca="true" t="shared" si="5" ref="C40:Y40">+C34+C39</f>
        <v>15880808</v>
      </c>
      <c r="D40" s="168">
        <f>+D34+D39</f>
        <v>0</v>
      </c>
      <c r="E40" s="72">
        <f t="shared" si="5"/>
        <v>8109943</v>
      </c>
      <c r="F40" s="73">
        <f t="shared" si="5"/>
        <v>2957811</v>
      </c>
      <c r="G40" s="73">
        <f t="shared" si="5"/>
        <v>20880808</v>
      </c>
      <c r="H40" s="73">
        <f t="shared" si="5"/>
        <v>19860808</v>
      </c>
      <c r="I40" s="73">
        <f t="shared" si="5"/>
        <v>17192239</v>
      </c>
      <c r="J40" s="73">
        <f t="shared" si="5"/>
        <v>17192239</v>
      </c>
      <c r="K40" s="73">
        <f t="shared" si="5"/>
        <v>17192239</v>
      </c>
      <c r="L40" s="73">
        <f t="shared" si="5"/>
        <v>18489833</v>
      </c>
      <c r="M40" s="73">
        <f t="shared" si="5"/>
        <v>13445608</v>
      </c>
      <c r="N40" s="73">
        <f t="shared" si="5"/>
        <v>13445608</v>
      </c>
      <c r="O40" s="73">
        <f t="shared" si="5"/>
        <v>13493919</v>
      </c>
      <c r="P40" s="73">
        <f t="shared" si="5"/>
        <v>14232540</v>
      </c>
      <c r="Q40" s="73">
        <f t="shared" si="5"/>
        <v>12864526</v>
      </c>
      <c r="R40" s="73">
        <f t="shared" si="5"/>
        <v>12864526</v>
      </c>
      <c r="S40" s="73">
        <f t="shared" si="5"/>
        <v>4715086</v>
      </c>
      <c r="T40" s="73">
        <f t="shared" si="5"/>
        <v>8035094</v>
      </c>
      <c r="U40" s="73">
        <f t="shared" si="5"/>
        <v>8035094</v>
      </c>
      <c r="V40" s="73">
        <f t="shared" si="5"/>
        <v>8035094</v>
      </c>
      <c r="W40" s="73">
        <f t="shared" si="5"/>
        <v>8035094</v>
      </c>
      <c r="X40" s="73">
        <f t="shared" si="5"/>
        <v>2957811</v>
      </c>
      <c r="Y40" s="73">
        <f t="shared" si="5"/>
        <v>5077283</v>
      </c>
      <c r="Z40" s="170">
        <f>+IF(X40&lt;&gt;0,+(Y40/X40)*100,0)</f>
        <v>171.65677590623608</v>
      </c>
      <c r="AA40" s="74">
        <f>+AA34+AA39</f>
        <v>2957811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149815330</v>
      </c>
      <c r="D42" s="257">
        <f>+D25-D40</f>
        <v>0</v>
      </c>
      <c r="E42" s="258">
        <f t="shared" si="6"/>
        <v>173553336</v>
      </c>
      <c r="F42" s="259">
        <f t="shared" si="6"/>
        <v>155495469</v>
      </c>
      <c r="G42" s="259">
        <f t="shared" si="6"/>
        <v>178546227</v>
      </c>
      <c r="H42" s="259">
        <f t="shared" si="6"/>
        <v>171462751</v>
      </c>
      <c r="I42" s="259">
        <f t="shared" si="6"/>
        <v>172010252</v>
      </c>
      <c r="J42" s="259">
        <f t="shared" si="6"/>
        <v>172010252</v>
      </c>
      <c r="K42" s="259">
        <f t="shared" si="6"/>
        <v>162928683</v>
      </c>
      <c r="L42" s="259">
        <f t="shared" si="6"/>
        <v>152692023</v>
      </c>
      <c r="M42" s="259">
        <f t="shared" si="6"/>
        <v>162382063</v>
      </c>
      <c r="N42" s="259">
        <f t="shared" si="6"/>
        <v>162382063</v>
      </c>
      <c r="O42" s="259">
        <f t="shared" si="6"/>
        <v>154990837</v>
      </c>
      <c r="P42" s="259">
        <f t="shared" si="6"/>
        <v>143386116</v>
      </c>
      <c r="Q42" s="259">
        <f t="shared" si="6"/>
        <v>162982981</v>
      </c>
      <c r="R42" s="259">
        <f t="shared" si="6"/>
        <v>162982981</v>
      </c>
      <c r="S42" s="259">
        <f t="shared" si="6"/>
        <v>157629611</v>
      </c>
      <c r="T42" s="259">
        <f t="shared" si="6"/>
        <v>130127755</v>
      </c>
      <c r="U42" s="259">
        <f t="shared" si="6"/>
        <v>125965508</v>
      </c>
      <c r="V42" s="259">
        <f t="shared" si="6"/>
        <v>125965508</v>
      </c>
      <c r="W42" s="259">
        <f t="shared" si="6"/>
        <v>125965508</v>
      </c>
      <c r="X42" s="259">
        <f t="shared" si="6"/>
        <v>155495469</v>
      </c>
      <c r="Y42" s="259">
        <f t="shared" si="6"/>
        <v>-29529961</v>
      </c>
      <c r="Z42" s="260">
        <f>+IF(X42&lt;&gt;0,+(Y42/X42)*100,0)</f>
        <v>-18.990881978689682</v>
      </c>
      <c r="AA42" s="261">
        <f>+AA25-AA40</f>
        <v>155495469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149815330</v>
      </c>
      <c r="D45" s="155"/>
      <c r="E45" s="59">
        <v>173553336</v>
      </c>
      <c r="F45" s="60">
        <v>155495469</v>
      </c>
      <c r="G45" s="60">
        <v>178546227</v>
      </c>
      <c r="H45" s="60">
        <v>171462752</v>
      </c>
      <c r="I45" s="60">
        <v>172010251</v>
      </c>
      <c r="J45" s="60">
        <v>172010251</v>
      </c>
      <c r="K45" s="60">
        <v>162928683</v>
      </c>
      <c r="L45" s="60">
        <v>152692023</v>
      </c>
      <c r="M45" s="60">
        <v>162382063</v>
      </c>
      <c r="N45" s="60">
        <v>162382063</v>
      </c>
      <c r="O45" s="60">
        <v>154990837</v>
      </c>
      <c r="P45" s="60">
        <v>143386116</v>
      </c>
      <c r="Q45" s="60">
        <v>162982981</v>
      </c>
      <c r="R45" s="60">
        <v>162982981</v>
      </c>
      <c r="S45" s="60">
        <v>157629611</v>
      </c>
      <c r="T45" s="60">
        <v>130127755</v>
      </c>
      <c r="U45" s="60">
        <v>125965508</v>
      </c>
      <c r="V45" s="60">
        <v>125965508</v>
      </c>
      <c r="W45" s="60">
        <v>125965508</v>
      </c>
      <c r="X45" s="60">
        <v>155495469</v>
      </c>
      <c r="Y45" s="60">
        <v>-29529961</v>
      </c>
      <c r="Z45" s="139">
        <v>-18.99</v>
      </c>
      <c r="AA45" s="62">
        <v>155495469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149815330</v>
      </c>
      <c r="D48" s="217">
        <f>SUM(D45:D47)</f>
        <v>0</v>
      </c>
      <c r="E48" s="264">
        <f t="shared" si="7"/>
        <v>173553336</v>
      </c>
      <c r="F48" s="219">
        <f t="shared" si="7"/>
        <v>155495469</v>
      </c>
      <c r="G48" s="219">
        <f t="shared" si="7"/>
        <v>178546227</v>
      </c>
      <c r="H48" s="219">
        <f t="shared" si="7"/>
        <v>171462752</v>
      </c>
      <c r="I48" s="219">
        <f t="shared" si="7"/>
        <v>172010251</v>
      </c>
      <c r="J48" s="219">
        <f t="shared" si="7"/>
        <v>172010251</v>
      </c>
      <c r="K48" s="219">
        <f t="shared" si="7"/>
        <v>162928683</v>
      </c>
      <c r="L48" s="219">
        <f t="shared" si="7"/>
        <v>152692023</v>
      </c>
      <c r="M48" s="219">
        <f t="shared" si="7"/>
        <v>162382063</v>
      </c>
      <c r="N48" s="219">
        <f t="shared" si="7"/>
        <v>162382063</v>
      </c>
      <c r="O48" s="219">
        <f t="shared" si="7"/>
        <v>154990837</v>
      </c>
      <c r="P48" s="219">
        <f t="shared" si="7"/>
        <v>143386116</v>
      </c>
      <c r="Q48" s="219">
        <f t="shared" si="7"/>
        <v>162982981</v>
      </c>
      <c r="R48" s="219">
        <f t="shared" si="7"/>
        <v>162982981</v>
      </c>
      <c r="S48" s="219">
        <f t="shared" si="7"/>
        <v>157629611</v>
      </c>
      <c r="T48" s="219">
        <f t="shared" si="7"/>
        <v>130127755</v>
      </c>
      <c r="U48" s="219">
        <f t="shared" si="7"/>
        <v>125965508</v>
      </c>
      <c r="V48" s="219">
        <f t="shared" si="7"/>
        <v>125965508</v>
      </c>
      <c r="W48" s="219">
        <f t="shared" si="7"/>
        <v>125965508</v>
      </c>
      <c r="X48" s="219">
        <f t="shared" si="7"/>
        <v>155495469</v>
      </c>
      <c r="Y48" s="219">
        <f t="shared" si="7"/>
        <v>-29529961</v>
      </c>
      <c r="Z48" s="265">
        <f>+IF(X48&lt;&gt;0,+(Y48/X48)*100,0)</f>
        <v>-18.990881978689682</v>
      </c>
      <c r="AA48" s="232">
        <f>SUM(AA45:AA47)</f>
        <v>155495469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3307201</v>
      </c>
      <c r="D6" s="155"/>
      <c r="E6" s="59">
        <v>6101953</v>
      </c>
      <c r="F6" s="60">
        <v>7859929</v>
      </c>
      <c r="G6" s="60">
        <v>10321</v>
      </c>
      <c r="H6" s="60">
        <v>46636</v>
      </c>
      <c r="I6" s="60">
        <v>2735351</v>
      </c>
      <c r="J6" s="60">
        <v>2792308</v>
      </c>
      <c r="K6" s="60">
        <v>51235</v>
      </c>
      <c r="L6" s="60">
        <v>51019</v>
      </c>
      <c r="M6" s="60">
        <v>13398</v>
      </c>
      <c r="N6" s="60">
        <v>115652</v>
      </c>
      <c r="O6" s="60">
        <v>35116</v>
      </c>
      <c r="P6" s="60">
        <v>25634</v>
      </c>
      <c r="Q6" s="60">
        <v>33070</v>
      </c>
      <c r="R6" s="60">
        <v>93820</v>
      </c>
      <c r="S6" s="60">
        <v>53118</v>
      </c>
      <c r="T6" s="60">
        <v>20308</v>
      </c>
      <c r="U6" s="60">
        <v>34281</v>
      </c>
      <c r="V6" s="60">
        <v>107707</v>
      </c>
      <c r="W6" s="60">
        <v>3109487</v>
      </c>
      <c r="X6" s="60">
        <v>7859929</v>
      </c>
      <c r="Y6" s="60">
        <v>-4750442</v>
      </c>
      <c r="Z6" s="140">
        <v>-60.44</v>
      </c>
      <c r="AA6" s="62">
        <v>7859929</v>
      </c>
    </row>
    <row r="7" spans="1:27" ht="13.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178</v>
      </c>
      <c r="B8" s="182"/>
      <c r="C8" s="155">
        <v>2271494</v>
      </c>
      <c r="D8" s="155"/>
      <c r="E8" s="59">
        <v>341688</v>
      </c>
      <c r="F8" s="60">
        <v>9502801</v>
      </c>
      <c r="G8" s="60">
        <v>27637</v>
      </c>
      <c r="H8" s="60">
        <v>24567</v>
      </c>
      <c r="I8" s="60">
        <v>12265</v>
      </c>
      <c r="J8" s="60">
        <v>64469</v>
      </c>
      <c r="K8" s="60">
        <v>27508</v>
      </c>
      <c r="L8" s="60">
        <v>14928</v>
      </c>
      <c r="M8" s="60">
        <v>236009</v>
      </c>
      <c r="N8" s="60">
        <v>278445</v>
      </c>
      <c r="O8" s="60">
        <v>245867</v>
      </c>
      <c r="P8" s="60">
        <v>910805</v>
      </c>
      <c r="Q8" s="60">
        <v>93569</v>
      </c>
      <c r="R8" s="60">
        <v>1250241</v>
      </c>
      <c r="S8" s="60">
        <v>5199</v>
      </c>
      <c r="T8" s="60">
        <v>723454</v>
      </c>
      <c r="U8" s="60">
        <v>111377</v>
      </c>
      <c r="V8" s="60">
        <v>840030</v>
      </c>
      <c r="W8" s="60">
        <v>2433185</v>
      </c>
      <c r="X8" s="60">
        <v>9502801</v>
      </c>
      <c r="Y8" s="60">
        <v>-7069616</v>
      </c>
      <c r="Z8" s="140">
        <v>-74.4</v>
      </c>
      <c r="AA8" s="62">
        <v>9502801</v>
      </c>
    </row>
    <row r="9" spans="1:27" ht="13.5">
      <c r="A9" s="249" t="s">
        <v>179</v>
      </c>
      <c r="B9" s="182"/>
      <c r="C9" s="155">
        <v>75408263</v>
      </c>
      <c r="D9" s="155"/>
      <c r="E9" s="59">
        <v>78416000</v>
      </c>
      <c r="F9" s="60">
        <v>78416000</v>
      </c>
      <c r="G9" s="60">
        <v>31040000</v>
      </c>
      <c r="H9" s="60">
        <v>2019000</v>
      </c>
      <c r="I9" s="60"/>
      <c r="J9" s="60">
        <v>33059000</v>
      </c>
      <c r="K9" s="60"/>
      <c r="L9" s="60">
        <v>21390000</v>
      </c>
      <c r="M9" s="60"/>
      <c r="N9" s="60">
        <v>21390000</v>
      </c>
      <c r="O9" s="60"/>
      <c r="P9" s="60">
        <v>126000</v>
      </c>
      <c r="Q9" s="60">
        <v>20007000</v>
      </c>
      <c r="R9" s="60">
        <v>20133000</v>
      </c>
      <c r="S9" s="60"/>
      <c r="T9" s="60"/>
      <c r="U9" s="60"/>
      <c r="V9" s="60"/>
      <c r="W9" s="60">
        <v>74582000</v>
      </c>
      <c r="X9" s="60">
        <v>78416000</v>
      </c>
      <c r="Y9" s="60">
        <v>-3834000</v>
      </c>
      <c r="Z9" s="140">
        <v>-4.89</v>
      </c>
      <c r="AA9" s="62">
        <v>78416000</v>
      </c>
    </row>
    <row r="10" spans="1:27" ht="13.5">
      <c r="A10" s="249" t="s">
        <v>180</v>
      </c>
      <c r="B10" s="182"/>
      <c r="C10" s="155">
        <v>20105000</v>
      </c>
      <c r="D10" s="155"/>
      <c r="E10" s="59">
        <v>22787001</v>
      </c>
      <c r="F10" s="60">
        <v>22787000</v>
      </c>
      <c r="G10" s="60">
        <v>5537000</v>
      </c>
      <c r="H10" s="60"/>
      <c r="I10" s="60"/>
      <c r="J10" s="60">
        <v>5537000</v>
      </c>
      <c r="K10" s="60"/>
      <c r="L10" s="60"/>
      <c r="M10" s="60">
        <v>7241000</v>
      </c>
      <c r="N10" s="60">
        <v>7241000</v>
      </c>
      <c r="O10" s="60"/>
      <c r="P10" s="60"/>
      <c r="Q10" s="60">
        <v>10009000</v>
      </c>
      <c r="R10" s="60">
        <v>10009000</v>
      </c>
      <c r="S10" s="60"/>
      <c r="T10" s="60"/>
      <c r="U10" s="60"/>
      <c r="V10" s="60"/>
      <c r="W10" s="60">
        <v>22787000</v>
      </c>
      <c r="X10" s="60">
        <v>22787000</v>
      </c>
      <c r="Y10" s="60"/>
      <c r="Z10" s="140"/>
      <c r="AA10" s="62">
        <v>22787000</v>
      </c>
    </row>
    <row r="11" spans="1:27" ht="13.5">
      <c r="A11" s="249" t="s">
        <v>181</v>
      </c>
      <c r="B11" s="182"/>
      <c r="C11" s="155">
        <v>2726584</v>
      </c>
      <c r="D11" s="155"/>
      <c r="E11" s="59">
        <v>2102880</v>
      </c>
      <c r="F11" s="60">
        <v>2199703</v>
      </c>
      <c r="G11" s="60">
        <v>11459</v>
      </c>
      <c r="H11" s="60">
        <v>177105</v>
      </c>
      <c r="I11" s="60">
        <v>189348</v>
      </c>
      <c r="J11" s="60">
        <v>377912</v>
      </c>
      <c r="K11" s="60">
        <v>216093</v>
      </c>
      <c r="L11" s="60">
        <v>233750</v>
      </c>
      <c r="M11" s="60">
        <v>236009</v>
      </c>
      <c r="N11" s="60">
        <v>685852</v>
      </c>
      <c r="O11" s="60">
        <v>430602</v>
      </c>
      <c r="P11" s="60">
        <v>681784</v>
      </c>
      <c r="Q11" s="60">
        <v>76531</v>
      </c>
      <c r="R11" s="60">
        <v>1188917</v>
      </c>
      <c r="S11" s="60">
        <v>290776</v>
      </c>
      <c r="T11" s="60">
        <v>49071</v>
      </c>
      <c r="U11" s="60">
        <v>210313</v>
      </c>
      <c r="V11" s="60">
        <v>550160</v>
      </c>
      <c r="W11" s="60">
        <v>2802841</v>
      </c>
      <c r="X11" s="60">
        <v>2199703</v>
      </c>
      <c r="Y11" s="60">
        <v>603138</v>
      </c>
      <c r="Z11" s="140">
        <v>27.42</v>
      </c>
      <c r="AA11" s="62">
        <v>2199703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-77339564</v>
      </c>
      <c r="D14" s="155"/>
      <c r="E14" s="59">
        <v>-72392418</v>
      </c>
      <c r="F14" s="60">
        <v>-110352415</v>
      </c>
      <c r="G14" s="60">
        <v>-5442290</v>
      </c>
      <c r="H14" s="60">
        <v>-2817457</v>
      </c>
      <c r="I14" s="60">
        <v>-2814736</v>
      </c>
      <c r="J14" s="60">
        <v>-11074483</v>
      </c>
      <c r="K14" s="60">
        <v>-9485989</v>
      </c>
      <c r="L14" s="60">
        <v>-5441657</v>
      </c>
      <c r="M14" s="60">
        <v>-5953110</v>
      </c>
      <c r="N14" s="60">
        <v>-20880756</v>
      </c>
      <c r="O14" s="60">
        <v>-7839376</v>
      </c>
      <c r="P14" s="60">
        <v>-12777890</v>
      </c>
      <c r="Q14" s="60">
        <v>-4844756</v>
      </c>
      <c r="R14" s="60">
        <v>-25462022</v>
      </c>
      <c r="S14" s="60">
        <v>-5654652</v>
      </c>
      <c r="T14" s="60">
        <v>-5207239</v>
      </c>
      <c r="U14" s="60">
        <v>-10983294</v>
      </c>
      <c r="V14" s="60">
        <v>-21845185</v>
      </c>
      <c r="W14" s="60">
        <v>-79262446</v>
      </c>
      <c r="X14" s="60">
        <v>-110352415</v>
      </c>
      <c r="Y14" s="60">
        <v>31089969</v>
      </c>
      <c r="Z14" s="140">
        <v>-28.17</v>
      </c>
      <c r="AA14" s="62">
        <v>-110352415</v>
      </c>
    </row>
    <row r="15" spans="1:27" ht="13.5">
      <c r="A15" s="249" t="s">
        <v>40</v>
      </c>
      <c r="B15" s="182"/>
      <c r="C15" s="155">
        <v>-38537</v>
      </c>
      <c r="D15" s="155"/>
      <c r="E15" s="59">
        <v>-125004</v>
      </c>
      <c r="F15" s="60">
        <v>-70001</v>
      </c>
      <c r="G15" s="60"/>
      <c r="H15" s="60"/>
      <c r="I15" s="60"/>
      <c r="J15" s="60"/>
      <c r="K15" s="60">
        <v>-3977</v>
      </c>
      <c r="L15" s="60">
        <v>-1492</v>
      </c>
      <c r="M15" s="60">
        <v>-54028</v>
      </c>
      <c r="N15" s="60">
        <v>-59497</v>
      </c>
      <c r="O15" s="60">
        <v>-34420</v>
      </c>
      <c r="P15" s="60">
        <v>-6019</v>
      </c>
      <c r="Q15" s="60">
        <v>-4529</v>
      </c>
      <c r="R15" s="60">
        <v>-44968</v>
      </c>
      <c r="S15" s="60">
        <v>-4088</v>
      </c>
      <c r="T15" s="60">
        <v>-4806</v>
      </c>
      <c r="U15" s="60">
        <v>-10662</v>
      </c>
      <c r="V15" s="60">
        <v>-19556</v>
      </c>
      <c r="W15" s="60">
        <v>-124021</v>
      </c>
      <c r="X15" s="60">
        <v>-70001</v>
      </c>
      <c r="Y15" s="60">
        <v>-54020</v>
      </c>
      <c r="Z15" s="140">
        <v>77.17</v>
      </c>
      <c r="AA15" s="62">
        <v>-70001</v>
      </c>
    </row>
    <row r="16" spans="1:27" ht="13.5">
      <c r="A16" s="249" t="s">
        <v>42</v>
      </c>
      <c r="B16" s="182"/>
      <c r="C16" s="155"/>
      <c r="D16" s="155"/>
      <c r="E16" s="59">
        <v>-3699996</v>
      </c>
      <c r="F16" s="60"/>
      <c r="G16" s="60">
        <v>-5487022</v>
      </c>
      <c r="H16" s="60">
        <v>-7641251</v>
      </c>
      <c r="I16" s="60">
        <v>-4082340</v>
      </c>
      <c r="J16" s="60">
        <v>-17210613</v>
      </c>
      <c r="K16" s="60">
        <v>-153951</v>
      </c>
      <c r="L16" s="60">
        <v>-353071</v>
      </c>
      <c r="M16" s="60">
        <v>-192593</v>
      </c>
      <c r="N16" s="60">
        <v>-699615</v>
      </c>
      <c r="O16" s="60">
        <v>-700809</v>
      </c>
      <c r="P16" s="60">
        <v>-350009</v>
      </c>
      <c r="Q16" s="60"/>
      <c r="R16" s="60">
        <v>-1050818</v>
      </c>
      <c r="S16" s="60">
        <v>-196180</v>
      </c>
      <c r="T16" s="60">
        <v>-98180</v>
      </c>
      <c r="U16" s="60">
        <v>-305787</v>
      </c>
      <c r="V16" s="60">
        <v>-600147</v>
      </c>
      <c r="W16" s="60">
        <v>-19561193</v>
      </c>
      <c r="X16" s="60"/>
      <c r="Y16" s="60">
        <v>-19561193</v>
      </c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26440441</v>
      </c>
      <c r="D17" s="168">
        <f t="shared" si="0"/>
        <v>0</v>
      </c>
      <c r="E17" s="72">
        <f t="shared" si="0"/>
        <v>33532104</v>
      </c>
      <c r="F17" s="73">
        <f t="shared" si="0"/>
        <v>10343017</v>
      </c>
      <c r="G17" s="73">
        <f t="shared" si="0"/>
        <v>25697105</v>
      </c>
      <c r="H17" s="73">
        <f t="shared" si="0"/>
        <v>-8191400</v>
      </c>
      <c r="I17" s="73">
        <f t="shared" si="0"/>
        <v>-3960112</v>
      </c>
      <c r="J17" s="73">
        <f t="shared" si="0"/>
        <v>13545593</v>
      </c>
      <c r="K17" s="73">
        <f t="shared" si="0"/>
        <v>-9349081</v>
      </c>
      <c r="L17" s="73">
        <f t="shared" si="0"/>
        <v>15893477</v>
      </c>
      <c r="M17" s="73">
        <f t="shared" si="0"/>
        <v>1526685</v>
      </c>
      <c r="N17" s="73">
        <f t="shared" si="0"/>
        <v>8071081</v>
      </c>
      <c r="O17" s="73">
        <f t="shared" si="0"/>
        <v>-7863020</v>
      </c>
      <c r="P17" s="73">
        <f t="shared" si="0"/>
        <v>-11389695</v>
      </c>
      <c r="Q17" s="73">
        <f t="shared" si="0"/>
        <v>25369885</v>
      </c>
      <c r="R17" s="73">
        <f t="shared" si="0"/>
        <v>6117170</v>
      </c>
      <c r="S17" s="73">
        <f t="shared" si="0"/>
        <v>-5505827</v>
      </c>
      <c r="T17" s="73">
        <f t="shared" si="0"/>
        <v>-4517392</v>
      </c>
      <c r="U17" s="73">
        <f t="shared" si="0"/>
        <v>-10943772</v>
      </c>
      <c r="V17" s="73">
        <f t="shared" si="0"/>
        <v>-20966991</v>
      </c>
      <c r="W17" s="73">
        <f t="shared" si="0"/>
        <v>6766853</v>
      </c>
      <c r="X17" s="73">
        <f t="shared" si="0"/>
        <v>10343017</v>
      </c>
      <c r="Y17" s="73">
        <f t="shared" si="0"/>
        <v>-3576164</v>
      </c>
      <c r="Z17" s="170">
        <f>+IF(X17&lt;&gt;0,+(Y17/X17)*100,0)</f>
        <v>-34.57563687655159</v>
      </c>
      <c r="AA17" s="74">
        <f>SUM(AA6:AA16)</f>
        <v>10343017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>
        <v>300000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>
        <v>1513836</v>
      </c>
      <c r="F22" s="159"/>
      <c r="G22" s="60">
        <v>2011925</v>
      </c>
      <c r="H22" s="60"/>
      <c r="I22" s="60">
        <v>938415</v>
      </c>
      <c r="J22" s="60">
        <v>2950340</v>
      </c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>
        <v>2950340</v>
      </c>
      <c r="X22" s="60"/>
      <c r="Y22" s="60">
        <v>2950340</v>
      </c>
      <c r="Z22" s="140"/>
      <c r="AA22" s="62"/>
    </row>
    <row r="23" spans="1:27" ht="13.5">
      <c r="A23" s="249" t="s">
        <v>189</v>
      </c>
      <c r="B23" s="182"/>
      <c r="C23" s="157"/>
      <c r="D23" s="157"/>
      <c r="E23" s="59">
        <v>1900000</v>
      </c>
      <c r="F23" s="60"/>
      <c r="G23" s="159">
        <v>2228787</v>
      </c>
      <c r="H23" s="159"/>
      <c r="I23" s="159"/>
      <c r="J23" s="60">
        <v>2228787</v>
      </c>
      <c r="K23" s="159">
        <v>267514</v>
      </c>
      <c r="L23" s="159"/>
      <c r="M23" s="60"/>
      <c r="N23" s="159">
        <v>267514</v>
      </c>
      <c r="O23" s="159"/>
      <c r="P23" s="159"/>
      <c r="Q23" s="60"/>
      <c r="R23" s="159"/>
      <c r="S23" s="159"/>
      <c r="T23" s="60"/>
      <c r="U23" s="159"/>
      <c r="V23" s="159"/>
      <c r="W23" s="159">
        <v>2496301</v>
      </c>
      <c r="X23" s="60"/>
      <c r="Y23" s="159">
        <v>2496301</v>
      </c>
      <c r="Z23" s="141"/>
      <c r="AA23" s="225"/>
    </row>
    <row r="24" spans="1:27" ht="13.5">
      <c r="A24" s="249" t="s">
        <v>190</v>
      </c>
      <c r="B24" s="182"/>
      <c r="C24" s="155"/>
      <c r="D24" s="155"/>
      <c r="E24" s="59">
        <v>-30000000</v>
      </c>
      <c r="F24" s="60"/>
      <c r="G24" s="60"/>
      <c r="H24" s="60"/>
      <c r="I24" s="60">
        <v>-40000000</v>
      </c>
      <c r="J24" s="60">
        <v>-40000000</v>
      </c>
      <c r="K24" s="60"/>
      <c r="L24" s="60"/>
      <c r="M24" s="60">
        <v>-20109103</v>
      </c>
      <c r="N24" s="60">
        <v>-20109103</v>
      </c>
      <c r="O24" s="60">
        <v>-40227849</v>
      </c>
      <c r="P24" s="60">
        <v>-15000000</v>
      </c>
      <c r="Q24" s="60">
        <v>-45000000</v>
      </c>
      <c r="R24" s="60">
        <v>-100227849</v>
      </c>
      <c r="S24" s="60">
        <v>-25000000</v>
      </c>
      <c r="T24" s="60">
        <v>-15000000</v>
      </c>
      <c r="U24" s="60">
        <v>-15000000</v>
      </c>
      <c r="V24" s="60">
        <v>-55000000</v>
      </c>
      <c r="W24" s="60">
        <v>-215336952</v>
      </c>
      <c r="X24" s="60"/>
      <c r="Y24" s="60">
        <v>-215336952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-23054416</v>
      </c>
      <c r="D26" s="155"/>
      <c r="E26" s="59">
        <v>-28974596</v>
      </c>
      <c r="F26" s="60">
        <v>-29394996</v>
      </c>
      <c r="G26" s="60">
        <v>-3593429</v>
      </c>
      <c r="H26" s="60">
        <v>-789106</v>
      </c>
      <c r="I26" s="60">
        <v>-1259340</v>
      </c>
      <c r="J26" s="60">
        <v>-5641875</v>
      </c>
      <c r="K26" s="60">
        <v>-1974106</v>
      </c>
      <c r="L26" s="60">
        <v>-340053</v>
      </c>
      <c r="M26" s="60">
        <v>-794089</v>
      </c>
      <c r="N26" s="60">
        <v>-3108248</v>
      </c>
      <c r="O26" s="60">
        <v>-224073</v>
      </c>
      <c r="P26" s="60">
        <v>-1946177</v>
      </c>
      <c r="Q26" s="60">
        <v>-2765048</v>
      </c>
      <c r="R26" s="60">
        <v>-4935298</v>
      </c>
      <c r="S26" s="60">
        <v>-8505000</v>
      </c>
      <c r="T26" s="60">
        <v>-1233184</v>
      </c>
      <c r="U26" s="60">
        <v>-1645542</v>
      </c>
      <c r="V26" s="60">
        <v>-11383726</v>
      </c>
      <c r="W26" s="60">
        <v>-25069147</v>
      </c>
      <c r="X26" s="60">
        <v>-29394996</v>
      </c>
      <c r="Y26" s="60">
        <v>4325849</v>
      </c>
      <c r="Z26" s="140">
        <v>-14.72</v>
      </c>
      <c r="AA26" s="62">
        <v>-29394996</v>
      </c>
    </row>
    <row r="27" spans="1:27" ht="13.5">
      <c r="A27" s="250" t="s">
        <v>192</v>
      </c>
      <c r="B27" s="251"/>
      <c r="C27" s="168">
        <f aca="true" t="shared" si="1" ref="C27:Y27">SUM(C21:C26)</f>
        <v>-23054416</v>
      </c>
      <c r="D27" s="168">
        <f>SUM(D21:D26)</f>
        <v>0</v>
      </c>
      <c r="E27" s="72">
        <f t="shared" si="1"/>
        <v>-55260760</v>
      </c>
      <c r="F27" s="73">
        <f t="shared" si="1"/>
        <v>-29394996</v>
      </c>
      <c r="G27" s="73">
        <f t="shared" si="1"/>
        <v>647283</v>
      </c>
      <c r="H27" s="73">
        <f t="shared" si="1"/>
        <v>-789106</v>
      </c>
      <c r="I27" s="73">
        <f t="shared" si="1"/>
        <v>-40320925</v>
      </c>
      <c r="J27" s="73">
        <f t="shared" si="1"/>
        <v>-40462748</v>
      </c>
      <c r="K27" s="73">
        <f t="shared" si="1"/>
        <v>-1706592</v>
      </c>
      <c r="L27" s="73">
        <f t="shared" si="1"/>
        <v>-340053</v>
      </c>
      <c r="M27" s="73">
        <f t="shared" si="1"/>
        <v>-20903192</v>
      </c>
      <c r="N27" s="73">
        <f t="shared" si="1"/>
        <v>-22949837</v>
      </c>
      <c r="O27" s="73">
        <f t="shared" si="1"/>
        <v>-40451922</v>
      </c>
      <c r="P27" s="73">
        <f t="shared" si="1"/>
        <v>-16946177</v>
      </c>
      <c r="Q27" s="73">
        <f t="shared" si="1"/>
        <v>-47765048</v>
      </c>
      <c r="R27" s="73">
        <f t="shared" si="1"/>
        <v>-105163147</v>
      </c>
      <c r="S27" s="73">
        <f t="shared" si="1"/>
        <v>-33505000</v>
      </c>
      <c r="T27" s="73">
        <f t="shared" si="1"/>
        <v>-16233184</v>
      </c>
      <c r="U27" s="73">
        <f t="shared" si="1"/>
        <v>-16645542</v>
      </c>
      <c r="V27" s="73">
        <f t="shared" si="1"/>
        <v>-66383726</v>
      </c>
      <c r="W27" s="73">
        <f t="shared" si="1"/>
        <v>-234959458</v>
      </c>
      <c r="X27" s="73">
        <f t="shared" si="1"/>
        <v>-29394996</v>
      </c>
      <c r="Y27" s="73">
        <f t="shared" si="1"/>
        <v>-205564462</v>
      </c>
      <c r="Z27" s="170">
        <f>+IF(X27&lt;&gt;0,+(Y27/X27)*100,0)</f>
        <v>699.3178770971767</v>
      </c>
      <c r="AA27" s="74">
        <f>SUM(AA21:AA26)</f>
        <v>-29394996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-208977</v>
      </c>
      <c r="D35" s="155"/>
      <c r="E35" s="59">
        <v>-241372</v>
      </c>
      <c r="F35" s="60"/>
      <c r="G35" s="60"/>
      <c r="H35" s="60"/>
      <c r="I35" s="60"/>
      <c r="J35" s="60"/>
      <c r="K35" s="60"/>
      <c r="L35" s="60"/>
      <c r="M35" s="60"/>
      <c r="N35" s="60"/>
      <c r="O35" s="60">
        <v>-57519</v>
      </c>
      <c r="P35" s="60"/>
      <c r="Q35" s="60"/>
      <c r="R35" s="60">
        <v>-57519</v>
      </c>
      <c r="S35" s="60"/>
      <c r="T35" s="60"/>
      <c r="U35" s="60"/>
      <c r="V35" s="60"/>
      <c r="W35" s="60">
        <v>-57519</v>
      </c>
      <c r="X35" s="60"/>
      <c r="Y35" s="60">
        <v>-57519</v>
      </c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-208977</v>
      </c>
      <c r="D36" s="168">
        <f>SUM(D31:D35)</f>
        <v>0</v>
      </c>
      <c r="E36" s="72">
        <f t="shared" si="2"/>
        <v>-241372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-57519</v>
      </c>
      <c r="P36" s="73">
        <f t="shared" si="2"/>
        <v>0</v>
      </c>
      <c r="Q36" s="73">
        <f t="shared" si="2"/>
        <v>0</v>
      </c>
      <c r="R36" s="73">
        <f t="shared" si="2"/>
        <v>-57519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-57519</v>
      </c>
      <c r="X36" s="73">
        <f t="shared" si="2"/>
        <v>0</v>
      </c>
      <c r="Y36" s="73">
        <f t="shared" si="2"/>
        <v>-57519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3177048</v>
      </c>
      <c r="D38" s="153">
        <f>+D17+D27+D36</f>
        <v>0</v>
      </c>
      <c r="E38" s="99">
        <f t="shared" si="3"/>
        <v>-21970028</v>
      </c>
      <c r="F38" s="100">
        <f t="shared" si="3"/>
        <v>-19051979</v>
      </c>
      <c r="G38" s="100">
        <f t="shared" si="3"/>
        <v>26344388</v>
      </c>
      <c r="H38" s="100">
        <f t="shared" si="3"/>
        <v>-8980506</v>
      </c>
      <c r="I38" s="100">
        <f t="shared" si="3"/>
        <v>-44281037</v>
      </c>
      <c r="J38" s="100">
        <f t="shared" si="3"/>
        <v>-26917155</v>
      </c>
      <c r="K38" s="100">
        <f t="shared" si="3"/>
        <v>-11055673</v>
      </c>
      <c r="L38" s="100">
        <f t="shared" si="3"/>
        <v>15553424</v>
      </c>
      <c r="M38" s="100">
        <f t="shared" si="3"/>
        <v>-19376507</v>
      </c>
      <c r="N38" s="100">
        <f t="shared" si="3"/>
        <v>-14878756</v>
      </c>
      <c r="O38" s="100">
        <f t="shared" si="3"/>
        <v>-48372461</v>
      </c>
      <c r="P38" s="100">
        <f t="shared" si="3"/>
        <v>-28335872</v>
      </c>
      <c r="Q38" s="100">
        <f t="shared" si="3"/>
        <v>-22395163</v>
      </c>
      <c r="R38" s="100">
        <f t="shared" si="3"/>
        <v>-99103496</v>
      </c>
      <c r="S38" s="100">
        <f t="shared" si="3"/>
        <v>-39010827</v>
      </c>
      <c r="T38" s="100">
        <f t="shared" si="3"/>
        <v>-20750576</v>
      </c>
      <c r="U38" s="100">
        <f t="shared" si="3"/>
        <v>-27589314</v>
      </c>
      <c r="V38" s="100">
        <f t="shared" si="3"/>
        <v>-87350717</v>
      </c>
      <c r="W38" s="100">
        <f t="shared" si="3"/>
        <v>-228250124</v>
      </c>
      <c r="X38" s="100">
        <f t="shared" si="3"/>
        <v>-19051979</v>
      </c>
      <c r="Y38" s="100">
        <f t="shared" si="3"/>
        <v>-209198145</v>
      </c>
      <c r="Z38" s="137">
        <f>+IF(X38&lt;&gt;0,+(Y38/X38)*100,0)</f>
        <v>1098.0389228856488</v>
      </c>
      <c r="AA38" s="102">
        <f>+AA17+AA27+AA36</f>
        <v>-19051979</v>
      </c>
    </row>
    <row r="39" spans="1:27" ht="13.5">
      <c r="A39" s="249" t="s">
        <v>200</v>
      </c>
      <c r="B39" s="182"/>
      <c r="C39" s="153">
        <v>46085742</v>
      </c>
      <c r="D39" s="153"/>
      <c r="E39" s="99">
        <v>41609285</v>
      </c>
      <c r="F39" s="100">
        <v>49263209</v>
      </c>
      <c r="G39" s="100">
        <v>49263209</v>
      </c>
      <c r="H39" s="100">
        <v>75607597</v>
      </c>
      <c r="I39" s="100">
        <v>66627091</v>
      </c>
      <c r="J39" s="100">
        <v>49263209</v>
      </c>
      <c r="K39" s="100">
        <v>22346054</v>
      </c>
      <c r="L39" s="100">
        <v>11290381</v>
      </c>
      <c r="M39" s="100">
        <v>26843805</v>
      </c>
      <c r="N39" s="100">
        <v>22346054</v>
      </c>
      <c r="O39" s="100">
        <v>7467298</v>
      </c>
      <c r="P39" s="100">
        <v>-40905163</v>
      </c>
      <c r="Q39" s="100">
        <v>-69241035</v>
      </c>
      <c r="R39" s="100">
        <v>7467298</v>
      </c>
      <c r="S39" s="100">
        <v>-91636198</v>
      </c>
      <c r="T39" s="100">
        <v>-130647025</v>
      </c>
      <c r="U39" s="100">
        <v>-151397601</v>
      </c>
      <c r="V39" s="100">
        <v>-91636198</v>
      </c>
      <c r="W39" s="100">
        <v>49263209</v>
      </c>
      <c r="X39" s="100">
        <v>49263209</v>
      </c>
      <c r="Y39" s="100"/>
      <c r="Z39" s="137"/>
      <c r="AA39" s="102">
        <v>49263209</v>
      </c>
    </row>
    <row r="40" spans="1:27" ht="13.5">
      <c r="A40" s="269" t="s">
        <v>201</v>
      </c>
      <c r="B40" s="256"/>
      <c r="C40" s="257">
        <v>49262790</v>
      </c>
      <c r="D40" s="257"/>
      <c r="E40" s="258">
        <v>19639257</v>
      </c>
      <c r="F40" s="259">
        <v>30211231</v>
      </c>
      <c r="G40" s="259">
        <v>75607597</v>
      </c>
      <c r="H40" s="259">
        <v>66627091</v>
      </c>
      <c r="I40" s="259">
        <v>22346054</v>
      </c>
      <c r="J40" s="259">
        <v>22346054</v>
      </c>
      <c r="K40" s="259">
        <v>11290381</v>
      </c>
      <c r="L40" s="259">
        <v>26843805</v>
      </c>
      <c r="M40" s="259">
        <v>7467298</v>
      </c>
      <c r="N40" s="259">
        <v>7467298</v>
      </c>
      <c r="O40" s="259">
        <v>-40905163</v>
      </c>
      <c r="P40" s="259">
        <v>-69241035</v>
      </c>
      <c r="Q40" s="259">
        <v>-91636198</v>
      </c>
      <c r="R40" s="259">
        <v>-40905163</v>
      </c>
      <c r="S40" s="259">
        <v>-130647025</v>
      </c>
      <c r="T40" s="259">
        <v>-151397601</v>
      </c>
      <c r="U40" s="259">
        <v>-178986915</v>
      </c>
      <c r="V40" s="259">
        <v>-178986915</v>
      </c>
      <c r="W40" s="259">
        <v>-178986915</v>
      </c>
      <c r="X40" s="259">
        <v>30211231</v>
      </c>
      <c r="Y40" s="259">
        <v>-209198146</v>
      </c>
      <c r="Z40" s="260">
        <v>-692.45</v>
      </c>
      <c r="AA40" s="261">
        <v>30211231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3318412</v>
      </c>
      <c r="D5" s="200">
        <f t="shared" si="0"/>
        <v>0</v>
      </c>
      <c r="E5" s="106">
        <f t="shared" si="0"/>
        <v>15537488</v>
      </c>
      <c r="F5" s="106">
        <f t="shared" si="0"/>
        <v>16377376</v>
      </c>
      <c r="G5" s="106">
        <f t="shared" si="0"/>
        <v>3593429</v>
      </c>
      <c r="H5" s="106">
        <f t="shared" si="0"/>
        <v>789106</v>
      </c>
      <c r="I5" s="106">
        <f t="shared" si="0"/>
        <v>1259340</v>
      </c>
      <c r="J5" s="106">
        <f t="shared" si="0"/>
        <v>5641875</v>
      </c>
      <c r="K5" s="106">
        <f t="shared" si="0"/>
        <v>1183230</v>
      </c>
      <c r="L5" s="106">
        <f t="shared" si="0"/>
        <v>5196532</v>
      </c>
      <c r="M5" s="106">
        <f t="shared" si="0"/>
        <v>529945</v>
      </c>
      <c r="N5" s="106">
        <f t="shared" si="0"/>
        <v>6909707</v>
      </c>
      <c r="O5" s="106">
        <f t="shared" si="0"/>
        <v>67304</v>
      </c>
      <c r="P5" s="106">
        <f t="shared" si="0"/>
        <v>1418903</v>
      </c>
      <c r="Q5" s="106">
        <f t="shared" si="0"/>
        <v>459459</v>
      </c>
      <c r="R5" s="106">
        <f t="shared" si="0"/>
        <v>1945666</v>
      </c>
      <c r="S5" s="106">
        <f t="shared" si="0"/>
        <v>3671251</v>
      </c>
      <c r="T5" s="106">
        <f t="shared" si="0"/>
        <v>1008195</v>
      </c>
      <c r="U5" s="106">
        <f t="shared" si="0"/>
        <v>1541305</v>
      </c>
      <c r="V5" s="106">
        <f t="shared" si="0"/>
        <v>6220751</v>
      </c>
      <c r="W5" s="106">
        <f t="shared" si="0"/>
        <v>20717999</v>
      </c>
      <c r="X5" s="106">
        <f t="shared" si="0"/>
        <v>16377376</v>
      </c>
      <c r="Y5" s="106">
        <f t="shared" si="0"/>
        <v>4340623</v>
      </c>
      <c r="Z5" s="201">
        <f>+IF(X5&lt;&gt;0,+(Y5/X5)*100,0)</f>
        <v>26.503775696424142</v>
      </c>
      <c r="AA5" s="199">
        <f>SUM(AA11:AA18)</f>
        <v>16377376</v>
      </c>
    </row>
    <row r="6" spans="1:27" ht="13.5">
      <c r="A6" s="291" t="s">
        <v>205</v>
      </c>
      <c r="B6" s="142"/>
      <c r="C6" s="62"/>
      <c r="D6" s="156"/>
      <c r="E6" s="60"/>
      <c r="F6" s="60"/>
      <c r="G6" s="60">
        <v>278641</v>
      </c>
      <c r="H6" s="60">
        <v>479185</v>
      </c>
      <c r="I6" s="60">
        <v>242127</v>
      </c>
      <c r="J6" s="60">
        <v>999953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999953</v>
      </c>
      <c r="X6" s="60"/>
      <c r="Y6" s="60">
        <v>999953</v>
      </c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97000</v>
      </c>
      <c r="D10" s="156"/>
      <c r="E10" s="60"/>
      <c r="F10" s="60">
        <v>75000</v>
      </c>
      <c r="G10" s="60"/>
      <c r="H10" s="60"/>
      <c r="I10" s="60"/>
      <c r="J10" s="60"/>
      <c r="K10" s="60"/>
      <c r="L10" s="60">
        <v>104275</v>
      </c>
      <c r="M10" s="60"/>
      <c r="N10" s="60">
        <v>104275</v>
      </c>
      <c r="O10" s="60"/>
      <c r="P10" s="60"/>
      <c r="Q10" s="60"/>
      <c r="R10" s="60"/>
      <c r="S10" s="60"/>
      <c r="T10" s="60"/>
      <c r="U10" s="60"/>
      <c r="V10" s="60"/>
      <c r="W10" s="60">
        <v>104275</v>
      </c>
      <c r="X10" s="60">
        <v>75000</v>
      </c>
      <c r="Y10" s="60">
        <v>29275</v>
      </c>
      <c r="Z10" s="140">
        <v>39.03</v>
      </c>
      <c r="AA10" s="155">
        <v>75000</v>
      </c>
    </row>
    <row r="11" spans="1:27" ht="13.5">
      <c r="A11" s="292" t="s">
        <v>210</v>
      </c>
      <c r="B11" s="142"/>
      <c r="C11" s="293">
        <f aca="true" t="shared" si="1" ref="C11:Y11">SUM(C6:C10)</f>
        <v>97000</v>
      </c>
      <c r="D11" s="294">
        <f t="shared" si="1"/>
        <v>0</v>
      </c>
      <c r="E11" s="295">
        <f t="shared" si="1"/>
        <v>0</v>
      </c>
      <c r="F11" s="295">
        <f t="shared" si="1"/>
        <v>75000</v>
      </c>
      <c r="G11" s="295">
        <f t="shared" si="1"/>
        <v>278641</v>
      </c>
      <c r="H11" s="295">
        <f t="shared" si="1"/>
        <v>479185</v>
      </c>
      <c r="I11" s="295">
        <f t="shared" si="1"/>
        <v>242127</v>
      </c>
      <c r="J11" s="295">
        <f t="shared" si="1"/>
        <v>999953</v>
      </c>
      <c r="K11" s="295">
        <f t="shared" si="1"/>
        <v>0</v>
      </c>
      <c r="L11" s="295">
        <f t="shared" si="1"/>
        <v>104275</v>
      </c>
      <c r="M11" s="295">
        <f t="shared" si="1"/>
        <v>0</v>
      </c>
      <c r="N11" s="295">
        <f t="shared" si="1"/>
        <v>104275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1104228</v>
      </c>
      <c r="X11" s="295">
        <f t="shared" si="1"/>
        <v>75000</v>
      </c>
      <c r="Y11" s="295">
        <f t="shared" si="1"/>
        <v>1029228</v>
      </c>
      <c r="Z11" s="296">
        <f>+IF(X11&lt;&gt;0,+(Y11/X11)*100,0)</f>
        <v>1372.3039999999999</v>
      </c>
      <c r="AA11" s="297">
        <f>SUM(AA6:AA10)</f>
        <v>75000</v>
      </c>
    </row>
    <row r="12" spans="1:27" ht="13.5">
      <c r="A12" s="298" t="s">
        <v>211</v>
      </c>
      <c r="B12" s="136"/>
      <c r="C12" s="62">
        <v>2370845</v>
      </c>
      <c r="D12" s="156"/>
      <c r="E12" s="60">
        <v>9769893</v>
      </c>
      <c r="F12" s="60">
        <v>9769893</v>
      </c>
      <c r="G12" s="60">
        <v>1511488</v>
      </c>
      <c r="H12" s="60">
        <v>127479</v>
      </c>
      <c r="I12" s="60">
        <v>942375</v>
      </c>
      <c r="J12" s="60">
        <v>2581342</v>
      </c>
      <c r="K12" s="60">
        <v>963643</v>
      </c>
      <c r="L12" s="60">
        <v>2783407</v>
      </c>
      <c r="M12" s="60">
        <v>416850</v>
      </c>
      <c r="N12" s="60">
        <v>4163900</v>
      </c>
      <c r="O12" s="60"/>
      <c r="P12" s="60">
        <v>1338076</v>
      </c>
      <c r="Q12" s="60">
        <v>382198</v>
      </c>
      <c r="R12" s="60">
        <v>1720274</v>
      </c>
      <c r="S12" s="60">
        <v>2781756</v>
      </c>
      <c r="T12" s="60"/>
      <c r="U12" s="60">
        <v>528755</v>
      </c>
      <c r="V12" s="60">
        <v>3310511</v>
      </c>
      <c r="W12" s="60">
        <v>11776027</v>
      </c>
      <c r="X12" s="60">
        <v>9769893</v>
      </c>
      <c r="Y12" s="60">
        <v>2006134</v>
      </c>
      <c r="Z12" s="140">
        <v>20.53</v>
      </c>
      <c r="AA12" s="155">
        <v>9769893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298000</v>
      </c>
      <c r="D15" s="156"/>
      <c r="E15" s="60">
        <v>5167595</v>
      </c>
      <c r="F15" s="60">
        <v>6132483</v>
      </c>
      <c r="G15" s="60">
        <v>1803300</v>
      </c>
      <c r="H15" s="60">
        <v>182442</v>
      </c>
      <c r="I15" s="60">
        <v>74838</v>
      </c>
      <c r="J15" s="60">
        <v>2060580</v>
      </c>
      <c r="K15" s="60">
        <v>219587</v>
      </c>
      <c r="L15" s="60">
        <v>2020609</v>
      </c>
      <c r="M15" s="60">
        <v>113095</v>
      </c>
      <c r="N15" s="60">
        <v>2353291</v>
      </c>
      <c r="O15" s="60">
        <v>67304</v>
      </c>
      <c r="P15" s="60">
        <v>80827</v>
      </c>
      <c r="Q15" s="60">
        <v>77261</v>
      </c>
      <c r="R15" s="60">
        <v>225392</v>
      </c>
      <c r="S15" s="60">
        <v>889495</v>
      </c>
      <c r="T15" s="60">
        <v>956295</v>
      </c>
      <c r="U15" s="60">
        <v>1012550</v>
      </c>
      <c r="V15" s="60">
        <v>2858340</v>
      </c>
      <c r="W15" s="60">
        <v>7497603</v>
      </c>
      <c r="X15" s="60">
        <v>6132483</v>
      </c>
      <c r="Y15" s="60">
        <v>1365120</v>
      </c>
      <c r="Z15" s="140">
        <v>22.26</v>
      </c>
      <c r="AA15" s="155">
        <v>6132483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552567</v>
      </c>
      <c r="D18" s="276"/>
      <c r="E18" s="82">
        <v>600000</v>
      </c>
      <c r="F18" s="82">
        <v>400000</v>
      </c>
      <c r="G18" s="82"/>
      <c r="H18" s="82"/>
      <c r="I18" s="82"/>
      <c r="J18" s="82"/>
      <c r="K18" s="82"/>
      <c r="L18" s="82">
        <v>288241</v>
      </c>
      <c r="M18" s="82"/>
      <c r="N18" s="82">
        <v>288241</v>
      </c>
      <c r="O18" s="82"/>
      <c r="P18" s="82"/>
      <c r="Q18" s="82"/>
      <c r="R18" s="82"/>
      <c r="S18" s="82"/>
      <c r="T18" s="82">
        <v>51900</v>
      </c>
      <c r="U18" s="82"/>
      <c r="V18" s="82">
        <v>51900</v>
      </c>
      <c r="W18" s="82">
        <v>340141</v>
      </c>
      <c r="X18" s="82">
        <v>400000</v>
      </c>
      <c r="Y18" s="82">
        <v>-59859</v>
      </c>
      <c r="Z18" s="270">
        <v>-14.96</v>
      </c>
      <c r="AA18" s="278">
        <v>400000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19694000</v>
      </c>
      <c r="D20" s="154">
        <f t="shared" si="2"/>
        <v>0</v>
      </c>
      <c r="E20" s="100">
        <f t="shared" si="2"/>
        <v>13437107</v>
      </c>
      <c r="F20" s="100">
        <f t="shared" si="2"/>
        <v>13017107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790876</v>
      </c>
      <c r="L20" s="100">
        <f t="shared" si="2"/>
        <v>1844504</v>
      </c>
      <c r="M20" s="100">
        <f t="shared" si="2"/>
        <v>304745</v>
      </c>
      <c r="N20" s="100">
        <f t="shared" si="2"/>
        <v>2940125</v>
      </c>
      <c r="O20" s="100">
        <f t="shared" si="2"/>
        <v>269241</v>
      </c>
      <c r="P20" s="100">
        <f t="shared" si="2"/>
        <v>407689</v>
      </c>
      <c r="Q20" s="100">
        <f t="shared" si="2"/>
        <v>2305788</v>
      </c>
      <c r="R20" s="100">
        <f t="shared" si="2"/>
        <v>2982718</v>
      </c>
      <c r="S20" s="100">
        <f t="shared" si="2"/>
        <v>4756433</v>
      </c>
      <c r="T20" s="100">
        <f t="shared" si="2"/>
        <v>224988</v>
      </c>
      <c r="U20" s="100">
        <f t="shared" si="2"/>
        <v>104237</v>
      </c>
      <c r="V20" s="100">
        <f t="shared" si="2"/>
        <v>5085658</v>
      </c>
      <c r="W20" s="100">
        <f t="shared" si="2"/>
        <v>11008501</v>
      </c>
      <c r="X20" s="100">
        <f t="shared" si="2"/>
        <v>13017107</v>
      </c>
      <c r="Y20" s="100">
        <f t="shared" si="2"/>
        <v>-2008606</v>
      </c>
      <c r="Z20" s="137">
        <f>+IF(X20&lt;&gt;0,+(Y20/X20)*100,0)</f>
        <v>-15.430510020390859</v>
      </c>
      <c r="AA20" s="153">
        <f>SUM(AA26:AA33)</f>
        <v>13017107</v>
      </c>
    </row>
    <row r="21" spans="1:27" ht="13.5">
      <c r="A21" s="291" t="s">
        <v>205</v>
      </c>
      <c r="B21" s="142"/>
      <c r="C21" s="62">
        <v>19694000</v>
      </c>
      <c r="D21" s="156"/>
      <c r="E21" s="60">
        <v>13017107</v>
      </c>
      <c r="F21" s="60">
        <v>13017107</v>
      </c>
      <c r="G21" s="60"/>
      <c r="H21" s="60"/>
      <c r="I21" s="60"/>
      <c r="J21" s="60"/>
      <c r="K21" s="60">
        <v>790876</v>
      </c>
      <c r="L21" s="60">
        <v>1844504</v>
      </c>
      <c r="M21" s="60">
        <v>304745</v>
      </c>
      <c r="N21" s="60">
        <v>2940125</v>
      </c>
      <c r="O21" s="60">
        <v>269241</v>
      </c>
      <c r="P21" s="60">
        <v>407689</v>
      </c>
      <c r="Q21" s="60">
        <v>2305788</v>
      </c>
      <c r="R21" s="60">
        <v>2982718</v>
      </c>
      <c r="S21" s="60">
        <v>4756433</v>
      </c>
      <c r="T21" s="60">
        <v>224988</v>
      </c>
      <c r="U21" s="60">
        <v>104237</v>
      </c>
      <c r="V21" s="60">
        <v>5085658</v>
      </c>
      <c r="W21" s="60">
        <v>11008501</v>
      </c>
      <c r="X21" s="60">
        <v>13017107</v>
      </c>
      <c r="Y21" s="60">
        <v>-2008606</v>
      </c>
      <c r="Z21" s="140">
        <v>-15.43</v>
      </c>
      <c r="AA21" s="155">
        <v>13017107</v>
      </c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19694000</v>
      </c>
      <c r="D26" s="294">
        <f t="shared" si="3"/>
        <v>0</v>
      </c>
      <c r="E26" s="295">
        <f t="shared" si="3"/>
        <v>13017107</v>
      </c>
      <c r="F26" s="295">
        <f t="shared" si="3"/>
        <v>13017107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790876</v>
      </c>
      <c r="L26" s="295">
        <f t="shared" si="3"/>
        <v>1844504</v>
      </c>
      <c r="M26" s="295">
        <f t="shared" si="3"/>
        <v>304745</v>
      </c>
      <c r="N26" s="295">
        <f t="shared" si="3"/>
        <v>2940125</v>
      </c>
      <c r="O26" s="295">
        <f t="shared" si="3"/>
        <v>269241</v>
      </c>
      <c r="P26" s="295">
        <f t="shared" si="3"/>
        <v>407689</v>
      </c>
      <c r="Q26" s="295">
        <f t="shared" si="3"/>
        <v>2305788</v>
      </c>
      <c r="R26" s="295">
        <f t="shared" si="3"/>
        <v>2982718</v>
      </c>
      <c r="S26" s="295">
        <f t="shared" si="3"/>
        <v>4756433</v>
      </c>
      <c r="T26" s="295">
        <f t="shared" si="3"/>
        <v>224988</v>
      </c>
      <c r="U26" s="295">
        <f t="shared" si="3"/>
        <v>104237</v>
      </c>
      <c r="V26" s="295">
        <f t="shared" si="3"/>
        <v>5085658</v>
      </c>
      <c r="W26" s="295">
        <f t="shared" si="3"/>
        <v>11008501</v>
      </c>
      <c r="X26" s="295">
        <f t="shared" si="3"/>
        <v>13017107</v>
      </c>
      <c r="Y26" s="295">
        <f t="shared" si="3"/>
        <v>-2008606</v>
      </c>
      <c r="Z26" s="296">
        <f>+IF(X26&lt;&gt;0,+(Y26/X26)*100,0)</f>
        <v>-15.430510020390859</v>
      </c>
      <c r="AA26" s="297">
        <f>SUM(AA21:AA25)</f>
        <v>13017107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>
        <v>420000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19694000</v>
      </c>
      <c r="D36" s="156">
        <f t="shared" si="4"/>
        <v>0</v>
      </c>
      <c r="E36" s="60">
        <f t="shared" si="4"/>
        <v>13017107</v>
      </c>
      <c r="F36" s="60">
        <f t="shared" si="4"/>
        <v>13017107</v>
      </c>
      <c r="G36" s="60">
        <f t="shared" si="4"/>
        <v>278641</v>
      </c>
      <c r="H36" s="60">
        <f t="shared" si="4"/>
        <v>479185</v>
      </c>
      <c r="I36" s="60">
        <f t="shared" si="4"/>
        <v>242127</v>
      </c>
      <c r="J36" s="60">
        <f t="shared" si="4"/>
        <v>999953</v>
      </c>
      <c r="K36" s="60">
        <f t="shared" si="4"/>
        <v>790876</v>
      </c>
      <c r="L36" s="60">
        <f t="shared" si="4"/>
        <v>1844504</v>
      </c>
      <c r="M36" s="60">
        <f t="shared" si="4"/>
        <v>304745</v>
      </c>
      <c r="N36" s="60">
        <f t="shared" si="4"/>
        <v>2940125</v>
      </c>
      <c r="O36" s="60">
        <f t="shared" si="4"/>
        <v>269241</v>
      </c>
      <c r="P36" s="60">
        <f t="shared" si="4"/>
        <v>407689</v>
      </c>
      <c r="Q36" s="60">
        <f t="shared" si="4"/>
        <v>2305788</v>
      </c>
      <c r="R36" s="60">
        <f t="shared" si="4"/>
        <v>2982718</v>
      </c>
      <c r="S36" s="60">
        <f t="shared" si="4"/>
        <v>4756433</v>
      </c>
      <c r="T36" s="60">
        <f t="shared" si="4"/>
        <v>224988</v>
      </c>
      <c r="U36" s="60">
        <f t="shared" si="4"/>
        <v>104237</v>
      </c>
      <c r="V36" s="60">
        <f t="shared" si="4"/>
        <v>5085658</v>
      </c>
      <c r="W36" s="60">
        <f t="shared" si="4"/>
        <v>12008454</v>
      </c>
      <c r="X36" s="60">
        <f t="shared" si="4"/>
        <v>13017107</v>
      </c>
      <c r="Y36" s="60">
        <f t="shared" si="4"/>
        <v>-1008653</v>
      </c>
      <c r="Z36" s="140">
        <f aca="true" t="shared" si="5" ref="Z36:Z49">+IF(X36&lt;&gt;0,+(Y36/X36)*100,0)</f>
        <v>-7.748672573713959</v>
      </c>
      <c r="AA36" s="155">
        <f>AA6+AA21</f>
        <v>13017107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97000</v>
      </c>
      <c r="D40" s="156">
        <f t="shared" si="4"/>
        <v>0</v>
      </c>
      <c r="E40" s="60">
        <f t="shared" si="4"/>
        <v>0</v>
      </c>
      <c r="F40" s="60">
        <f t="shared" si="4"/>
        <v>75000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104275</v>
      </c>
      <c r="M40" s="60">
        <f t="shared" si="4"/>
        <v>0</v>
      </c>
      <c r="N40" s="60">
        <f t="shared" si="4"/>
        <v>104275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104275</v>
      </c>
      <c r="X40" s="60">
        <f t="shared" si="4"/>
        <v>75000</v>
      </c>
      <c r="Y40" s="60">
        <f t="shared" si="4"/>
        <v>29275</v>
      </c>
      <c r="Z40" s="140">
        <f t="shared" si="5"/>
        <v>39.03333333333333</v>
      </c>
      <c r="AA40" s="155">
        <f>AA10+AA25</f>
        <v>75000</v>
      </c>
    </row>
    <row r="41" spans="1:27" ht="13.5">
      <c r="A41" s="292" t="s">
        <v>210</v>
      </c>
      <c r="B41" s="142"/>
      <c r="C41" s="293">
        <f aca="true" t="shared" si="6" ref="C41:Y41">SUM(C36:C40)</f>
        <v>19791000</v>
      </c>
      <c r="D41" s="294">
        <f t="shared" si="6"/>
        <v>0</v>
      </c>
      <c r="E41" s="295">
        <f t="shared" si="6"/>
        <v>13017107</v>
      </c>
      <c r="F41" s="295">
        <f t="shared" si="6"/>
        <v>13092107</v>
      </c>
      <c r="G41" s="295">
        <f t="shared" si="6"/>
        <v>278641</v>
      </c>
      <c r="H41" s="295">
        <f t="shared" si="6"/>
        <v>479185</v>
      </c>
      <c r="I41" s="295">
        <f t="shared" si="6"/>
        <v>242127</v>
      </c>
      <c r="J41" s="295">
        <f t="shared" si="6"/>
        <v>999953</v>
      </c>
      <c r="K41" s="295">
        <f t="shared" si="6"/>
        <v>790876</v>
      </c>
      <c r="L41" s="295">
        <f t="shared" si="6"/>
        <v>1948779</v>
      </c>
      <c r="M41" s="295">
        <f t="shared" si="6"/>
        <v>304745</v>
      </c>
      <c r="N41" s="295">
        <f t="shared" si="6"/>
        <v>3044400</v>
      </c>
      <c r="O41" s="295">
        <f t="shared" si="6"/>
        <v>269241</v>
      </c>
      <c r="P41" s="295">
        <f t="shared" si="6"/>
        <v>407689</v>
      </c>
      <c r="Q41" s="295">
        <f t="shared" si="6"/>
        <v>2305788</v>
      </c>
      <c r="R41" s="295">
        <f t="shared" si="6"/>
        <v>2982718</v>
      </c>
      <c r="S41" s="295">
        <f t="shared" si="6"/>
        <v>4756433</v>
      </c>
      <c r="T41" s="295">
        <f t="shared" si="6"/>
        <v>224988</v>
      </c>
      <c r="U41" s="295">
        <f t="shared" si="6"/>
        <v>104237</v>
      </c>
      <c r="V41" s="295">
        <f t="shared" si="6"/>
        <v>5085658</v>
      </c>
      <c r="W41" s="295">
        <f t="shared" si="6"/>
        <v>12112729</v>
      </c>
      <c r="X41" s="295">
        <f t="shared" si="6"/>
        <v>13092107</v>
      </c>
      <c r="Y41" s="295">
        <f t="shared" si="6"/>
        <v>-979378</v>
      </c>
      <c r="Z41" s="296">
        <f t="shared" si="5"/>
        <v>-7.4806751884933425</v>
      </c>
      <c r="AA41" s="297">
        <f>SUM(AA36:AA40)</f>
        <v>13092107</v>
      </c>
    </row>
    <row r="42" spans="1:27" ht="13.5">
      <c r="A42" s="298" t="s">
        <v>211</v>
      </c>
      <c r="B42" s="136"/>
      <c r="C42" s="95">
        <f aca="true" t="shared" si="7" ref="C42:Y48">C12+C27</f>
        <v>2370845</v>
      </c>
      <c r="D42" s="129">
        <f t="shared" si="7"/>
        <v>0</v>
      </c>
      <c r="E42" s="54">
        <f t="shared" si="7"/>
        <v>9769893</v>
      </c>
      <c r="F42" s="54">
        <f t="shared" si="7"/>
        <v>9769893</v>
      </c>
      <c r="G42" s="54">
        <f t="shared" si="7"/>
        <v>1511488</v>
      </c>
      <c r="H42" s="54">
        <f t="shared" si="7"/>
        <v>127479</v>
      </c>
      <c r="I42" s="54">
        <f t="shared" si="7"/>
        <v>942375</v>
      </c>
      <c r="J42" s="54">
        <f t="shared" si="7"/>
        <v>2581342</v>
      </c>
      <c r="K42" s="54">
        <f t="shared" si="7"/>
        <v>963643</v>
      </c>
      <c r="L42" s="54">
        <f t="shared" si="7"/>
        <v>2783407</v>
      </c>
      <c r="M42" s="54">
        <f t="shared" si="7"/>
        <v>416850</v>
      </c>
      <c r="N42" s="54">
        <f t="shared" si="7"/>
        <v>4163900</v>
      </c>
      <c r="O42" s="54">
        <f t="shared" si="7"/>
        <v>0</v>
      </c>
      <c r="P42" s="54">
        <f t="shared" si="7"/>
        <v>1338076</v>
      </c>
      <c r="Q42" s="54">
        <f t="shared" si="7"/>
        <v>382198</v>
      </c>
      <c r="R42" s="54">
        <f t="shared" si="7"/>
        <v>1720274</v>
      </c>
      <c r="S42" s="54">
        <f t="shared" si="7"/>
        <v>2781756</v>
      </c>
      <c r="T42" s="54">
        <f t="shared" si="7"/>
        <v>0</v>
      </c>
      <c r="U42" s="54">
        <f t="shared" si="7"/>
        <v>528755</v>
      </c>
      <c r="V42" s="54">
        <f t="shared" si="7"/>
        <v>3310511</v>
      </c>
      <c r="W42" s="54">
        <f t="shared" si="7"/>
        <v>11776027</v>
      </c>
      <c r="X42" s="54">
        <f t="shared" si="7"/>
        <v>9769893</v>
      </c>
      <c r="Y42" s="54">
        <f t="shared" si="7"/>
        <v>2006134</v>
      </c>
      <c r="Z42" s="184">
        <f t="shared" si="5"/>
        <v>20.533837985738433</v>
      </c>
      <c r="AA42" s="130">
        <f aca="true" t="shared" si="8" ref="AA42:AA48">AA12+AA27</f>
        <v>9769893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298000</v>
      </c>
      <c r="D45" s="129">
        <f t="shared" si="7"/>
        <v>0</v>
      </c>
      <c r="E45" s="54">
        <f t="shared" si="7"/>
        <v>5587595</v>
      </c>
      <c r="F45" s="54">
        <f t="shared" si="7"/>
        <v>6132483</v>
      </c>
      <c r="G45" s="54">
        <f t="shared" si="7"/>
        <v>1803300</v>
      </c>
      <c r="H45" s="54">
        <f t="shared" si="7"/>
        <v>182442</v>
      </c>
      <c r="I45" s="54">
        <f t="shared" si="7"/>
        <v>74838</v>
      </c>
      <c r="J45" s="54">
        <f t="shared" si="7"/>
        <v>2060580</v>
      </c>
      <c r="K45" s="54">
        <f t="shared" si="7"/>
        <v>219587</v>
      </c>
      <c r="L45" s="54">
        <f t="shared" si="7"/>
        <v>2020609</v>
      </c>
      <c r="M45" s="54">
        <f t="shared" si="7"/>
        <v>113095</v>
      </c>
      <c r="N45" s="54">
        <f t="shared" si="7"/>
        <v>2353291</v>
      </c>
      <c r="O45" s="54">
        <f t="shared" si="7"/>
        <v>67304</v>
      </c>
      <c r="P45" s="54">
        <f t="shared" si="7"/>
        <v>80827</v>
      </c>
      <c r="Q45" s="54">
        <f t="shared" si="7"/>
        <v>77261</v>
      </c>
      <c r="R45" s="54">
        <f t="shared" si="7"/>
        <v>225392</v>
      </c>
      <c r="S45" s="54">
        <f t="shared" si="7"/>
        <v>889495</v>
      </c>
      <c r="T45" s="54">
        <f t="shared" si="7"/>
        <v>956295</v>
      </c>
      <c r="U45" s="54">
        <f t="shared" si="7"/>
        <v>1012550</v>
      </c>
      <c r="V45" s="54">
        <f t="shared" si="7"/>
        <v>2858340</v>
      </c>
      <c r="W45" s="54">
        <f t="shared" si="7"/>
        <v>7497603</v>
      </c>
      <c r="X45" s="54">
        <f t="shared" si="7"/>
        <v>6132483</v>
      </c>
      <c r="Y45" s="54">
        <f t="shared" si="7"/>
        <v>1365120</v>
      </c>
      <c r="Z45" s="184">
        <f t="shared" si="5"/>
        <v>22.260477525987437</v>
      </c>
      <c r="AA45" s="130">
        <f t="shared" si="8"/>
        <v>6132483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552567</v>
      </c>
      <c r="D48" s="129">
        <f t="shared" si="7"/>
        <v>0</v>
      </c>
      <c r="E48" s="54">
        <f t="shared" si="7"/>
        <v>600000</v>
      </c>
      <c r="F48" s="54">
        <f t="shared" si="7"/>
        <v>400000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288241</v>
      </c>
      <c r="M48" s="54">
        <f t="shared" si="7"/>
        <v>0</v>
      </c>
      <c r="N48" s="54">
        <f t="shared" si="7"/>
        <v>288241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51900</v>
      </c>
      <c r="U48" s="54">
        <f t="shared" si="7"/>
        <v>0</v>
      </c>
      <c r="V48" s="54">
        <f t="shared" si="7"/>
        <v>51900</v>
      </c>
      <c r="W48" s="54">
        <f t="shared" si="7"/>
        <v>340141</v>
      </c>
      <c r="X48" s="54">
        <f t="shared" si="7"/>
        <v>400000</v>
      </c>
      <c r="Y48" s="54">
        <f t="shared" si="7"/>
        <v>-59859</v>
      </c>
      <c r="Z48" s="184">
        <f t="shared" si="5"/>
        <v>-14.964749999999999</v>
      </c>
      <c r="AA48" s="130">
        <f t="shared" si="8"/>
        <v>400000</v>
      </c>
    </row>
    <row r="49" spans="1:27" ht="13.5">
      <c r="A49" s="308" t="s">
        <v>220</v>
      </c>
      <c r="B49" s="149"/>
      <c r="C49" s="239">
        <f aca="true" t="shared" si="9" ref="C49:Y49">SUM(C41:C48)</f>
        <v>23012412</v>
      </c>
      <c r="D49" s="218">
        <f t="shared" si="9"/>
        <v>0</v>
      </c>
      <c r="E49" s="220">
        <f t="shared" si="9"/>
        <v>28974595</v>
      </c>
      <c r="F49" s="220">
        <f t="shared" si="9"/>
        <v>29394483</v>
      </c>
      <c r="G49" s="220">
        <f t="shared" si="9"/>
        <v>3593429</v>
      </c>
      <c r="H49" s="220">
        <f t="shared" si="9"/>
        <v>789106</v>
      </c>
      <c r="I49" s="220">
        <f t="shared" si="9"/>
        <v>1259340</v>
      </c>
      <c r="J49" s="220">
        <f t="shared" si="9"/>
        <v>5641875</v>
      </c>
      <c r="K49" s="220">
        <f t="shared" si="9"/>
        <v>1974106</v>
      </c>
      <c r="L49" s="220">
        <f t="shared" si="9"/>
        <v>7041036</v>
      </c>
      <c r="M49" s="220">
        <f t="shared" si="9"/>
        <v>834690</v>
      </c>
      <c r="N49" s="220">
        <f t="shared" si="9"/>
        <v>9849832</v>
      </c>
      <c r="O49" s="220">
        <f t="shared" si="9"/>
        <v>336545</v>
      </c>
      <c r="P49" s="220">
        <f t="shared" si="9"/>
        <v>1826592</v>
      </c>
      <c r="Q49" s="220">
        <f t="shared" si="9"/>
        <v>2765247</v>
      </c>
      <c r="R49" s="220">
        <f t="shared" si="9"/>
        <v>4928384</v>
      </c>
      <c r="S49" s="220">
        <f t="shared" si="9"/>
        <v>8427684</v>
      </c>
      <c r="T49" s="220">
        <f t="shared" si="9"/>
        <v>1233183</v>
      </c>
      <c r="U49" s="220">
        <f t="shared" si="9"/>
        <v>1645542</v>
      </c>
      <c r="V49" s="220">
        <f t="shared" si="9"/>
        <v>11306409</v>
      </c>
      <c r="W49" s="220">
        <f t="shared" si="9"/>
        <v>31726500</v>
      </c>
      <c r="X49" s="220">
        <f t="shared" si="9"/>
        <v>29394483</v>
      </c>
      <c r="Y49" s="220">
        <f t="shared" si="9"/>
        <v>2332017</v>
      </c>
      <c r="Z49" s="221">
        <f t="shared" si="5"/>
        <v>7.933519361439356</v>
      </c>
      <c r="AA49" s="222">
        <f>SUM(AA41:AA48)</f>
        <v>29394483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7150000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2950000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2950000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>
        <v>1150000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3050000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2651345</v>
      </c>
      <c r="H66" s="275">
        <v>104351</v>
      </c>
      <c r="I66" s="275">
        <v>756551</v>
      </c>
      <c r="J66" s="275">
        <v>3512247</v>
      </c>
      <c r="K66" s="275">
        <v>635383</v>
      </c>
      <c r="L66" s="275">
        <v>774699</v>
      </c>
      <c r="M66" s="275">
        <v>545951</v>
      </c>
      <c r="N66" s="275">
        <v>1956033</v>
      </c>
      <c r="O66" s="275">
        <v>487198</v>
      </c>
      <c r="P66" s="275">
        <v>518796</v>
      </c>
      <c r="Q66" s="275">
        <v>299171</v>
      </c>
      <c r="R66" s="275">
        <v>1305165</v>
      </c>
      <c r="S66" s="275">
        <v>789731</v>
      </c>
      <c r="T66" s="275">
        <v>371956</v>
      </c>
      <c r="U66" s="275">
        <v>308194</v>
      </c>
      <c r="V66" s="275">
        <v>1469881</v>
      </c>
      <c r="W66" s="275">
        <v>8243326</v>
      </c>
      <c r="X66" s="275"/>
      <c r="Y66" s="275">
        <v>8243326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7150000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7150000</v>
      </c>
      <c r="F69" s="220">
        <f t="shared" si="12"/>
        <v>0</v>
      </c>
      <c r="G69" s="220">
        <f t="shared" si="12"/>
        <v>2651345</v>
      </c>
      <c r="H69" s="220">
        <f t="shared" si="12"/>
        <v>104351</v>
      </c>
      <c r="I69" s="220">
        <f t="shared" si="12"/>
        <v>756551</v>
      </c>
      <c r="J69" s="220">
        <f t="shared" si="12"/>
        <v>3512247</v>
      </c>
      <c r="K69" s="220">
        <f t="shared" si="12"/>
        <v>635383</v>
      </c>
      <c r="L69" s="220">
        <f t="shared" si="12"/>
        <v>774699</v>
      </c>
      <c r="M69" s="220">
        <f t="shared" si="12"/>
        <v>545951</v>
      </c>
      <c r="N69" s="220">
        <f t="shared" si="12"/>
        <v>1956033</v>
      </c>
      <c r="O69" s="220">
        <f t="shared" si="12"/>
        <v>487198</v>
      </c>
      <c r="P69" s="220">
        <f t="shared" si="12"/>
        <v>518796</v>
      </c>
      <c r="Q69" s="220">
        <f t="shared" si="12"/>
        <v>299171</v>
      </c>
      <c r="R69" s="220">
        <f t="shared" si="12"/>
        <v>1305165</v>
      </c>
      <c r="S69" s="220">
        <f t="shared" si="12"/>
        <v>789731</v>
      </c>
      <c r="T69" s="220">
        <f t="shared" si="12"/>
        <v>371956</v>
      </c>
      <c r="U69" s="220">
        <f t="shared" si="12"/>
        <v>308194</v>
      </c>
      <c r="V69" s="220">
        <f t="shared" si="12"/>
        <v>1469881</v>
      </c>
      <c r="W69" s="220">
        <f t="shared" si="12"/>
        <v>8243326</v>
      </c>
      <c r="X69" s="220">
        <f t="shared" si="12"/>
        <v>0</v>
      </c>
      <c r="Y69" s="220">
        <f t="shared" si="12"/>
        <v>8243326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97000</v>
      </c>
      <c r="D5" s="344">
        <f t="shared" si="0"/>
        <v>0</v>
      </c>
      <c r="E5" s="343">
        <f t="shared" si="0"/>
        <v>0</v>
      </c>
      <c r="F5" s="345">
        <f t="shared" si="0"/>
        <v>75000</v>
      </c>
      <c r="G5" s="345">
        <f t="shared" si="0"/>
        <v>278641</v>
      </c>
      <c r="H5" s="343">
        <f t="shared" si="0"/>
        <v>479185</v>
      </c>
      <c r="I5" s="343">
        <f t="shared" si="0"/>
        <v>242127</v>
      </c>
      <c r="J5" s="345">
        <f t="shared" si="0"/>
        <v>999953</v>
      </c>
      <c r="K5" s="345">
        <f t="shared" si="0"/>
        <v>0</v>
      </c>
      <c r="L5" s="343">
        <f t="shared" si="0"/>
        <v>104275</v>
      </c>
      <c r="M5" s="343">
        <f t="shared" si="0"/>
        <v>0</v>
      </c>
      <c r="N5" s="345">
        <f t="shared" si="0"/>
        <v>104275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1104228</v>
      </c>
      <c r="X5" s="343">
        <f t="shared" si="0"/>
        <v>75000</v>
      </c>
      <c r="Y5" s="345">
        <f t="shared" si="0"/>
        <v>1029228</v>
      </c>
      <c r="Z5" s="346">
        <f>+IF(X5&lt;&gt;0,+(Y5/X5)*100,0)</f>
        <v>1372.3039999999999</v>
      </c>
      <c r="AA5" s="347">
        <f>+AA6+AA8+AA11+AA13+AA15</f>
        <v>75000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278641</v>
      </c>
      <c r="H6" s="60">
        <f t="shared" si="1"/>
        <v>479185</v>
      </c>
      <c r="I6" s="60">
        <f t="shared" si="1"/>
        <v>242127</v>
      </c>
      <c r="J6" s="59">
        <f t="shared" si="1"/>
        <v>999953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999953</v>
      </c>
      <c r="X6" s="60">
        <f t="shared" si="1"/>
        <v>0</v>
      </c>
      <c r="Y6" s="59">
        <f t="shared" si="1"/>
        <v>999953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>
        <v>278641</v>
      </c>
      <c r="H7" s="60">
        <v>479185</v>
      </c>
      <c r="I7" s="60">
        <v>242127</v>
      </c>
      <c r="J7" s="59">
        <v>999953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999953</v>
      </c>
      <c r="X7" s="60"/>
      <c r="Y7" s="59">
        <v>999953</v>
      </c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97000</v>
      </c>
      <c r="D15" s="327">
        <f t="shared" si="5"/>
        <v>0</v>
      </c>
      <c r="E15" s="60">
        <f t="shared" si="5"/>
        <v>0</v>
      </c>
      <c r="F15" s="59">
        <f t="shared" si="5"/>
        <v>75000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104275</v>
      </c>
      <c r="M15" s="60">
        <f t="shared" si="5"/>
        <v>0</v>
      </c>
      <c r="N15" s="59">
        <f t="shared" si="5"/>
        <v>104275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104275</v>
      </c>
      <c r="X15" s="60">
        <f t="shared" si="5"/>
        <v>75000</v>
      </c>
      <c r="Y15" s="59">
        <f t="shared" si="5"/>
        <v>29275</v>
      </c>
      <c r="Z15" s="61">
        <f>+IF(X15&lt;&gt;0,+(Y15/X15)*100,0)</f>
        <v>39.03333333333333</v>
      </c>
      <c r="AA15" s="62">
        <f>SUM(AA16:AA20)</f>
        <v>75000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>
        <v>75000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75000</v>
      </c>
      <c r="Y17" s="59">
        <v>-75000</v>
      </c>
      <c r="Z17" s="61">
        <v>-100</v>
      </c>
      <c r="AA17" s="62">
        <v>75000</v>
      </c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97000</v>
      </c>
      <c r="D20" s="327"/>
      <c r="E20" s="60"/>
      <c r="F20" s="59"/>
      <c r="G20" s="59"/>
      <c r="H20" s="60"/>
      <c r="I20" s="60"/>
      <c r="J20" s="59"/>
      <c r="K20" s="59"/>
      <c r="L20" s="60">
        <v>104275</v>
      </c>
      <c r="M20" s="60"/>
      <c r="N20" s="59">
        <v>104275</v>
      </c>
      <c r="O20" s="59"/>
      <c r="P20" s="60"/>
      <c r="Q20" s="60"/>
      <c r="R20" s="59"/>
      <c r="S20" s="59"/>
      <c r="T20" s="60"/>
      <c r="U20" s="60"/>
      <c r="V20" s="59"/>
      <c r="W20" s="59">
        <v>104275</v>
      </c>
      <c r="X20" s="60"/>
      <c r="Y20" s="59">
        <v>104275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2370845</v>
      </c>
      <c r="D22" s="331">
        <f t="shared" si="6"/>
        <v>0</v>
      </c>
      <c r="E22" s="330">
        <f t="shared" si="6"/>
        <v>9769893</v>
      </c>
      <c r="F22" s="332">
        <f t="shared" si="6"/>
        <v>9769893</v>
      </c>
      <c r="G22" s="332">
        <f t="shared" si="6"/>
        <v>1511488</v>
      </c>
      <c r="H22" s="330">
        <f t="shared" si="6"/>
        <v>127479</v>
      </c>
      <c r="I22" s="330">
        <f t="shared" si="6"/>
        <v>942375</v>
      </c>
      <c r="J22" s="332">
        <f t="shared" si="6"/>
        <v>2581342</v>
      </c>
      <c r="K22" s="332">
        <f t="shared" si="6"/>
        <v>963643</v>
      </c>
      <c r="L22" s="330">
        <f t="shared" si="6"/>
        <v>2783407</v>
      </c>
      <c r="M22" s="330">
        <f t="shared" si="6"/>
        <v>416850</v>
      </c>
      <c r="N22" s="332">
        <f t="shared" si="6"/>
        <v>4163900</v>
      </c>
      <c r="O22" s="332">
        <f t="shared" si="6"/>
        <v>0</v>
      </c>
      <c r="P22" s="330">
        <f t="shared" si="6"/>
        <v>1338076</v>
      </c>
      <c r="Q22" s="330">
        <f t="shared" si="6"/>
        <v>382198</v>
      </c>
      <c r="R22" s="332">
        <f t="shared" si="6"/>
        <v>1720274</v>
      </c>
      <c r="S22" s="332">
        <f t="shared" si="6"/>
        <v>2781756</v>
      </c>
      <c r="T22" s="330">
        <f t="shared" si="6"/>
        <v>0</v>
      </c>
      <c r="U22" s="330">
        <f t="shared" si="6"/>
        <v>528755</v>
      </c>
      <c r="V22" s="332">
        <f t="shared" si="6"/>
        <v>3310511</v>
      </c>
      <c r="W22" s="332">
        <f t="shared" si="6"/>
        <v>11776027</v>
      </c>
      <c r="X22" s="330">
        <f t="shared" si="6"/>
        <v>9769893</v>
      </c>
      <c r="Y22" s="332">
        <f t="shared" si="6"/>
        <v>2006134</v>
      </c>
      <c r="Z22" s="323">
        <f>+IF(X22&lt;&gt;0,+(Y22/X22)*100,0)</f>
        <v>20.533837985738433</v>
      </c>
      <c r="AA22" s="337">
        <f>SUM(AA23:AA32)</f>
        <v>9769893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>
        <v>2370845</v>
      </c>
      <c r="D25" s="327"/>
      <c r="E25" s="60">
        <v>9769893</v>
      </c>
      <c r="F25" s="59">
        <v>9769893</v>
      </c>
      <c r="G25" s="59">
        <v>1511488</v>
      </c>
      <c r="H25" s="60">
        <v>127479</v>
      </c>
      <c r="I25" s="60">
        <v>942375</v>
      </c>
      <c r="J25" s="59">
        <v>2581342</v>
      </c>
      <c r="K25" s="59">
        <v>963643</v>
      </c>
      <c r="L25" s="60">
        <v>2783407</v>
      </c>
      <c r="M25" s="60">
        <v>416850</v>
      </c>
      <c r="N25" s="59">
        <v>4163900</v>
      </c>
      <c r="O25" s="59"/>
      <c r="P25" s="60">
        <v>1338076</v>
      </c>
      <c r="Q25" s="60">
        <v>382198</v>
      </c>
      <c r="R25" s="59">
        <v>1720274</v>
      </c>
      <c r="S25" s="59">
        <v>2781756</v>
      </c>
      <c r="T25" s="60"/>
      <c r="U25" s="60">
        <v>528755</v>
      </c>
      <c r="V25" s="59">
        <v>3310511</v>
      </c>
      <c r="W25" s="59">
        <v>11776027</v>
      </c>
      <c r="X25" s="60">
        <v>9769893</v>
      </c>
      <c r="Y25" s="59">
        <v>2006134</v>
      </c>
      <c r="Z25" s="61">
        <v>20.53</v>
      </c>
      <c r="AA25" s="62">
        <v>9769893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298000</v>
      </c>
      <c r="D40" s="331">
        <f t="shared" si="9"/>
        <v>0</v>
      </c>
      <c r="E40" s="330">
        <f t="shared" si="9"/>
        <v>5167595</v>
      </c>
      <c r="F40" s="332">
        <f t="shared" si="9"/>
        <v>6132483</v>
      </c>
      <c r="G40" s="332">
        <f t="shared" si="9"/>
        <v>1803300</v>
      </c>
      <c r="H40" s="330">
        <f t="shared" si="9"/>
        <v>182442</v>
      </c>
      <c r="I40" s="330">
        <f t="shared" si="9"/>
        <v>74838</v>
      </c>
      <c r="J40" s="332">
        <f t="shared" si="9"/>
        <v>2060580</v>
      </c>
      <c r="K40" s="332">
        <f t="shared" si="9"/>
        <v>219587</v>
      </c>
      <c r="L40" s="330">
        <f t="shared" si="9"/>
        <v>2020609</v>
      </c>
      <c r="M40" s="330">
        <f t="shared" si="9"/>
        <v>113095</v>
      </c>
      <c r="N40" s="332">
        <f t="shared" si="9"/>
        <v>2353291</v>
      </c>
      <c r="O40" s="332">
        <f t="shared" si="9"/>
        <v>67304</v>
      </c>
      <c r="P40" s="330">
        <f t="shared" si="9"/>
        <v>80827</v>
      </c>
      <c r="Q40" s="330">
        <f t="shared" si="9"/>
        <v>77261</v>
      </c>
      <c r="R40" s="332">
        <f t="shared" si="9"/>
        <v>225392</v>
      </c>
      <c r="S40" s="332">
        <f t="shared" si="9"/>
        <v>889495</v>
      </c>
      <c r="T40" s="330">
        <f t="shared" si="9"/>
        <v>956295</v>
      </c>
      <c r="U40" s="330">
        <f t="shared" si="9"/>
        <v>1012550</v>
      </c>
      <c r="V40" s="332">
        <f t="shared" si="9"/>
        <v>2858340</v>
      </c>
      <c r="W40" s="332">
        <f t="shared" si="9"/>
        <v>7497603</v>
      </c>
      <c r="X40" s="330">
        <f t="shared" si="9"/>
        <v>6132483</v>
      </c>
      <c r="Y40" s="332">
        <f t="shared" si="9"/>
        <v>1365120</v>
      </c>
      <c r="Z40" s="323">
        <f>+IF(X40&lt;&gt;0,+(Y40/X40)*100,0)</f>
        <v>22.260477525987437</v>
      </c>
      <c r="AA40" s="337">
        <f>SUM(AA41:AA49)</f>
        <v>6132483</v>
      </c>
    </row>
    <row r="41" spans="1:27" ht="13.5">
      <c r="A41" s="348" t="s">
        <v>248</v>
      </c>
      <c r="B41" s="142"/>
      <c r="C41" s="349">
        <v>298000</v>
      </c>
      <c r="D41" s="350"/>
      <c r="E41" s="349">
        <v>1500000</v>
      </c>
      <c r="F41" s="351">
        <v>2503300</v>
      </c>
      <c r="G41" s="351">
        <v>1803300</v>
      </c>
      <c r="H41" s="349"/>
      <c r="I41" s="349"/>
      <c r="J41" s="351">
        <v>1803300</v>
      </c>
      <c r="K41" s="351"/>
      <c r="L41" s="349">
        <v>1803300</v>
      </c>
      <c r="M41" s="349"/>
      <c r="N41" s="351">
        <v>1803300</v>
      </c>
      <c r="O41" s="351"/>
      <c r="P41" s="349"/>
      <c r="Q41" s="349"/>
      <c r="R41" s="351"/>
      <c r="S41" s="351"/>
      <c r="T41" s="349"/>
      <c r="U41" s="349">
        <v>464950</v>
      </c>
      <c r="V41" s="351">
        <v>464950</v>
      </c>
      <c r="W41" s="351">
        <v>4071550</v>
      </c>
      <c r="X41" s="349">
        <v>2503300</v>
      </c>
      <c r="Y41" s="351">
        <v>1568250</v>
      </c>
      <c r="Z41" s="352">
        <v>62.65</v>
      </c>
      <c r="AA41" s="353">
        <v>2503300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2500000</v>
      </c>
      <c r="F43" s="357">
        <v>2500000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>
        <v>811500</v>
      </c>
      <c r="T43" s="305"/>
      <c r="U43" s="305">
        <v>547600</v>
      </c>
      <c r="V43" s="357">
        <v>1359100</v>
      </c>
      <c r="W43" s="357">
        <v>1359100</v>
      </c>
      <c r="X43" s="305">
        <v>2500000</v>
      </c>
      <c r="Y43" s="357">
        <v>-1140900</v>
      </c>
      <c r="Z43" s="358">
        <v>-45.64</v>
      </c>
      <c r="AA43" s="303">
        <v>2500000</v>
      </c>
    </row>
    <row r="44" spans="1:27" ht="13.5">
      <c r="A44" s="348" t="s">
        <v>251</v>
      </c>
      <c r="B44" s="136"/>
      <c r="C44" s="60"/>
      <c r="D44" s="355"/>
      <c r="E44" s="54">
        <v>805000</v>
      </c>
      <c r="F44" s="53">
        <v>451475</v>
      </c>
      <c r="G44" s="53"/>
      <c r="H44" s="54">
        <v>104275</v>
      </c>
      <c r="I44" s="54">
        <v>74838</v>
      </c>
      <c r="J44" s="53">
        <v>179113</v>
      </c>
      <c r="K44" s="53">
        <v>219587</v>
      </c>
      <c r="L44" s="54">
        <v>82873</v>
      </c>
      <c r="M44" s="54">
        <v>113095</v>
      </c>
      <c r="N44" s="53">
        <v>415555</v>
      </c>
      <c r="O44" s="53">
        <v>67304</v>
      </c>
      <c r="P44" s="54">
        <v>50705</v>
      </c>
      <c r="Q44" s="54"/>
      <c r="R44" s="53">
        <v>118009</v>
      </c>
      <c r="S44" s="53"/>
      <c r="T44" s="54">
        <v>872800</v>
      </c>
      <c r="U44" s="54"/>
      <c r="V44" s="53">
        <v>872800</v>
      </c>
      <c r="W44" s="53">
        <v>1585477</v>
      </c>
      <c r="X44" s="54">
        <v>451475</v>
      </c>
      <c r="Y44" s="53">
        <v>1134002</v>
      </c>
      <c r="Z44" s="94">
        <v>251.18</v>
      </c>
      <c r="AA44" s="95">
        <v>451475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>
        <v>362595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>
        <v>187595</v>
      </c>
      <c r="G48" s="53"/>
      <c r="H48" s="54">
        <v>72465</v>
      </c>
      <c r="I48" s="54"/>
      <c r="J48" s="53">
        <v>72465</v>
      </c>
      <c r="K48" s="53"/>
      <c r="L48" s="54">
        <v>72464</v>
      </c>
      <c r="M48" s="54"/>
      <c r="N48" s="53">
        <v>72464</v>
      </c>
      <c r="O48" s="53"/>
      <c r="P48" s="54">
        <v>2550</v>
      </c>
      <c r="Q48" s="54"/>
      <c r="R48" s="53">
        <v>2550</v>
      </c>
      <c r="S48" s="53">
        <v>77995</v>
      </c>
      <c r="T48" s="54">
        <v>77995</v>
      </c>
      <c r="U48" s="54"/>
      <c r="V48" s="53">
        <v>155990</v>
      </c>
      <c r="W48" s="53">
        <v>303469</v>
      </c>
      <c r="X48" s="54">
        <v>187595</v>
      </c>
      <c r="Y48" s="53">
        <v>115874</v>
      </c>
      <c r="Z48" s="94">
        <v>61.77</v>
      </c>
      <c r="AA48" s="95">
        <v>187595</v>
      </c>
    </row>
    <row r="49" spans="1:27" ht="13.5">
      <c r="A49" s="348" t="s">
        <v>93</v>
      </c>
      <c r="B49" s="136"/>
      <c r="C49" s="54"/>
      <c r="D49" s="355"/>
      <c r="E49" s="54"/>
      <c r="F49" s="53">
        <v>490113</v>
      </c>
      <c r="G49" s="53"/>
      <c r="H49" s="54">
        <v>5702</v>
      </c>
      <c r="I49" s="54"/>
      <c r="J49" s="53">
        <v>5702</v>
      </c>
      <c r="K49" s="53"/>
      <c r="L49" s="54">
        <v>61972</v>
      </c>
      <c r="M49" s="54"/>
      <c r="N49" s="53">
        <v>61972</v>
      </c>
      <c r="O49" s="53"/>
      <c r="P49" s="54">
        <v>27572</v>
      </c>
      <c r="Q49" s="54">
        <v>77261</v>
      </c>
      <c r="R49" s="53">
        <v>104833</v>
      </c>
      <c r="S49" s="53"/>
      <c r="T49" s="54">
        <v>5500</v>
      </c>
      <c r="U49" s="54"/>
      <c r="V49" s="53">
        <v>5500</v>
      </c>
      <c r="W49" s="53">
        <v>178007</v>
      </c>
      <c r="X49" s="54">
        <v>490113</v>
      </c>
      <c r="Y49" s="53">
        <v>-312106</v>
      </c>
      <c r="Z49" s="94">
        <v>-63.68</v>
      </c>
      <c r="AA49" s="95">
        <v>490113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552567</v>
      </c>
      <c r="D57" s="331">
        <f aca="true" t="shared" si="13" ref="D57:AA57">+D58</f>
        <v>0</v>
      </c>
      <c r="E57" s="330">
        <f t="shared" si="13"/>
        <v>600000</v>
      </c>
      <c r="F57" s="332">
        <f t="shared" si="13"/>
        <v>400000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288241</v>
      </c>
      <c r="M57" s="330">
        <f t="shared" si="13"/>
        <v>0</v>
      </c>
      <c r="N57" s="332">
        <f t="shared" si="13"/>
        <v>288241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51900</v>
      </c>
      <c r="U57" s="330">
        <f t="shared" si="13"/>
        <v>0</v>
      </c>
      <c r="V57" s="332">
        <f t="shared" si="13"/>
        <v>51900</v>
      </c>
      <c r="W57" s="332">
        <f t="shared" si="13"/>
        <v>340141</v>
      </c>
      <c r="X57" s="330">
        <f t="shared" si="13"/>
        <v>400000</v>
      </c>
      <c r="Y57" s="332">
        <f t="shared" si="13"/>
        <v>-59859</v>
      </c>
      <c r="Z57" s="323">
        <f>+IF(X57&lt;&gt;0,+(Y57/X57)*100,0)</f>
        <v>-14.964749999999999</v>
      </c>
      <c r="AA57" s="337">
        <f t="shared" si="13"/>
        <v>400000</v>
      </c>
    </row>
    <row r="58" spans="1:27" ht="13.5">
      <c r="A58" s="348" t="s">
        <v>217</v>
      </c>
      <c r="B58" s="136"/>
      <c r="C58" s="60">
        <v>552567</v>
      </c>
      <c r="D58" s="327"/>
      <c r="E58" s="60">
        <v>600000</v>
      </c>
      <c r="F58" s="59">
        <v>400000</v>
      </c>
      <c r="G58" s="59"/>
      <c r="H58" s="60"/>
      <c r="I58" s="60"/>
      <c r="J58" s="59"/>
      <c r="K58" s="59"/>
      <c r="L58" s="60">
        <v>288241</v>
      </c>
      <c r="M58" s="60"/>
      <c r="N58" s="59">
        <v>288241</v>
      </c>
      <c r="O58" s="59"/>
      <c r="P58" s="60"/>
      <c r="Q58" s="60"/>
      <c r="R58" s="59"/>
      <c r="S58" s="59"/>
      <c r="T58" s="60">
        <v>51900</v>
      </c>
      <c r="U58" s="60"/>
      <c r="V58" s="59">
        <v>51900</v>
      </c>
      <c r="W58" s="59">
        <v>340141</v>
      </c>
      <c r="X58" s="60">
        <v>400000</v>
      </c>
      <c r="Y58" s="59">
        <v>-59859</v>
      </c>
      <c r="Z58" s="61">
        <v>-14.96</v>
      </c>
      <c r="AA58" s="62">
        <v>400000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3318412</v>
      </c>
      <c r="D60" s="333">
        <f t="shared" si="14"/>
        <v>0</v>
      </c>
      <c r="E60" s="219">
        <f t="shared" si="14"/>
        <v>15537488</v>
      </c>
      <c r="F60" s="264">
        <f t="shared" si="14"/>
        <v>16377376</v>
      </c>
      <c r="G60" s="264">
        <f t="shared" si="14"/>
        <v>3593429</v>
      </c>
      <c r="H60" s="219">
        <f t="shared" si="14"/>
        <v>789106</v>
      </c>
      <c r="I60" s="219">
        <f t="shared" si="14"/>
        <v>1259340</v>
      </c>
      <c r="J60" s="264">
        <f t="shared" si="14"/>
        <v>5641875</v>
      </c>
      <c r="K60" s="264">
        <f t="shared" si="14"/>
        <v>1183230</v>
      </c>
      <c r="L60" s="219">
        <f t="shared" si="14"/>
        <v>5196532</v>
      </c>
      <c r="M60" s="219">
        <f t="shared" si="14"/>
        <v>529945</v>
      </c>
      <c r="N60" s="264">
        <f t="shared" si="14"/>
        <v>6909707</v>
      </c>
      <c r="O60" s="264">
        <f t="shared" si="14"/>
        <v>67304</v>
      </c>
      <c r="P60" s="219">
        <f t="shared" si="14"/>
        <v>1418903</v>
      </c>
      <c r="Q60" s="219">
        <f t="shared" si="14"/>
        <v>459459</v>
      </c>
      <c r="R60" s="264">
        <f t="shared" si="14"/>
        <v>1945666</v>
      </c>
      <c r="S60" s="264">
        <f t="shared" si="14"/>
        <v>3671251</v>
      </c>
      <c r="T60" s="219">
        <f t="shared" si="14"/>
        <v>1008195</v>
      </c>
      <c r="U60" s="219">
        <f t="shared" si="14"/>
        <v>1541305</v>
      </c>
      <c r="V60" s="264">
        <f t="shared" si="14"/>
        <v>6220751</v>
      </c>
      <c r="W60" s="264">
        <f t="shared" si="14"/>
        <v>20717999</v>
      </c>
      <c r="X60" s="219">
        <f t="shared" si="14"/>
        <v>16377376</v>
      </c>
      <c r="Y60" s="264">
        <f t="shared" si="14"/>
        <v>4340623</v>
      </c>
      <c r="Z60" s="324">
        <f>+IF(X60&lt;&gt;0,+(Y60/X60)*100,0)</f>
        <v>26.503775696424142</v>
      </c>
      <c r="AA60" s="232">
        <f>+AA57+AA54+AA51+AA40+AA37+AA34+AA22+AA5</f>
        <v>16377376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19694000</v>
      </c>
      <c r="D5" s="344">
        <f t="shared" si="0"/>
        <v>0</v>
      </c>
      <c r="E5" s="343">
        <f t="shared" si="0"/>
        <v>13017107</v>
      </c>
      <c r="F5" s="345">
        <f t="shared" si="0"/>
        <v>13017107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790876</v>
      </c>
      <c r="L5" s="343">
        <f t="shared" si="0"/>
        <v>1844504</v>
      </c>
      <c r="M5" s="343">
        <f t="shared" si="0"/>
        <v>304745</v>
      </c>
      <c r="N5" s="345">
        <f t="shared" si="0"/>
        <v>2940125</v>
      </c>
      <c r="O5" s="345">
        <f t="shared" si="0"/>
        <v>269241</v>
      </c>
      <c r="P5" s="343">
        <f t="shared" si="0"/>
        <v>407689</v>
      </c>
      <c r="Q5" s="343">
        <f t="shared" si="0"/>
        <v>2305788</v>
      </c>
      <c r="R5" s="345">
        <f t="shared" si="0"/>
        <v>2982718</v>
      </c>
      <c r="S5" s="345">
        <f t="shared" si="0"/>
        <v>4756433</v>
      </c>
      <c r="T5" s="343">
        <f t="shared" si="0"/>
        <v>224988</v>
      </c>
      <c r="U5" s="343">
        <f t="shared" si="0"/>
        <v>104237</v>
      </c>
      <c r="V5" s="345">
        <f t="shared" si="0"/>
        <v>5085658</v>
      </c>
      <c r="W5" s="345">
        <f t="shared" si="0"/>
        <v>11008501</v>
      </c>
      <c r="X5" s="343">
        <f t="shared" si="0"/>
        <v>13017107</v>
      </c>
      <c r="Y5" s="345">
        <f t="shared" si="0"/>
        <v>-2008606</v>
      </c>
      <c r="Z5" s="346">
        <f>+IF(X5&lt;&gt;0,+(Y5/X5)*100,0)</f>
        <v>-15.430510020390859</v>
      </c>
      <c r="AA5" s="347">
        <f>+AA6+AA8+AA11+AA13+AA15</f>
        <v>13017107</v>
      </c>
    </row>
    <row r="6" spans="1:27" ht="13.5">
      <c r="A6" s="348" t="s">
        <v>205</v>
      </c>
      <c r="B6" s="142"/>
      <c r="C6" s="60">
        <f>+C7</f>
        <v>19694000</v>
      </c>
      <c r="D6" s="327">
        <f aca="true" t="shared" si="1" ref="D6:AA6">+D7</f>
        <v>0</v>
      </c>
      <c r="E6" s="60">
        <f t="shared" si="1"/>
        <v>13017107</v>
      </c>
      <c r="F6" s="59">
        <f t="shared" si="1"/>
        <v>13017107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790876</v>
      </c>
      <c r="L6" s="60">
        <f t="shared" si="1"/>
        <v>1844504</v>
      </c>
      <c r="M6" s="60">
        <f t="shared" si="1"/>
        <v>304745</v>
      </c>
      <c r="N6" s="59">
        <f t="shared" si="1"/>
        <v>2940125</v>
      </c>
      <c r="O6" s="59">
        <f t="shared" si="1"/>
        <v>269241</v>
      </c>
      <c r="P6" s="60">
        <f t="shared" si="1"/>
        <v>407689</v>
      </c>
      <c r="Q6" s="60">
        <f t="shared" si="1"/>
        <v>2305788</v>
      </c>
      <c r="R6" s="59">
        <f t="shared" si="1"/>
        <v>2982718</v>
      </c>
      <c r="S6" s="59">
        <f t="shared" si="1"/>
        <v>4756433</v>
      </c>
      <c r="T6" s="60">
        <f t="shared" si="1"/>
        <v>224988</v>
      </c>
      <c r="U6" s="60">
        <f t="shared" si="1"/>
        <v>104237</v>
      </c>
      <c r="V6" s="59">
        <f t="shared" si="1"/>
        <v>5085658</v>
      </c>
      <c r="W6" s="59">
        <f t="shared" si="1"/>
        <v>11008501</v>
      </c>
      <c r="X6" s="60">
        <f t="shared" si="1"/>
        <v>13017107</v>
      </c>
      <c r="Y6" s="59">
        <f t="shared" si="1"/>
        <v>-2008606</v>
      </c>
      <c r="Z6" s="61">
        <f>+IF(X6&lt;&gt;0,+(Y6/X6)*100,0)</f>
        <v>-15.430510020390859</v>
      </c>
      <c r="AA6" s="62">
        <f t="shared" si="1"/>
        <v>13017107</v>
      </c>
    </row>
    <row r="7" spans="1:27" ht="13.5">
      <c r="A7" s="291" t="s">
        <v>229</v>
      </c>
      <c r="B7" s="142"/>
      <c r="C7" s="60">
        <v>19694000</v>
      </c>
      <c r="D7" s="327"/>
      <c r="E7" s="60">
        <v>13017107</v>
      </c>
      <c r="F7" s="59">
        <v>13017107</v>
      </c>
      <c r="G7" s="59"/>
      <c r="H7" s="60"/>
      <c r="I7" s="60"/>
      <c r="J7" s="59"/>
      <c r="K7" s="59">
        <v>790876</v>
      </c>
      <c r="L7" s="60">
        <v>1844504</v>
      </c>
      <c r="M7" s="60">
        <v>304745</v>
      </c>
      <c r="N7" s="59">
        <v>2940125</v>
      </c>
      <c r="O7" s="59">
        <v>269241</v>
      </c>
      <c r="P7" s="60">
        <v>407689</v>
      </c>
      <c r="Q7" s="60">
        <v>2305788</v>
      </c>
      <c r="R7" s="59">
        <v>2982718</v>
      </c>
      <c r="S7" s="59">
        <v>4756433</v>
      </c>
      <c r="T7" s="60">
        <v>224988</v>
      </c>
      <c r="U7" s="60">
        <v>104237</v>
      </c>
      <c r="V7" s="59">
        <v>5085658</v>
      </c>
      <c r="W7" s="59">
        <v>11008501</v>
      </c>
      <c r="X7" s="60">
        <v>13017107</v>
      </c>
      <c r="Y7" s="59">
        <v>-2008606</v>
      </c>
      <c r="Z7" s="61">
        <v>-15.43</v>
      </c>
      <c r="AA7" s="62">
        <v>13017107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420000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>
        <v>420000</v>
      </c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19694000</v>
      </c>
      <c r="D60" s="333">
        <f t="shared" si="14"/>
        <v>0</v>
      </c>
      <c r="E60" s="219">
        <f t="shared" si="14"/>
        <v>13437107</v>
      </c>
      <c r="F60" s="264">
        <f t="shared" si="14"/>
        <v>13017107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790876</v>
      </c>
      <c r="L60" s="219">
        <f t="shared" si="14"/>
        <v>1844504</v>
      </c>
      <c r="M60" s="219">
        <f t="shared" si="14"/>
        <v>304745</v>
      </c>
      <c r="N60" s="264">
        <f t="shared" si="14"/>
        <v>2940125</v>
      </c>
      <c r="O60" s="264">
        <f t="shared" si="14"/>
        <v>269241</v>
      </c>
      <c r="P60" s="219">
        <f t="shared" si="14"/>
        <v>407689</v>
      </c>
      <c r="Q60" s="219">
        <f t="shared" si="14"/>
        <v>2305788</v>
      </c>
      <c r="R60" s="264">
        <f t="shared" si="14"/>
        <v>2982718</v>
      </c>
      <c r="S60" s="264">
        <f t="shared" si="14"/>
        <v>4756433</v>
      </c>
      <c r="T60" s="219">
        <f t="shared" si="14"/>
        <v>224988</v>
      </c>
      <c r="U60" s="219">
        <f t="shared" si="14"/>
        <v>104237</v>
      </c>
      <c r="V60" s="264">
        <f t="shared" si="14"/>
        <v>5085658</v>
      </c>
      <c r="W60" s="264">
        <f t="shared" si="14"/>
        <v>11008501</v>
      </c>
      <c r="X60" s="219">
        <f t="shared" si="14"/>
        <v>13017107</v>
      </c>
      <c r="Y60" s="264">
        <f t="shared" si="14"/>
        <v>-2008606</v>
      </c>
      <c r="Z60" s="324">
        <f>+IF(X60&lt;&gt;0,+(Y60/X60)*100,0)</f>
        <v>-15.430510020390859</v>
      </c>
      <c r="AA60" s="232">
        <f>+AA57+AA54+AA51+AA40+AA37+AA34+AA22+AA5</f>
        <v>13017107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2015-08-05T13:46:33Z</dcterms:created>
  <dcterms:modified xsi:type="dcterms:W3CDTF">2015-08-05T13:49:04Z</dcterms:modified>
  <cp:category/>
  <cp:version/>
  <cp:contentType/>
  <cp:contentStatus/>
</cp:coreProperties>
</file>