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<sst xmlns="http://schemas.openxmlformats.org/spreadsheetml/2006/main" count="857" uniqueCount="303">
  <si>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Newcastle(KZN252) - Table C1 Schedule Quarterly Budget Statement Summary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</si>
  <si>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</si>
  <si>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</si>
  <si>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</si>
  <si>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</si>
  <si>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</si>
  <si>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</si>
  <si>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</si>
  <si>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</si>
  <si>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</si>
  <si>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</si>
  <si>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</si>
  <si>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</si>
  <si>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</si>
  <si>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</si>
  <si>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</si>
  <si>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</si>
  <si>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</si>
  <si>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</si>
  <si>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</si>
  <si>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</si>
  <si>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</si>
  <si>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</si>
  <si>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</si>
  <si>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</si>
  <si>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</si>
  <si>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</si>
  <si>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</si>
  <si>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</si>
  <si>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</si>
  <si>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</si>
  <si>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</si>
  <si>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</si>
  <si>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</si>
  <si>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</si>
  <si>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</si>
  <si>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</si>
  <si>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</si>
  <si>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</si>
  <si>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</si>
  <si>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</si>
  <si>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</si>
  <si>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</si>
  <si>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</si>
  <si>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</si>
  <si>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</si>
  <si>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</si>
  <si>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</si>
  <si>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</si>
  <si>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</si>
  <si>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</si>
  <si>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</si>
  <si>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</si>
  <si>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</si>
  <si>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</si>
  <si>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</si>
  <si>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</si>
  <si>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</si>
  <si>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</si>
  <si>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</si>
  <si>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</si>
  <si>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</si>
  <si>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</si>
  <si>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</si>
  <si>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</si>
  <si>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</si>
  <si>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</si>
  <si>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</si>
  <si>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</si>
  <si>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</si>
  <si>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Newcastle(KZN252) - Table C2 Quarterly Budget Statement - Financial Performance (standard classification) for 4th Quarter ended 30 June 2015 (Figures Finalised as at 2015/07/31)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</si>
  <si>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</si>
  <si>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</si>
  <si>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</si>
  <si>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</si>
  <si>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</si>
  <si>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</si>
  <si>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</si>
  <si>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</si>
  <si>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</si>
  <si>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</si>
  <si>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</si>
  <si>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</si>
  <si>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</si>
  <si>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</si>
  <si>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</si>
  <si>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</si>
  <si>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</si>
  <si>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</si>
  <si>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</si>
  <si>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</si>
  <si>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</si>
  <si>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</si>
  <si>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</si>
  <si>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</si>
  <si>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</si>
  <si>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</si>
  <si>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</si>
  <si>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</si>
  <si>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</si>
  <si>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Newcastle(KZN252) - Table C4 Quarterly Budget Statement - Financial Performance (revenue and expenditure) for 4th Quarter ended 30 June 2015 (Figures Finalised as at 2015/07/31)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</si>
  <si>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</si>
  <si>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</si>
  <si>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</si>
  <si>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</si>
  <si>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</si>
  <si>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</si>
  <si>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</si>
  <si>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</si>
  <si>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</si>
  <si>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</si>
  <si>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</si>
  <si>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</si>
  <si>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</si>
  <si>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</si>
  <si>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</si>
  <si>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</si>
  <si>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</si>
  <si>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</si>
  <si>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</si>
  <si>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</si>
  <si>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</si>
  <si>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</si>
  <si>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</si>
  <si>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</si>
  <si>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</si>
  <si>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</si>
  <si>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</si>
  <si>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</si>
  <si>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Newcastle(KZN252) - Table C5 Quarterly Budget Statement - Capital Expenditure by Standard Classification and Funding for 4th Quarter ended 30 June 2015 (Figures Finalised as at 2015/07/31)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</si>
  <si>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</si>
  <si>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</si>
  <si>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</si>
  <si>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</si>
  <si>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</si>
  <si>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</si>
  <si>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</si>
  <si>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</si>
  <si>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</si>
  <si>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</si>
  <si>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Newcastle(KZN252) - Table C6 Quarterly Budget Statement - Financial Position for 4th Quarter ended 30 June 2015 (Figures Finalised as at 2015/07/31)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</si>
  <si>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</si>
  <si>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</si>
  <si>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</si>
  <si>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</si>
  <si>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</si>
  <si>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</si>
  <si>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</si>
  <si>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</si>
  <si>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</si>
  <si>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</si>
  <si>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</si>
  <si>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</si>
  <si>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</si>
  <si>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</si>
  <si>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</si>
  <si>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</si>
  <si>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</si>
  <si>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</si>
  <si>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</si>
  <si>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</si>
  <si>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</si>
  <si>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</si>
  <si>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</si>
  <si>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</si>
  <si>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</si>
  <si>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</si>
  <si>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</si>
  <si>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</si>
  <si>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</si>
  <si>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</si>
  <si>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</si>
  <si>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</si>
  <si>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</si>
  <si>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Newcastle(KZN252) - Table C7 Quarterly Budget Statement - Cash Flows for 4th Quarter ended 30 June 2015 (Figures Finalised as at 2015/07/31)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</si>
  <si>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</si>
  <si>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</si>
  <si>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</si>
  <si>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</si>
  <si>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</si>
  <si>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</si>
  <si>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</si>
  <si>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</si>
  <si>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</si>
  <si>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</si>
  <si>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</si>
  <si>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</si>
  <si>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</si>
  <si>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</si>
  <si>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</si>
  <si>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</si>
  <si>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</si>
  <si>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</si>
  <si>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</si>
  <si>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</si>
  <si>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</si>
  <si>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</si>
  <si>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</si>
  <si>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</si>
  <si>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</si>
  <si>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</si>
  <si>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</si>
  <si>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Newcastle(KZN252) - Table C9 Quarterly Budget Statement - Capital Expenditure by Asset Clas for 4th Quarter ended 30 June 2015 (Figures Finalised as at 2015/07/31)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</si>
  <si>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</si>
  <si>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</si>
  <si>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</si>
  <si>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</si>
  <si>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</si>
  <si>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</si>
  <si>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</si>
  <si>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</si>
  <si>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</si>
  <si>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</si>
  <si>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</si>
  <si>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</si>
  <si>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</si>
  <si>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</si>
  <si>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</si>
  <si>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</si>
  <si>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</si>
  <si>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</si>
  <si>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</si>
  <si>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</si>
  <si>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</si>
  <si>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</si>
  <si>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</si>
  <si>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</si>
  <si>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Newcastle(KZN252) - Table SC13a Quarterly Budget Statement - Capital Expenditure on New Assets by Asset Class for 4th Quarter ended 30 June 2015 (Figures Finalised as at 2015/07/31)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</si>
  <si>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</si>
  <si>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</si>
  <si>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</si>
  <si>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</si>
  <si>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</si>
  <si>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</si>
  <si>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</si>
  <si>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</si>
  <si>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</si>
  <si>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</si>
  <si>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</si>
  <si>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</si>
  <si>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</si>
  <si>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</si>
  <si>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</si>
  <si>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</si>
  <si>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</si>
  <si>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</si>
  <si>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</si>
  <si>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</si>
  <si>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</si>
  <si>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</si>
  <si>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</si>
  <si>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</si>
  <si>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</si>
  <si>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</si>
  <si>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</si>
  <si>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</si>
  <si>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</si>
  <si>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</si>
  <si>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</si>
  <si>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</si>
  <si>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</si>
  <si>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</si>
  <si>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</si>
  <si>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Newcastle(KZN252) - Table SC13B Quarterly Budget Statement - Capital Expenditure on Renewal of existing assets by Asset Class for 4th Quarter ended 30 June 2015 (Figures Finalised as at 2015/07/31)</t>
  </si>
  <si>
    <t>Capital Expenditure on Renewal of Existing Assets by Asset Class/Sub-class</t>
  </si>
  <si>
    <t>Total Capital Expenditure on Renewal of Existing Assets</t>
  </si>
  <si>
    <t>Kwazulu-Natal: Newcastle(KZN252) - Table SC13C Quarterly Budget Statement - Repairs and Maintenance Expenditure by Asset Class for 4th Quarter ended 30 June 2015 (Figures Finalised as at 2015/07/31)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</si>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</sst>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175478677</v>
      </c>
      <c r="C5" s="19">
        <v>0</v>
      </c>
      <c r="D5" s="59">
        <v>242669800</v>
      </c>
      <c r="E5" s="60">
        <v>217945680</v>
      </c>
      <c r="F5" s="60">
        <v>19393258</v>
      </c>
      <c r="G5" s="60">
        <v>20239763</v>
      </c>
      <c r="H5" s="60">
        <v>18711796</v>
      </c>
      <c r="I5" s="60">
        <v>58344817</v>
      </c>
      <c r="J5" s="60">
        <v>14478384</v>
      </c>
      <c r="K5" s="60">
        <v>20106637</v>
      </c>
      <c r="L5" s="60">
        <v>14289223</v>
      </c>
      <c r="M5" s="60">
        <v>48874244</v>
      </c>
      <c r="N5" s="60">
        <v>17380387</v>
      </c>
      <c r="O5" s="60">
        <v>15900183</v>
      </c>
      <c r="P5" s="60">
        <v>18585857</v>
      </c>
      <c r="Q5" s="60">
        <v>51866427</v>
      </c>
      <c r="R5" s="60">
        <v>18585857</v>
      </c>
      <c r="S5" s="60">
        <v>18509446</v>
      </c>
      <c r="T5" s="60">
        <v>12831903</v>
      </c>
      <c r="U5" s="60">
        <v>49927206</v>
      </c>
      <c r="V5" s="60">
        <v>209012694</v>
      </c>
      <c r="W5" s="60">
        <v>242669800</v>
      </c>
      <c r="X5" s="60">
        <v>-33657106</v>
      </c>
      <c r="Y5" s="61">
        <v>-13.87</v>
      </c>
      <c r="Z5" s="62">
        <v>217945680</v>
      </c>
    </row>
    <row r="6" spans="1:26" ht="13.5">
      <c r="A6" s="58" t="s">
        <v>32</v>
      </c>
      <c r="B6" s="19">
        <v>798616634</v>
      </c>
      <c r="C6" s="19">
        <v>0</v>
      </c>
      <c r="D6" s="59">
        <v>937619664</v>
      </c>
      <c r="E6" s="60">
        <v>940369665</v>
      </c>
      <c r="F6" s="60">
        <v>50377661</v>
      </c>
      <c r="G6" s="60">
        <v>88723644</v>
      </c>
      <c r="H6" s="60">
        <v>84909156</v>
      </c>
      <c r="I6" s="60">
        <v>224010461</v>
      </c>
      <c r="J6" s="60">
        <v>71455341</v>
      </c>
      <c r="K6" s="60">
        <v>65129942</v>
      </c>
      <c r="L6" s="60">
        <v>62067922</v>
      </c>
      <c r="M6" s="60">
        <v>198653205</v>
      </c>
      <c r="N6" s="60">
        <v>66416822</v>
      </c>
      <c r="O6" s="60">
        <v>6288657</v>
      </c>
      <c r="P6" s="60">
        <v>70187837</v>
      </c>
      <c r="Q6" s="60">
        <v>142893316</v>
      </c>
      <c r="R6" s="60">
        <v>70187837</v>
      </c>
      <c r="S6" s="60">
        <v>63342707</v>
      </c>
      <c r="T6" s="60">
        <v>128081432</v>
      </c>
      <c r="U6" s="60">
        <v>261611976</v>
      </c>
      <c r="V6" s="60">
        <v>827168958</v>
      </c>
      <c r="W6" s="60">
        <v>937619664</v>
      </c>
      <c r="X6" s="60">
        <v>-110450706</v>
      </c>
      <c r="Y6" s="61">
        <v>-11.78</v>
      </c>
      <c r="Z6" s="62">
        <v>940369665</v>
      </c>
    </row>
    <row r="7" spans="1:26" ht="13.5">
      <c r="A7" s="58" t="s">
        <v>33</v>
      </c>
      <c r="B7" s="19">
        <v>17896938</v>
      </c>
      <c r="C7" s="19">
        <v>0</v>
      </c>
      <c r="D7" s="59">
        <v>16872072</v>
      </c>
      <c r="E7" s="60">
        <v>16872072</v>
      </c>
      <c r="F7" s="60">
        <v>2168646</v>
      </c>
      <c r="G7" s="60">
        <v>556096</v>
      </c>
      <c r="H7" s="60">
        <v>911397</v>
      </c>
      <c r="I7" s="60">
        <v>3636139</v>
      </c>
      <c r="J7" s="60">
        <v>1113102</v>
      </c>
      <c r="K7" s="60">
        <v>940599</v>
      </c>
      <c r="L7" s="60">
        <v>829509</v>
      </c>
      <c r="M7" s="60">
        <v>2883210</v>
      </c>
      <c r="N7" s="60">
        <v>857375</v>
      </c>
      <c r="O7" s="60">
        <v>602907</v>
      </c>
      <c r="P7" s="60">
        <v>226169</v>
      </c>
      <c r="Q7" s="60">
        <v>1686451</v>
      </c>
      <c r="R7" s="60">
        <v>226169</v>
      </c>
      <c r="S7" s="60">
        <v>378802</v>
      </c>
      <c r="T7" s="60">
        <v>946956</v>
      </c>
      <c r="U7" s="60">
        <v>1551927</v>
      </c>
      <c r="V7" s="60">
        <v>9757727</v>
      </c>
      <c r="W7" s="60">
        <v>16872072</v>
      </c>
      <c r="X7" s="60">
        <v>-7114345</v>
      </c>
      <c r="Y7" s="61">
        <v>-42.17</v>
      </c>
      <c r="Z7" s="62">
        <v>16872072</v>
      </c>
    </row>
    <row r="8" spans="1:26" ht="13.5">
      <c r="A8" s="58" t="s">
        <v>34</v>
      </c>
      <c r="B8" s="19">
        <v>434932499</v>
      </c>
      <c r="C8" s="19">
        <v>0</v>
      </c>
      <c r="D8" s="59">
        <v>298618069</v>
      </c>
      <c r="E8" s="60">
        <v>302434081</v>
      </c>
      <c r="F8" s="60">
        <v>202439</v>
      </c>
      <c r="G8" s="60">
        <v>113301486</v>
      </c>
      <c r="H8" s="60">
        <v>1376806</v>
      </c>
      <c r="I8" s="60">
        <v>114880731</v>
      </c>
      <c r="J8" s="60">
        <v>4445071</v>
      </c>
      <c r="K8" s="60">
        <v>105356391</v>
      </c>
      <c r="L8" s="60">
        <v>33936764</v>
      </c>
      <c r="M8" s="60">
        <v>143738226</v>
      </c>
      <c r="N8" s="60">
        <v>20312662</v>
      </c>
      <c r="O8" s="60">
        <v>1344221</v>
      </c>
      <c r="P8" s="60">
        <v>79793044</v>
      </c>
      <c r="Q8" s="60">
        <v>101449927</v>
      </c>
      <c r="R8" s="60">
        <v>88990044</v>
      </c>
      <c r="S8" s="60">
        <v>14267260</v>
      </c>
      <c r="T8" s="60">
        <v>-64245339</v>
      </c>
      <c r="U8" s="60">
        <v>39011965</v>
      </c>
      <c r="V8" s="60">
        <v>399080849</v>
      </c>
      <c r="W8" s="60">
        <v>298618069</v>
      </c>
      <c r="X8" s="60">
        <v>100462780</v>
      </c>
      <c r="Y8" s="61">
        <v>33.64</v>
      </c>
      <c r="Z8" s="62">
        <v>302434081</v>
      </c>
    </row>
    <row r="9" spans="1:26" ht="13.5">
      <c r="A9" s="58" t="s">
        <v>35</v>
      </c>
      <c r="B9" s="19">
        <v>29286141</v>
      </c>
      <c r="C9" s="19">
        <v>0</v>
      </c>
      <c r="D9" s="59">
        <v>30582288</v>
      </c>
      <c r="E9" s="60">
        <v>30948393</v>
      </c>
      <c r="F9" s="60">
        <v>1894193</v>
      </c>
      <c r="G9" s="60">
        <v>4968238</v>
      </c>
      <c r="H9" s="60">
        <v>2856922</v>
      </c>
      <c r="I9" s="60">
        <v>9719353</v>
      </c>
      <c r="J9" s="60">
        <v>-3279222</v>
      </c>
      <c r="K9" s="60">
        <v>3775909</v>
      </c>
      <c r="L9" s="60">
        <v>8990193</v>
      </c>
      <c r="M9" s="60">
        <v>9486880</v>
      </c>
      <c r="N9" s="60">
        <v>3728885</v>
      </c>
      <c r="O9" s="60">
        <v>69299595</v>
      </c>
      <c r="P9" s="60">
        <v>4871061</v>
      </c>
      <c r="Q9" s="60">
        <v>77899541</v>
      </c>
      <c r="R9" s="60">
        <v>2994061</v>
      </c>
      <c r="S9" s="60">
        <v>11927107</v>
      </c>
      <c r="T9" s="60">
        <v>-57530153</v>
      </c>
      <c r="U9" s="60">
        <v>-42608985</v>
      </c>
      <c r="V9" s="60">
        <v>54496789</v>
      </c>
      <c r="W9" s="60">
        <v>30582288</v>
      </c>
      <c r="X9" s="60">
        <v>23914501</v>
      </c>
      <c r="Y9" s="61">
        <v>78.2</v>
      </c>
      <c r="Z9" s="62">
        <v>30948393</v>
      </c>
    </row>
    <row r="10" spans="1:26" ht="25.5">
      <c r="A10" s="63" t="s">
        <v>278</v>
      </c>
      <c r="B10" s="64">
        <f>SUM(B5:B9)</f>
        <v>1456210889</v>
      </c>
      <c r="C10" s="64">
        <f>SUM(C5:C9)</f>
        <v>0</v>
      </c>
      <c r="D10" s="65">
        <f aca="true" t="shared" si="0" ref="D10:Z10">SUM(D5:D9)</f>
        <v>1526361893</v>
      </c>
      <c r="E10" s="66">
        <f t="shared" si="0"/>
        <v>1508569891</v>
      </c>
      <c r="F10" s="66">
        <f t="shared" si="0"/>
        <v>74036197</v>
      </c>
      <c r="G10" s="66">
        <f t="shared" si="0"/>
        <v>227789227</v>
      </c>
      <c r="H10" s="66">
        <f t="shared" si="0"/>
        <v>108766077</v>
      </c>
      <c r="I10" s="66">
        <f t="shared" si="0"/>
        <v>410591501</v>
      </c>
      <c r="J10" s="66">
        <f t="shared" si="0"/>
        <v>88212676</v>
      </c>
      <c r="K10" s="66">
        <f t="shared" si="0"/>
        <v>195309478</v>
      </c>
      <c r="L10" s="66">
        <f t="shared" si="0"/>
        <v>120113611</v>
      </c>
      <c r="M10" s="66">
        <f t="shared" si="0"/>
        <v>403635765</v>
      </c>
      <c r="N10" s="66">
        <f t="shared" si="0"/>
        <v>108696131</v>
      </c>
      <c r="O10" s="66">
        <f t="shared" si="0"/>
        <v>93435563</v>
      </c>
      <c r="P10" s="66">
        <f t="shared" si="0"/>
        <v>173663968</v>
      </c>
      <c r="Q10" s="66">
        <f t="shared" si="0"/>
        <v>375795662</v>
      </c>
      <c r="R10" s="66">
        <f t="shared" si="0"/>
        <v>180983968</v>
      </c>
      <c r="S10" s="66">
        <f t="shared" si="0"/>
        <v>108425322</v>
      </c>
      <c r="T10" s="66">
        <f t="shared" si="0"/>
        <v>20084799</v>
      </c>
      <c r="U10" s="66">
        <f t="shared" si="0"/>
        <v>309494089</v>
      </c>
      <c r="V10" s="66">
        <f t="shared" si="0"/>
        <v>1499517017</v>
      </c>
      <c r="W10" s="66">
        <f t="shared" si="0"/>
        <v>1526361893</v>
      </c>
      <c r="X10" s="66">
        <f t="shared" si="0"/>
        <v>-26844876</v>
      </c>
      <c r="Y10" s="67">
        <f>+IF(W10&lt;&gt;0,(X10/W10)*100,0)</f>
        <v>-1.7587490963389767</v>
      </c>
      <c r="Z10" s="68">
        <f t="shared" si="0"/>
        <v>1508569891</v>
      </c>
    </row>
    <row r="11" spans="1:26" ht="13.5">
      <c r="A11" s="58" t="s">
        <v>37</v>
      </c>
      <c r="B11" s="19">
        <v>353488528</v>
      </c>
      <c r="C11" s="19">
        <v>0</v>
      </c>
      <c r="D11" s="59">
        <v>399662967</v>
      </c>
      <c r="E11" s="60">
        <v>411637395</v>
      </c>
      <c r="F11" s="60">
        <v>26234434</v>
      </c>
      <c r="G11" s="60">
        <v>29814493</v>
      </c>
      <c r="H11" s="60">
        <v>31449130</v>
      </c>
      <c r="I11" s="60">
        <v>87498057</v>
      </c>
      <c r="J11" s="60">
        <v>29315485</v>
      </c>
      <c r="K11" s="60">
        <v>30256641</v>
      </c>
      <c r="L11" s="60">
        <v>28965857</v>
      </c>
      <c r="M11" s="60">
        <v>88537983</v>
      </c>
      <c r="N11" s="60">
        <v>31828372</v>
      </c>
      <c r="O11" s="60">
        <v>32647506</v>
      </c>
      <c r="P11" s="60">
        <v>31355281</v>
      </c>
      <c r="Q11" s="60">
        <v>95831159</v>
      </c>
      <c r="R11" s="60">
        <v>31355281</v>
      </c>
      <c r="S11" s="60">
        <v>36555275</v>
      </c>
      <c r="T11" s="60">
        <v>24998431</v>
      </c>
      <c r="U11" s="60">
        <v>92908987</v>
      </c>
      <c r="V11" s="60">
        <v>364776186</v>
      </c>
      <c r="W11" s="60">
        <v>399662967</v>
      </c>
      <c r="X11" s="60">
        <v>-34886781</v>
      </c>
      <c r="Y11" s="61">
        <v>-8.73</v>
      </c>
      <c r="Z11" s="62">
        <v>411637395</v>
      </c>
    </row>
    <row r="12" spans="1:26" ht="13.5">
      <c r="A12" s="58" t="s">
        <v>38</v>
      </c>
      <c r="B12" s="19">
        <v>18190799</v>
      </c>
      <c r="C12" s="19">
        <v>0</v>
      </c>
      <c r="D12" s="59">
        <v>18120877</v>
      </c>
      <c r="E12" s="60">
        <v>18120877</v>
      </c>
      <c r="F12" s="60">
        <v>1388802</v>
      </c>
      <c r="G12" s="60">
        <v>1365711</v>
      </c>
      <c r="H12" s="60">
        <v>1494352</v>
      </c>
      <c r="I12" s="60">
        <v>4248865</v>
      </c>
      <c r="J12" s="60">
        <v>1493677</v>
      </c>
      <c r="K12" s="60">
        <v>1298665</v>
      </c>
      <c r="L12" s="60">
        <v>2326855</v>
      </c>
      <c r="M12" s="60">
        <v>5119197</v>
      </c>
      <c r="N12" s="60">
        <v>1437559</v>
      </c>
      <c r="O12" s="60">
        <v>0</v>
      </c>
      <c r="P12" s="60">
        <v>2197000</v>
      </c>
      <c r="Q12" s="60">
        <v>3634559</v>
      </c>
      <c r="R12" s="60">
        <v>0</v>
      </c>
      <c r="S12" s="60">
        <v>0</v>
      </c>
      <c r="T12" s="60">
        <v>0</v>
      </c>
      <c r="U12" s="60">
        <v>0</v>
      </c>
      <c r="V12" s="60">
        <v>13002621</v>
      </c>
      <c r="W12" s="60">
        <v>18120877</v>
      </c>
      <c r="X12" s="60">
        <v>-5118256</v>
      </c>
      <c r="Y12" s="61">
        <v>-28.25</v>
      </c>
      <c r="Z12" s="62">
        <v>18120877</v>
      </c>
    </row>
    <row r="13" spans="1:26" ht="13.5">
      <c r="A13" s="58" t="s">
        <v>279</v>
      </c>
      <c r="B13" s="19">
        <v>262790575</v>
      </c>
      <c r="C13" s="19">
        <v>0</v>
      </c>
      <c r="D13" s="59">
        <v>238001942</v>
      </c>
      <c r="E13" s="60">
        <v>238001940</v>
      </c>
      <c r="F13" s="60">
        <v>17231314</v>
      </c>
      <c r="G13" s="60">
        <v>19833531</v>
      </c>
      <c r="H13" s="60">
        <v>46936424</v>
      </c>
      <c r="I13" s="60">
        <v>84001269</v>
      </c>
      <c r="J13" s="60">
        <v>20135133</v>
      </c>
      <c r="K13" s="60">
        <v>19654694</v>
      </c>
      <c r="L13" s="60">
        <v>-2444485</v>
      </c>
      <c r="M13" s="60">
        <v>37345342</v>
      </c>
      <c r="N13" s="60">
        <v>17398776</v>
      </c>
      <c r="O13" s="60">
        <v>16410595</v>
      </c>
      <c r="P13" s="60">
        <v>15929687</v>
      </c>
      <c r="Q13" s="60">
        <v>49739058</v>
      </c>
      <c r="R13" s="60">
        <v>16168687</v>
      </c>
      <c r="S13" s="60">
        <v>0</v>
      </c>
      <c r="T13" s="60">
        <v>25365246</v>
      </c>
      <c r="U13" s="60">
        <v>41533933</v>
      </c>
      <c r="V13" s="60">
        <v>212619602</v>
      </c>
      <c r="W13" s="60">
        <v>238001942</v>
      </c>
      <c r="X13" s="60">
        <v>-25382340</v>
      </c>
      <c r="Y13" s="61">
        <v>-10.66</v>
      </c>
      <c r="Z13" s="62">
        <v>238001940</v>
      </c>
    </row>
    <row r="14" spans="1:26" ht="13.5">
      <c r="A14" s="58" t="s">
        <v>40</v>
      </c>
      <c r="B14" s="19">
        <v>11325408</v>
      </c>
      <c r="C14" s="19">
        <v>0</v>
      </c>
      <c r="D14" s="59">
        <v>22158396</v>
      </c>
      <c r="E14" s="60">
        <v>22158395</v>
      </c>
      <c r="F14" s="60">
        <v>1936637</v>
      </c>
      <c r="G14" s="60">
        <v>1936038</v>
      </c>
      <c r="H14" s="60">
        <v>3117117</v>
      </c>
      <c r="I14" s="60">
        <v>6989792</v>
      </c>
      <c r="J14" s="60">
        <v>964980</v>
      </c>
      <c r="K14" s="60">
        <v>1858880</v>
      </c>
      <c r="L14" s="60">
        <v>2143805</v>
      </c>
      <c r="M14" s="60">
        <v>4967665</v>
      </c>
      <c r="N14" s="60">
        <v>1985529</v>
      </c>
      <c r="O14" s="60">
        <v>1980445</v>
      </c>
      <c r="P14" s="60">
        <v>1367053</v>
      </c>
      <c r="Q14" s="60">
        <v>5333027</v>
      </c>
      <c r="R14" s="60">
        <v>1897053</v>
      </c>
      <c r="S14" s="60">
        <v>1613681</v>
      </c>
      <c r="T14" s="60">
        <v>2100992</v>
      </c>
      <c r="U14" s="60">
        <v>5611726</v>
      </c>
      <c r="V14" s="60">
        <v>22902210</v>
      </c>
      <c r="W14" s="60">
        <v>22158395</v>
      </c>
      <c r="X14" s="60">
        <v>743815</v>
      </c>
      <c r="Y14" s="61">
        <v>3.36</v>
      </c>
      <c r="Z14" s="62">
        <v>22158395</v>
      </c>
    </row>
    <row r="15" spans="1:26" ht="13.5">
      <c r="A15" s="58" t="s">
        <v>41</v>
      </c>
      <c r="B15" s="19">
        <v>438845826</v>
      </c>
      <c r="C15" s="19">
        <v>0</v>
      </c>
      <c r="D15" s="59">
        <v>435796888</v>
      </c>
      <c r="E15" s="60">
        <v>418091605</v>
      </c>
      <c r="F15" s="60">
        <v>52918979</v>
      </c>
      <c r="G15" s="60">
        <v>52837009</v>
      </c>
      <c r="H15" s="60">
        <v>94155531</v>
      </c>
      <c r="I15" s="60">
        <v>199911519</v>
      </c>
      <c r="J15" s="60">
        <v>9884969</v>
      </c>
      <c r="K15" s="60">
        <v>11067620</v>
      </c>
      <c r="L15" s="60">
        <v>5369673</v>
      </c>
      <c r="M15" s="60">
        <v>26322262</v>
      </c>
      <c r="N15" s="60">
        <v>29656929</v>
      </c>
      <c r="O15" s="60">
        <v>28525560</v>
      </c>
      <c r="P15" s="60">
        <v>28261735</v>
      </c>
      <c r="Q15" s="60">
        <v>86444224</v>
      </c>
      <c r="R15" s="60">
        <v>28382735</v>
      </c>
      <c r="S15" s="60">
        <v>27596254</v>
      </c>
      <c r="T15" s="60">
        <v>54074213</v>
      </c>
      <c r="U15" s="60">
        <v>110053202</v>
      </c>
      <c r="V15" s="60">
        <v>422731207</v>
      </c>
      <c r="W15" s="60">
        <v>435797889</v>
      </c>
      <c r="X15" s="60">
        <v>-13066682</v>
      </c>
      <c r="Y15" s="61">
        <v>-3</v>
      </c>
      <c r="Z15" s="62">
        <v>418091605</v>
      </c>
    </row>
    <row r="16" spans="1:26" ht="13.5">
      <c r="A16" s="69" t="s">
        <v>42</v>
      </c>
      <c r="B16" s="19">
        <v>46560867</v>
      </c>
      <c r="C16" s="19">
        <v>0</v>
      </c>
      <c r="D16" s="59">
        <v>54913028</v>
      </c>
      <c r="E16" s="60">
        <v>69599800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349895</v>
      </c>
      <c r="T16" s="60">
        <v>-350000</v>
      </c>
      <c r="U16" s="60">
        <v>-105</v>
      </c>
      <c r="V16" s="60">
        <v>-105</v>
      </c>
      <c r="W16" s="60">
        <v>54913028</v>
      </c>
      <c r="X16" s="60">
        <v>-54913133</v>
      </c>
      <c r="Y16" s="61">
        <v>-100</v>
      </c>
      <c r="Z16" s="62">
        <v>69599800</v>
      </c>
    </row>
    <row r="17" spans="1:26" ht="13.5">
      <c r="A17" s="58" t="s">
        <v>43</v>
      </c>
      <c r="B17" s="19">
        <v>290304495</v>
      </c>
      <c r="C17" s="19">
        <v>0</v>
      </c>
      <c r="D17" s="59">
        <v>689814902</v>
      </c>
      <c r="E17" s="60">
        <v>528620879</v>
      </c>
      <c r="F17" s="60">
        <v>8953049</v>
      </c>
      <c r="G17" s="60">
        <v>35496344</v>
      </c>
      <c r="H17" s="60">
        <v>19361750</v>
      </c>
      <c r="I17" s="60">
        <v>63811143</v>
      </c>
      <c r="J17" s="60">
        <v>34385734</v>
      </c>
      <c r="K17" s="60">
        <v>29474440</v>
      </c>
      <c r="L17" s="60">
        <v>58549616</v>
      </c>
      <c r="M17" s="60">
        <v>122409790</v>
      </c>
      <c r="N17" s="60">
        <v>29239904</v>
      </c>
      <c r="O17" s="60">
        <v>41218960</v>
      </c>
      <c r="P17" s="60">
        <v>82800676</v>
      </c>
      <c r="Q17" s="60">
        <v>153259540</v>
      </c>
      <c r="R17" s="60">
        <v>42907634</v>
      </c>
      <c r="S17" s="60">
        <v>44898111</v>
      </c>
      <c r="T17" s="60">
        <v>23102517</v>
      </c>
      <c r="U17" s="60">
        <v>110908262</v>
      </c>
      <c r="V17" s="60">
        <v>450388735</v>
      </c>
      <c r="W17" s="60">
        <v>689813590</v>
      </c>
      <c r="X17" s="60">
        <v>-239424855</v>
      </c>
      <c r="Y17" s="61">
        <v>-34.71</v>
      </c>
      <c r="Z17" s="62">
        <v>528620879</v>
      </c>
    </row>
    <row r="18" spans="1:26" ht="13.5">
      <c r="A18" s="70" t="s">
        <v>44</v>
      </c>
      <c r="B18" s="71">
        <f>SUM(B11:B17)</f>
        <v>1421506498</v>
      </c>
      <c r="C18" s="71">
        <f>SUM(C11:C17)</f>
        <v>0</v>
      </c>
      <c r="D18" s="72">
        <f aca="true" t="shared" si="1" ref="D18:Z18">SUM(D11:D17)</f>
        <v>1858469000</v>
      </c>
      <c r="E18" s="73">
        <f t="shared" si="1"/>
        <v>1706230891</v>
      </c>
      <c r="F18" s="73">
        <f t="shared" si="1"/>
        <v>108663215</v>
      </c>
      <c r="G18" s="73">
        <f t="shared" si="1"/>
        <v>141283126</v>
      </c>
      <c r="H18" s="73">
        <f t="shared" si="1"/>
        <v>196514304</v>
      </c>
      <c r="I18" s="73">
        <f t="shared" si="1"/>
        <v>446460645</v>
      </c>
      <c r="J18" s="73">
        <f t="shared" si="1"/>
        <v>96179978</v>
      </c>
      <c r="K18" s="73">
        <f t="shared" si="1"/>
        <v>93610940</v>
      </c>
      <c r="L18" s="73">
        <f t="shared" si="1"/>
        <v>94911321</v>
      </c>
      <c r="M18" s="73">
        <f t="shared" si="1"/>
        <v>284702239</v>
      </c>
      <c r="N18" s="73">
        <f t="shared" si="1"/>
        <v>111547069</v>
      </c>
      <c r="O18" s="73">
        <f t="shared" si="1"/>
        <v>120783066</v>
      </c>
      <c r="P18" s="73">
        <f t="shared" si="1"/>
        <v>161911432</v>
      </c>
      <c r="Q18" s="73">
        <f t="shared" si="1"/>
        <v>394241567</v>
      </c>
      <c r="R18" s="73">
        <f t="shared" si="1"/>
        <v>120711390</v>
      </c>
      <c r="S18" s="73">
        <f t="shared" si="1"/>
        <v>111013216</v>
      </c>
      <c r="T18" s="73">
        <f t="shared" si="1"/>
        <v>129291399</v>
      </c>
      <c r="U18" s="73">
        <f t="shared" si="1"/>
        <v>361016005</v>
      </c>
      <c r="V18" s="73">
        <f t="shared" si="1"/>
        <v>1486420456</v>
      </c>
      <c r="W18" s="73">
        <f t="shared" si="1"/>
        <v>1858468688</v>
      </c>
      <c r="X18" s="73">
        <f t="shared" si="1"/>
        <v>-372048232</v>
      </c>
      <c r="Y18" s="67">
        <f>+IF(W18&lt;&gt;0,(X18/W18)*100,0)</f>
        <v>-20.019074542513895</v>
      </c>
      <c r="Z18" s="74">
        <f t="shared" si="1"/>
        <v>1706230891</v>
      </c>
    </row>
    <row r="19" spans="1:26" ht="13.5">
      <c r="A19" s="70" t="s">
        <v>45</v>
      </c>
      <c r="B19" s="75">
        <f>+B10-B18</f>
        <v>34704391</v>
      </c>
      <c r="C19" s="75">
        <f>+C10-C18</f>
        <v>0</v>
      </c>
      <c r="D19" s="76">
        <f aca="true" t="shared" si="2" ref="D19:Z19">+D10-D18</f>
        <v>-332107107</v>
      </c>
      <c r="E19" s="77">
        <f t="shared" si="2"/>
        <v>-197661000</v>
      </c>
      <c r="F19" s="77">
        <f t="shared" si="2"/>
        <v>-34627018</v>
      </c>
      <c r="G19" s="77">
        <f t="shared" si="2"/>
        <v>86506101</v>
      </c>
      <c r="H19" s="77">
        <f t="shared" si="2"/>
        <v>-87748227</v>
      </c>
      <c r="I19" s="77">
        <f t="shared" si="2"/>
        <v>-35869144</v>
      </c>
      <c r="J19" s="77">
        <f t="shared" si="2"/>
        <v>-7967302</v>
      </c>
      <c r="K19" s="77">
        <f t="shared" si="2"/>
        <v>101698538</v>
      </c>
      <c r="L19" s="77">
        <f t="shared" si="2"/>
        <v>25202290</v>
      </c>
      <c r="M19" s="77">
        <f t="shared" si="2"/>
        <v>118933526</v>
      </c>
      <c r="N19" s="77">
        <f t="shared" si="2"/>
        <v>-2850938</v>
      </c>
      <c r="O19" s="77">
        <f t="shared" si="2"/>
        <v>-27347503</v>
      </c>
      <c r="P19" s="77">
        <f t="shared" si="2"/>
        <v>11752536</v>
      </c>
      <c r="Q19" s="77">
        <f t="shared" si="2"/>
        <v>-18445905</v>
      </c>
      <c r="R19" s="77">
        <f t="shared" si="2"/>
        <v>60272578</v>
      </c>
      <c r="S19" s="77">
        <f t="shared" si="2"/>
        <v>-2587894</v>
      </c>
      <c r="T19" s="77">
        <f t="shared" si="2"/>
        <v>-109206600</v>
      </c>
      <c r="U19" s="77">
        <f t="shared" si="2"/>
        <v>-51521916</v>
      </c>
      <c r="V19" s="77">
        <f t="shared" si="2"/>
        <v>13096561</v>
      </c>
      <c r="W19" s="77">
        <f>IF(E10=E18,0,W10-W18)</f>
        <v>-332106795</v>
      </c>
      <c r="X19" s="77">
        <f t="shared" si="2"/>
        <v>345203356</v>
      </c>
      <c r="Y19" s="78">
        <f>+IF(W19&lt;&gt;0,(X19/W19)*100,0)</f>
        <v>-103.94347878368461</v>
      </c>
      <c r="Z19" s="79">
        <f t="shared" si="2"/>
        <v>-197661000</v>
      </c>
    </row>
    <row r="20" spans="1:26" ht="13.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/>
      <c r="X20" s="60">
        <v>0</v>
      </c>
      <c r="Y20" s="61">
        <v>0</v>
      </c>
      <c r="Z20" s="62">
        <v>0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281</v>
      </c>
      <c r="B22" s="86">
        <f>SUM(B19:B21)</f>
        <v>34704391</v>
      </c>
      <c r="C22" s="86">
        <f>SUM(C19:C21)</f>
        <v>0</v>
      </c>
      <c r="D22" s="87">
        <f aca="true" t="shared" si="3" ref="D22:Z22">SUM(D19:D21)</f>
        <v>-332107107</v>
      </c>
      <c r="E22" s="88">
        <f t="shared" si="3"/>
        <v>-197661000</v>
      </c>
      <c r="F22" s="88">
        <f t="shared" si="3"/>
        <v>-34627018</v>
      </c>
      <c r="G22" s="88">
        <f t="shared" si="3"/>
        <v>86506101</v>
      </c>
      <c r="H22" s="88">
        <f t="shared" si="3"/>
        <v>-87748227</v>
      </c>
      <c r="I22" s="88">
        <f t="shared" si="3"/>
        <v>-35869144</v>
      </c>
      <c r="J22" s="88">
        <f t="shared" si="3"/>
        <v>-7967302</v>
      </c>
      <c r="K22" s="88">
        <f t="shared" si="3"/>
        <v>101698538</v>
      </c>
      <c r="L22" s="88">
        <f t="shared" si="3"/>
        <v>25202290</v>
      </c>
      <c r="M22" s="88">
        <f t="shared" si="3"/>
        <v>118933526</v>
      </c>
      <c r="N22" s="88">
        <f t="shared" si="3"/>
        <v>-2850938</v>
      </c>
      <c r="O22" s="88">
        <f t="shared" si="3"/>
        <v>-27347503</v>
      </c>
      <c r="P22" s="88">
        <f t="shared" si="3"/>
        <v>11752536</v>
      </c>
      <c r="Q22" s="88">
        <f t="shared" si="3"/>
        <v>-18445905</v>
      </c>
      <c r="R22" s="88">
        <f t="shared" si="3"/>
        <v>60272578</v>
      </c>
      <c r="S22" s="88">
        <f t="shared" si="3"/>
        <v>-2587894</v>
      </c>
      <c r="T22" s="88">
        <f t="shared" si="3"/>
        <v>-109206600</v>
      </c>
      <c r="U22" s="88">
        <f t="shared" si="3"/>
        <v>-51521916</v>
      </c>
      <c r="V22" s="88">
        <f t="shared" si="3"/>
        <v>13096561</v>
      </c>
      <c r="W22" s="88">
        <f t="shared" si="3"/>
        <v>-332106795</v>
      </c>
      <c r="X22" s="88">
        <f t="shared" si="3"/>
        <v>345203356</v>
      </c>
      <c r="Y22" s="89">
        <f>+IF(W22&lt;&gt;0,(X22/W22)*100,0)</f>
        <v>-103.94347878368461</v>
      </c>
      <c r="Z22" s="90">
        <f t="shared" si="3"/>
        <v>-197661000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34704391</v>
      </c>
      <c r="C24" s="75">
        <f>SUM(C22:C23)</f>
        <v>0</v>
      </c>
      <c r="D24" s="76">
        <f aca="true" t="shared" si="4" ref="D24:Z24">SUM(D22:D23)</f>
        <v>-332107107</v>
      </c>
      <c r="E24" s="77">
        <f t="shared" si="4"/>
        <v>-197661000</v>
      </c>
      <c r="F24" s="77">
        <f t="shared" si="4"/>
        <v>-34627018</v>
      </c>
      <c r="G24" s="77">
        <f t="shared" si="4"/>
        <v>86506101</v>
      </c>
      <c r="H24" s="77">
        <f t="shared" si="4"/>
        <v>-87748227</v>
      </c>
      <c r="I24" s="77">
        <f t="shared" si="4"/>
        <v>-35869144</v>
      </c>
      <c r="J24" s="77">
        <f t="shared" si="4"/>
        <v>-7967302</v>
      </c>
      <c r="K24" s="77">
        <f t="shared" si="4"/>
        <v>101698538</v>
      </c>
      <c r="L24" s="77">
        <f t="shared" si="4"/>
        <v>25202290</v>
      </c>
      <c r="M24" s="77">
        <f t="shared" si="4"/>
        <v>118933526</v>
      </c>
      <c r="N24" s="77">
        <f t="shared" si="4"/>
        <v>-2850938</v>
      </c>
      <c r="O24" s="77">
        <f t="shared" si="4"/>
        <v>-27347503</v>
      </c>
      <c r="P24" s="77">
        <f t="shared" si="4"/>
        <v>11752536</v>
      </c>
      <c r="Q24" s="77">
        <f t="shared" si="4"/>
        <v>-18445905</v>
      </c>
      <c r="R24" s="77">
        <f t="shared" si="4"/>
        <v>60272578</v>
      </c>
      <c r="S24" s="77">
        <f t="shared" si="4"/>
        <v>-2587894</v>
      </c>
      <c r="T24" s="77">
        <f t="shared" si="4"/>
        <v>-109206600</v>
      </c>
      <c r="U24" s="77">
        <f t="shared" si="4"/>
        <v>-51521916</v>
      </c>
      <c r="V24" s="77">
        <f t="shared" si="4"/>
        <v>13096561</v>
      </c>
      <c r="W24" s="77">
        <f t="shared" si="4"/>
        <v>-332106795</v>
      </c>
      <c r="X24" s="77">
        <f t="shared" si="4"/>
        <v>345203356</v>
      </c>
      <c r="Y24" s="78">
        <f>+IF(W24&lt;&gt;0,(X24/W24)*100,0)</f>
        <v>-103.94347878368461</v>
      </c>
      <c r="Z24" s="79">
        <f t="shared" si="4"/>
        <v>-197661000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415134375</v>
      </c>
      <c r="C27" s="22">
        <v>0</v>
      </c>
      <c r="D27" s="99">
        <v>444228959</v>
      </c>
      <c r="E27" s="100">
        <v>428348093</v>
      </c>
      <c r="F27" s="100">
        <v>10095050</v>
      </c>
      <c r="G27" s="100">
        <v>29186858</v>
      </c>
      <c r="H27" s="100">
        <v>14785864</v>
      </c>
      <c r="I27" s="100">
        <v>54067772</v>
      </c>
      <c r="J27" s="100">
        <v>13172389</v>
      </c>
      <c r="K27" s="100">
        <v>41063762</v>
      </c>
      <c r="L27" s="100">
        <v>26723412</v>
      </c>
      <c r="M27" s="100">
        <v>80959563</v>
      </c>
      <c r="N27" s="100">
        <v>3215512</v>
      </c>
      <c r="O27" s="100">
        <v>3215512</v>
      </c>
      <c r="P27" s="100">
        <v>55049262</v>
      </c>
      <c r="Q27" s="100">
        <v>61480286</v>
      </c>
      <c r="R27" s="100">
        <v>48528901</v>
      </c>
      <c r="S27" s="100">
        <v>24840780</v>
      </c>
      <c r="T27" s="100">
        <v>93230609</v>
      </c>
      <c r="U27" s="100">
        <v>166600290</v>
      </c>
      <c r="V27" s="100">
        <v>363107911</v>
      </c>
      <c r="W27" s="100">
        <v>428348093</v>
      </c>
      <c r="X27" s="100">
        <v>-65240182</v>
      </c>
      <c r="Y27" s="101">
        <v>-15.23</v>
      </c>
      <c r="Z27" s="102">
        <v>428348093</v>
      </c>
    </row>
    <row r="28" spans="1:26" ht="13.5">
      <c r="A28" s="103" t="s">
        <v>46</v>
      </c>
      <c r="B28" s="19">
        <v>220909125</v>
      </c>
      <c r="C28" s="19">
        <v>0</v>
      </c>
      <c r="D28" s="59">
        <v>152214000</v>
      </c>
      <c r="E28" s="60">
        <v>145439951</v>
      </c>
      <c r="F28" s="60">
        <v>731582</v>
      </c>
      <c r="G28" s="60">
        <v>9794495</v>
      </c>
      <c r="H28" s="60">
        <v>2914057</v>
      </c>
      <c r="I28" s="60">
        <v>13440134</v>
      </c>
      <c r="J28" s="60">
        <v>8173751</v>
      </c>
      <c r="K28" s="60">
        <v>11519112</v>
      </c>
      <c r="L28" s="60">
        <v>5602218</v>
      </c>
      <c r="M28" s="60">
        <v>25295081</v>
      </c>
      <c r="N28" s="60">
        <v>1348671</v>
      </c>
      <c r="O28" s="60">
        <v>1348671</v>
      </c>
      <c r="P28" s="60">
        <v>13160311</v>
      </c>
      <c r="Q28" s="60">
        <v>15857653</v>
      </c>
      <c r="R28" s="60">
        <v>13875272</v>
      </c>
      <c r="S28" s="60">
        <v>14914876</v>
      </c>
      <c r="T28" s="60">
        <v>17868578</v>
      </c>
      <c r="U28" s="60">
        <v>46658726</v>
      </c>
      <c r="V28" s="60">
        <v>101251594</v>
      </c>
      <c r="W28" s="60">
        <v>145439951</v>
      </c>
      <c r="X28" s="60">
        <v>-44188357</v>
      </c>
      <c r="Y28" s="61">
        <v>-30.38</v>
      </c>
      <c r="Z28" s="62">
        <v>145439951</v>
      </c>
    </row>
    <row r="29" spans="1:26" ht="13.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73230464</v>
      </c>
      <c r="C30" s="19">
        <v>0</v>
      </c>
      <c r="D30" s="59">
        <v>254939959</v>
      </c>
      <c r="E30" s="60">
        <v>256863176</v>
      </c>
      <c r="F30" s="60">
        <v>6828527</v>
      </c>
      <c r="G30" s="60">
        <v>18926689</v>
      </c>
      <c r="H30" s="60">
        <v>10709851</v>
      </c>
      <c r="I30" s="60">
        <v>36465067</v>
      </c>
      <c r="J30" s="60">
        <v>6398111</v>
      </c>
      <c r="K30" s="60">
        <v>25918218</v>
      </c>
      <c r="L30" s="60">
        <v>20647422</v>
      </c>
      <c r="M30" s="60">
        <v>52963751</v>
      </c>
      <c r="N30" s="60">
        <v>1780084</v>
      </c>
      <c r="O30" s="60">
        <v>1780084</v>
      </c>
      <c r="P30" s="60">
        <v>41509543</v>
      </c>
      <c r="Q30" s="60">
        <v>45069711</v>
      </c>
      <c r="R30" s="60">
        <v>33371011</v>
      </c>
      <c r="S30" s="60">
        <v>9053450</v>
      </c>
      <c r="T30" s="60">
        <v>70438831</v>
      </c>
      <c r="U30" s="60">
        <v>112863292</v>
      </c>
      <c r="V30" s="60">
        <v>247361821</v>
      </c>
      <c r="W30" s="60">
        <v>256863176</v>
      </c>
      <c r="X30" s="60">
        <v>-9501355</v>
      </c>
      <c r="Y30" s="61">
        <v>-3.7</v>
      </c>
      <c r="Z30" s="62">
        <v>256863176</v>
      </c>
    </row>
    <row r="31" spans="1:26" ht="13.5">
      <c r="A31" s="58" t="s">
        <v>53</v>
      </c>
      <c r="B31" s="19">
        <v>120994786</v>
      </c>
      <c r="C31" s="19">
        <v>0</v>
      </c>
      <c r="D31" s="59">
        <v>37075000</v>
      </c>
      <c r="E31" s="60">
        <v>26044966</v>
      </c>
      <c r="F31" s="60">
        <v>2534941</v>
      </c>
      <c r="G31" s="60">
        <v>465674</v>
      </c>
      <c r="H31" s="60">
        <v>1161956</v>
      </c>
      <c r="I31" s="60">
        <v>4162571</v>
      </c>
      <c r="J31" s="60">
        <v>-1399473</v>
      </c>
      <c r="K31" s="60">
        <v>3626432</v>
      </c>
      <c r="L31" s="60">
        <v>473772</v>
      </c>
      <c r="M31" s="60">
        <v>2700731</v>
      </c>
      <c r="N31" s="60">
        <v>86757</v>
      </c>
      <c r="O31" s="60">
        <v>86757</v>
      </c>
      <c r="P31" s="60">
        <v>379408</v>
      </c>
      <c r="Q31" s="60">
        <v>552922</v>
      </c>
      <c r="R31" s="60">
        <v>1282618</v>
      </c>
      <c r="S31" s="60">
        <v>872454</v>
      </c>
      <c r="T31" s="60">
        <v>4923200</v>
      </c>
      <c r="U31" s="60">
        <v>7078272</v>
      </c>
      <c r="V31" s="60">
        <v>14494496</v>
      </c>
      <c r="W31" s="60">
        <v>26044966</v>
      </c>
      <c r="X31" s="60">
        <v>-11550470</v>
      </c>
      <c r="Y31" s="61">
        <v>-44.35</v>
      </c>
      <c r="Z31" s="62">
        <v>26044966</v>
      </c>
    </row>
    <row r="32" spans="1:26" ht="13.5">
      <c r="A32" s="70" t="s">
        <v>54</v>
      </c>
      <c r="B32" s="22">
        <f>SUM(B28:B31)</f>
        <v>415134375</v>
      </c>
      <c r="C32" s="22">
        <f>SUM(C28:C31)</f>
        <v>0</v>
      </c>
      <c r="D32" s="99">
        <f aca="true" t="shared" si="5" ref="D32:Z32">SUM(D28:D31)</f>
        <v>444228959</v>
      </c>
      <c r="E32" s="100">
        <f t="shared" si="5"/>
        <v>428348093</v>
      </c>
      <c r="F32" s="100">
        <f t="shared" si="5"/>
        <v>10095050</v>
      </c>
      <c r="G32" s="100">
        <f t="shared" si="5"/>
        <v>29186858</v>
      </c>
      <c r="H32" s="100">
        <f t="shared" si="5"/>
        <v>14785864</v>
      </c>
      <c r="I32" s="100">
        <f t="shared" si="5"/>
        <v>54067772</v>
      </c>
      <c r="J32" s="100">
        <f t="shared" si="5"/>
        <v>13172389</v>
      </c>
      <c r="K32" s="100">
        <f t="shared" si="5"/>
        <v>41063762</v>
      </c>
      <c r="L32" s="100">
        <f t="shared" si="5"/>
        <v>26723412</v>
      </c>
      <c r="M32" s="100">
        <f t="shared" si="5"/>
        <v>80959563</v>
      </c>
      <c r="N32" s="100">
        <f t="shared" si="5"/>
        <v>3215512</v>
      </c>
      <c r="O32" s="100">
        <f t="shared" si="5"/>
        <v>3215512</v>
      </c>
      <c r="P32" s="100">
        <f t="shared" si="5"/>
        <v>55049262</v>
      </c>
      <c r="Q32" s="100">
        <f t="shared" si="5"/>
        <v>61480286</v>
      </c>
      <c r="R32" s="100">
        <f t="shared" si="5"/>
        <v>48528901</v>
      </c>
      <c r="S32" s="100">
        <f t="shared" si="5"/>
        <v>24840780</v>
      </c>
      <c r="T32" s="100">
        <f t="shared" si="5"/>
        <v>93230609</v>
      </c>
      <c r="U32" s="100">
        <f t="shared" si="5"/>
        <v>166600290</v>
      </c>
      <c r="V32" s="100">
        <f t="shared" si="5"/>
        <v>363107911</v>
      </c>
      <c r="W32" s="100">
        <f t="shared" si="5"/>
        <v>428348093</v>
      </c>
      <c r="X32" s="100">
        <f t="shared" si="5"/>
        <v>-65240182</v>
      </c>
      <c r="Y32" s="101">
        <f>+IF(W32&lt;&gt;0,(X32/W32)*100,0)</f>
        <v>-15.23064607176855</v>
      </c>
      <c r="Z32" s="102">
        <f t="shared" si="5"/>
        <v>428348093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941684198</v>
      </c>
      <c r="C35" s="19">
        <v>0</v>
      </c>
      <c r="D35" s="59">
        <v>775894896</v>
      </c>
      <c r="E35" s="60">
        <v>1348324644</v>
      </c>
      <c r="F35" s="60">
        <v>927439669</v>
      </c>
      <c r="G35" s="60">
        <v>1015972547</v>
      </c>
      <c r="H35" s="60">
        <v>945705948</v>
      </c>
      <c r="I35" s="60">
        <v>945705948</v>
      </c>
      <c r="J35" s="60">
        <v>920199883</v>
      </c>
      <c r="K35" s="60">
        <v>1002448494</v>
      </c>
      <c r="L35" s="60">
        <v>933364995</v>
      </c>
      <c r="M35" s="60">
        <v>933364995</v>
      </c>
      <c r="N35" s="60">
        <v>939193409</v>
      </c>
      <c r="O35" s="60">
        <v>901210819</v>
      </c>
      <c r="P35" s="60">
        <v>1006109718</v>
      </c>
      <c r="Q35" s="60">
        <v>1006109718</v>
      </c>
      <c r="R35" s="60">
        <v>962135382</v>
      </c>
      <c r="S35" s="60">
        <v>936067960</v>
      </c>
      <c r="T35" s="60">
        <v>1135590783</v>
      </c>
      <c r="U35" s="60">
        <v>1135590783</v>
      </c>
      <c r="V35" s="60">
        <v>1135590783</v>
      </c>
      <c r="W35" s="60">
        <v>1348324644</v>
      </c>
      <c r="X35" s="60">
        <v>-212733861</v>
      </c>
      <c r="Y35" s="61">
        <v>-15.78</v>
      </c>
      <c r="Z35" s="62">
        <v>1348324644</v>
      </c>
    </row>
    <row r="36" spans="1:26" ht="13.5">
      <c r="A36" s="58" t="s">
        <v>57</v>
      </c>
      <c r="B36" s="19">
        <v>2782630922</v>
      </c>
      <c r="C36" s="19">
        <v>0</v>
      </c>
      <c r="D36" s="59">
        <v>3676068753</v>
      </c>
      <c r="E36" s="60">
        <v>4124631476</v>
      </c>
      <c r="F36" s="60">
        <v>3368964002</v>
      </c>
      <c r="G36" s="60">
        <v>3027340441</v>
      </c>
      <c r="H36" s="60">
        <v>3027075642</v>
      </c>
      <c r="I36" s="60">
        <v>3027075642</v>
      </c>
      <c r="J36" s="60">
        <v>3023229006</v>
      </c>
      <c r="K36" s="60">
        <v>2786895767</v>
      </c>
      <c r="L36" s="60">
        <v>2801158559</v>
      </c>
      <c r="M36" s="60">
        <v>2801158559</v>
      </c>
      <c r="N36" s="60">
        <v>2786583968</v>
      </c>
      <c r="O36" s="60">
        <v>2801190365</v>
      </c>
      <c r="P36" s="60">
        <v>2815418167</v>
      </c>
      <c r="Q36" s="60">
        <v>2815418167</v>
      </c>
      <c r="R36" s="60">
        <v>2827785674</v>
      </c>
      <c r="S36" s="60">
        <v>2847247045</v>
      </c>
      <c r="T36" s="60">
        <v>2907273046</v>
      </c>
      <c r="U36" s="60">
        <v>2907273046</v>
      </c>
      <c r="V36" s="60">
        <v>2907273046</v>
      </c>
      <c r="W36" s="60">
        <v>4124631476</v>
      </c>
      <c r="X36" s="60">
        <v>-1217358430</v>
      </c>
      <c r="Y36" s="61">
        <v>-29.51</v>
      </c>
      <c r="Z36" s="62">
        <v>4124631476</v>
      </c>
    </row>
    <row r="37" spans="1:26" ht="13.5">
      <c r="A37" s="58" t="s">
        <v>58</v>
      </c>
      <c r="B37" s="19">
        <v>388618339</v>
      </c>
      <c r="C37" s="19">
        <v>0</v>
      </c>
      <c r="D37" s="59">
        <v>138593044</v>
      </c>
      <c r="E37" s="60">
        <v>138593044</v>
      </c>
      <c r="F37" s="60">
        <v>361353705</v>
      </c>
      <c r="G37" s="60">
        <v>320973263</v>
      </c>
      <c r="H37" s="60">
        <v>325310997</v>
      </c>
      <c r="I37" s="60">
        <v>325310997</v>
      </c>
      <c r="J37" s="60">
        <v>318445693</v>
      </c>
      <c r="K37" s="60">
        <v>341782172</v>
      </c>
      <c r="L37" s="60">
        <v>331671033</v>
      </c>
      <c r="M37" s="60">
        <v>331671033</v>
      </c>
      <c r="N37" s="60">
        <v>312392188</v>
      </c>
      <c r="O37" s="60">
        <v>304858625</v>
      </c>
      <c r="P37" s="60">
        <v>378262384</v>
      </c>
      <c r="Q37" s="60">
        <v>378262384</v>
      </c>
      <c r="R37" s="60">
        <v>363960413</v>
      </c>
      <c r="S37" s="60">
        <v>359654752</v>
      </c>
      <c r="T37" s="60">
        <v>382398065</v>
      </c>
      <c r="U37" s="60">
        <v>382398065</v>
      </c>
      <c r="V37" s="60">
        <v>382398065</v>
      </c>
      <c r="W37" s="60">
        <v>138593044</v>
      </c>
      <c r="X37" s="60">
        <v>243805021</v>
      </c>
      <c r="Y37" s="61">
        <v>175.91</v>
      </c>
      <c r="Z37" s="62">
        <v>138593044</v>
      </c>
    </row>
    <row r="38" spans="1:26" ht="13.5">
      <c r="A38" s="58" t="s">
        <v>59</v>
      </c>
      <c r="B38" s="19">
        <v>340897712</v>
      </c>
      <c r="C38" s="19">
        <v>0</v>
      </c>
      <c r="D38" s="59">
        <v>642861236</v>
      </c>
      <c r="E38" s="60">
        <v>620703236</v>
      </c>
      <c r="F38" s="60">
        <v>363055455</v>
      </c>
      <c r="G38" s="60">
        <v>400636437</v>
      </c>
      <c r="H38" s="60">
        <v>336502699</v>
      </c>
      <c r="I38" s="60">
        <v>336502699</v>
      </c>
      <c r="J38" s="60">
        <v>345085573</v>
      </c>
      <c r="K38" s="60">
        <v>340313070</v>
      </c>
      <c r="L38" s="60">
        <v>325056774</v>
      </c>
      <c r="M38" s="60">
        <v>325056774</v>
      </c>
      <c r="N38" s="60">
        <v>336693165</v>
      </c>
      <c r="O38" s="60">
        <v>338161894</v>
      </c>
      <c r="P38" s="60">
        <v>338433908</v>
      </c>
      <c r="Q38" s="60">
        <v>338433908</v>
      </c>
      <c r="R38" s="60">
        <v>340211998</v>
      </c>
      <c r="S38" s="60">
        <v>342118742</v>
      </c>
      <c r="T38" s="60">
        <v>638344386</v>
      </c>
      <c r="U38" s="60">
        <v>638344386</v>
      </c>
      <c r="V38" s="60">
        <v>638344386</v>
      </c>
      <c r="W38" s="60">
        <v>620703236</v>
      </c>
      <c r="X38" s="60">
        <v>17641150</v>
      </c>
      <c r="Y38" s="61">
        <v>2.84</v>
      </c>
      <c r="Z38" s="62">
        <v>620703236</v>
      </c>
    </row>
    <row r="39" spans="1:26" ht="13.5">
      <c r="A39" s="58" t="s">
        <v>60</v>
      </c>
      <c r="B39" s="19">
        <v>2994799069</v>
      </c>
      <c r="C39" s="19">
        <v>0</v>
      </c>
      <c r="D39" s="59">
        <v>3670509369</v>
      </c>
      <c r="E39" s="60">
        <v>4713659840</v>
      </c>
      <c r="F39" s="60">
        <v>3571994511</v>
      </c>
      <c r="G39" s="60">
        <v>3321703288</v>
      </c>
      <c r="H39" s="60">
        <v>3310967894</v>
      </c>
      <c r="I39" s="60">
        <v>3310967894</v>
      </c>
      <c r="J39" s="60">
        <v>3279897623</v>
      </c>
      <c r="K39" s="60">
        <v>3107249019</v>
      </c>
      <c r="L39" s="60">
        <v>3077795747</v>
      </c>
      <c r="M39" s="60">
        <v>3077795747</v>
      </c>
      <c r="N39" s="60">
        <v>3076692024</v>
      </c>
      <c r="O39" s="60">
        <v>3059380665</v>
      </c>
      <c r="P39" s="60">
        <v>3104831593</v>
      </c>
      <c r="Q39" s="60">
        <v>3104831593</v>
      </c>
      <c r="R39" s="60">
        <v>3085748645</v>
      </c>
      <c r="S39" s="60">
        <v>3081541511</v>
      </c>
      <c r="T39" s="60">
        <v>3022121378</v>
      </c>
      <c r="U39" s="60">
        <v>3022121378</v>
      </c>
      <c r="V39" s="60">
        <v>3022121378</v>
      </c>
      <c r="W39" s="60">
        <v>4713659840</v>
      </c>
      <c r="X39" s="60">
        <v>-1691538462</v>
      </c>
      <c r="Y39" s="61">
        <v>-35.89</v>
      </c>
      <c r="Z39" s="62">
        <v>4713659840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-872448458</v>
      </c>
      <c r="C42" s="19">
        <v>0</v>
      </c>
      <c r="D42" s="59">
        <v>207456803</v>
      </c>
      <c r="E42" s="60">
        <v>190362841</v>
      </c>
      <c r="F42" s="60">
        <v>-503908</v>
      </c>
      <c r="G42" s="60">
        <v>48085989</v>
      </c>
      <c r="H42" s="60">
        <v>-71613664</v>
      </c>
      <c r="I42" s="60">
        <v>-24031583</v>
      </c>
      <c r="J42" s="60">
        <v>-84409631</v>
      </c>
      <c r="K42" s="60">
        <v>50286113</v>
      </c>
      <c r="L42" s="60">
        <v>-19917193</v>
      </c>
      <c r="M42" s="60">
        <v>-54040711</v>
      </c>
      <c r="N42" s="60">
        <v>-38469494</v>
      </c>
      <c r="O42" s="60">
        <v>-91177583</v>
      </c>
      <c r="P42" s="60">
        <v>156210781</v>
      </c>
      <c r="Q42" s="60">
        <v>26563704</v>
      </c>
      <c r="R42" s="60">
        <v>-42114367</v>
      </c>
      <c r="S42" s="60">
        <v>-87508098</v>
      </c>
      <c r="T42" s="60">
        <v>-129299119</v>
      </c>
      <c r="U42" s="60">
        <v>-258921584</v>
      </c>
      <c r="V42" s="60">
        <v>-310430174</v>
      </c>
      <c r="W42" s="60">
        <v>190362841</v>
      </c>
      <c r="X42" s="60">
        <v>-500793015</v>
      </c>
      <c r="Y42" s="61">
        <v>-263.07</v>
      </c>
      <c r="Z42" s="62">
        <v>190362841</v>
      </c>
    </row>
    <row r="43" spans="1:26" ht="13.5">
      <c r="A43" s="58" t="s">
        <v>63</v>
      </c>
      <c r="B43" s="19">
        <v>676826415</v>
      </c>
      <c r="C43" s="19">
        <v>0</v>
      </c>
      <c r="D43" s="59">
        <v>-444228950</v>
      </c>
      <c r="E43" s="60">
        <v>-428343652</v>
      </c>
      <c r="F43" s="60">
        <v>-19621926</v>
      </c>
      <c r="G43" s="60">
        <v>-2165144</v>
      </c>
      <c r="H43" s="60">
        <v>-22870155</v>
      </c>
      <c r="I43" s="60">
        <v>-44657225</v>
      </c>
      <c r="J43" s="60">
        <v>-30232721</v>
      </c>
      <c r="K43" s="60">
        <v>24514279</v>
      </c>
      <c r="L43" s="60">
        <v>58154255</v>
      </c>
      <c r="M43" s="60">
        <v>52435813</v>
      </c>
      <c r="N43" s="60">
        <v>-3215512</v>
      </c>
      <c r="O43" s="60">
        <v>-27260030</v>
      </c>
      <c r="P43" s="60">
        <v>-36954678</v>
      </c>
      <c r="Q43" s="60">
        <v>-67430220</v>
      </c>
      <c r="R43" s="60">
        <v>-31265742</v>
      </c>
      <c r="S43" s="60">
        <v>-22449374</v>
      </c>
      <c r="T43" s="60">
        <v>-56662612</v>
      </c>
      <c r="U43" s="60">
        <v>-110377728</v>
      </c>
      <c r="V43" s="60">
        <v>-170029360</v>
      </c>
      <c r="W43" s="60">
        <v>-428343652</v>
      </c>
      <c r="X43" s="60">
        <v>258314292</v>
      </c>
      <c r="Y43" s="61">
        <v>-60.31</v>
      </c>
      <c r="Z43" s="62">
        <v>-428343652</v>
      </c>
    </row>
    <row r="44" spans="1:26" ht="13.5">
      <c r="A44" s="58" t="s">
        <v>64</v>
      </c>
      <c r="B44" s="19">
        <v>171665718</v>
      </c>
      <c r="C44" s="19">
        <v>0</v>
      </c>
      <c r="D44" s="59">
        <v>262681958</v>
      </c>
      <c r="E44" s="60">
        <v>262675832</v>
      </c>
      <c r="F44" s="60">
        <v>-3830105</v>
      </c>
      <c r="G44" s="60">
        <v>4014000</v>
      </c>
      <c r="H44" s="60">
        <v>-2741030</v>
      </c>
      <c r="I44" s="60">
        <v>-2557135</v>
      </c>
      <c r="J44" s="60">
        <v>0</v>
      </c>
      <c r="K44" s="60">
        <v>-370431</v>
      </c>
      <c r="L44" s="60">
        <v>0</v>
      </c>
      <c r="M44" s="60">
        <v>-370431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-2927566</v>
      </c>
      <c r="W44" s="60">
        <v>262675832</v>
      </c>
      <c r="X44" s="60">
        <v>-265603398</v>
      </c>
      <c r="Y44" s="61">
        <v>-101.11</v>
      </c>
      <c r="Z44" s="62">
        <v>262675832</v>
      </c>
    </row>
    <row r="45" spans="1:26" ht="13.5">
      <c r="A45" s="70" t="s">
        <v>65</v>
      </c>
      <c r="B45" s="22">
        <v>327907204</v>
      </c>
      <c r="C45" s="22">
        <v>0</v>
      </c>
      <c r="D45" s="99">
        <v>233094000</v>
      </c>
      <c r="E45" s="100">
        <v>231875021</v>
      </c>
      <c r="F45" s="100">
        <v>303951264</v>
      </c>
      <c r="G45" s="100">
        <v>353886109</v>
      </c>
      <c r="H45" s="100">
        <v>256661260</v>
      </c>
      <c r="I45" s="100">
        <v>256661260</v>
      </c>
      <c r="J45" s="100">
        <v>142018908</v>
      </c>
      <c r="K45" s="100">
        <v>216448869</v>
      </c>
      <c r="L45" s="100">
        <v>254685931</v>
      </c>
      <c r="M45" s="100">
        <v>254685931</v>
      </c>
      <c r="N45" s="100">
        <v>213000925</v>
      </c>
      <c r="O45" s="100">
        <v>94563312</v>
      </c>
      <c r="P45" s="100">
        <v>213819415</v>
      </c>
      <c r="Q45" s="100">
        <v>213000925</v>
      </c>
      <c r="R45" s="100">
        <v>140439306</v>
      </c>
      <c r="S45" s="100">
        <v>30481834</v>
      </c>
      <c r="T45" s="100">
        <v>-155479897</v>
      </c>
      <c r="U45" s="100">
        <v>-155479897</v>
      </c>
      <c r="V45" s="100">
        <v>-155479897</v>
      </c>
      <c r="W45" s="100">
        <v>231875021</v>
      </c>
      <c r="X45" s="100">
        <v>-387354918</v>
      </c>
      <c r="Y45" s="101">
        <v>-167.05</v>
      </c>
      <c r="Z45" s="102">
        <v>231875021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51210284</v>
      </c>
      <c r="C49" s="52">
        <v>0</v>
      </c>
      <c r="D49" s="129">
        <v>26642025</v>
      </c>
      <c r="E49" s="54">
        <v>22553757</v>
      </c>
      <c r="F49" s="54">
        <v>0</v>
      </c>
      <c r="G49" s="54">
        <v>0</v>
      </c>
      <c r="H49" s="54">
        <v>0</v>
      </c>
      <c r="I49" s="54">
        <v>20804006</v>
      </c>
      <c r="J49" s="54">
        <v>0</v>
      </c>
      <c r="K49" s="54">
        <v>0</v>
      </c>
      <c r="L49" s="54">
        <v>0</v>
      </c>
      <c r="M49" s="54">
        <v>21490389</v>
      </c>
      <c r="N49" s="54">
        <v>0</v>
      </c>
      <c r="O49" s="54">
        <v>0</v>
      </c>
      <c r="P49" s="54">
        <v>0</v>
      </c>
      <c r="Q49" s="54">
        <v>21549405</v>
      </c>
      <c r="R49" s="54">
        <v>0</v>
      </c>
      <c r="S49" s="54">
        <v>0</v>
      </c>
      <c r="T49" s="54">
        <v>0</v>
      </c>
      <c r="U49" s="54">
        <v>20849166</v>
      </c>
      <c r="V49" s="54">
        <v>881048242</v>
      </c>
      <c r="W49" s="54">
        <v>1066147274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171949235</v>
      </c>
      <c r="C51" s="52">
        <v>0</v>
      </c>
      <c r="D51" s="129">
        <v>90905</v>
      </c>
      <c r="E51" s="54">
        <v>4018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342</v>
      </c>
      <c r="V51" s="54">
        <v>0</v>
      </c>
      <c r="W51" s="54">
        <v>172044500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82.41217410379895</v>
      </c>
      <c r="C58" s="5">
        <f>IF(C67=0,0,+(C76/C67)*100)</f>
        <v>0</v>
      </c>
      <c r="D58" s="6">
        <f aca="true" t="shared" si="6" ref="D58:Z58">IF(D67=0,0,+(D76/D67)*100)</f>
        <v>74.01022805271701</v>
      </c>
      <c r="E58" s="7">
        <f t="shared" si="6"/>
        <v>74.6901410540113</v>
      </c>
      <c r="F58" s="7">
        <f t="shared" si="6"/>
        <v>64.6678530410445</v>
      </c>
      <c r="G58" s="7">
        <f t="shared" si="6"/>
        <v>47.38528476460789</v>
      </c>
      <c r="H58" s="7">
        <f t="shared" si="6"/>
        <v>55.03068174009032</v>
      </c>
      <c r="I58" s="7">
        <f t="shared" si="6"/>
        <v>54.47177417368202</v>
      </c>
      <c r="J58" s="7">
        <f t="shared" si="6"/>
        <v>58.11673466781444</v>
      </c>
      <c r="K58" s="7">
        <f t="shared" si="6"/>
        <v>49.34069681138284</v>
      </c>
      <c r="L58" s="7">
        <f t="shared" si="6"/>
        <v>73.54430497750364</v>
      </c>
      <c r="M58" s="7">
        <f t="shared" si="6"/>
        <v>59.850157495653264</v>
      </c>
      <c r="N58" s="7">
        <f t="shared" si="6"/>
        <v>42.36000568377013</v>
      </c>
      <c r="O58" s="7">
        <f t="shared" si="6"/>
        <v>173.8086752939866</v>
      </c>
      <c r="P58" s="7">
        <f t="shared" si="6"/>
        <v>56.77696867574383</v>
      </c>
      <c r="Q58" s="7">
        <f t="shared" si="6"/>
        <v>64.19818990942254</v>
      </c>
      <c r="R58" s="7">
        <f t="shared" si="6"/>
        <v>108.50354130499046</v>
      </c>
      <c r="S58" s="7">
        <f t="shared" si="6"/>
        <v>58.09232839840428</v>
      </c>
      <c r="T58" s="7">
        <f t="shared" si="6"/>
        <v>36.196486121582296</v>
      </c>
      <c r="U58" s="7">
        <f t="shared" si="6"/>
        <v>62.661829917792375</v>
      </c>
      <c r="V58" s="7">
        <f t="shared" si="6"/>
        <v>60.04517902725487</v>
      </c>
      <c r="W58" s="7">
        <f t="shared" si="6"/>
        <v>73.30910609759492</v>
      </c>
      <c r="X58" s="7">
        <f t="shared" si="6"/>
        <v>0</v>
      </c>
      <c r="Y58" s="7">
        <f t="shared" si="6"/>
        <v>0</v>
      </c>
      <c r="Z58" s="8">
        <f t="shared" si="6"/>
        <v>74.6901410540113</v>
      </c>
    </row>
    <row r="59" spans="1:26" ht="13.5">
      <c r="A59" s="37" t="s">
        <v>31</v>
      </c>
      <c r="B59" s="9">
        <f aca="true" t="shared" si="7" ref="B59:Z66">IF(B68=0,0,+(B77/B68)*100)</f>
        <v>86.39053165416787</v>
      </c>
      <c r="C59" s="9">
        <f t="shared" si="7"/>
        <v>0</v>
      </c>
      <c r="D59" s="2">
        <f t="shared" si="7"/>
        <v>76.52954014055314</v>
      </c>
      <c r="E59" s="10">
        <f t="shared" si="7"/>
        <v>78.09648119659907</v>
      </c>
      <c r="F59" s="10">
        <f t="shared" si="7"/>
        <v>58.98957256176347</v>
      </c>
      <c r="G59" s="10">
        <f t="shared" si="7"/>
        <v>57.59948868966499</v>
      </c>
      <c r="H59" s="10">
        <f t="shared" si="7"/>
        <v>70.26049236535071</v>
      </c>
      <c r="I59" s="10">
        <f t="shared" si="7"/>
        <v>62.12205618881279</v>
      </c>
      <c r="J59" s="10">
        <f t="shared" si="7"/>
        <v>89.27101256604328</v>
      </c>
      <c r="K59" s="10">
        <f t="shared" si="7"/>
        <v>54.57899299619324</v>
      </c>
      <c r="L59" s="10">
        <f t="shared" si="7"/>
        <v>102.11891857240943</v>
      </c>
      <c r="M59" s="10">
        <f t="shared" si="7"/>
        <v>78.75518238195153</v>
      </c>
      <c r="N59" s="10">
        <f t="shared" si="7"/>
        <v>48.09468857051342</v>
      </c>
      <c r="O59" s="10">
        <f t="shared" si="7"/>
        <v>66.07681810957773</v>
      </c>
      <c r="P59" s="10">
        <f t="shared" si="7"/>
        <v>62.78922731408081</v>
      </c>
      <c r="Q59" s="10">
        <f t="shared" si="7"/>
        <v>58.87294684864257</v>
      </c>
      <c r="R59" s="10">
        <f t="shared" si="7"/>
        <v>57.63471116774438</v>
      </c>
      <c r="S59" s="10">
        <f t="shared" si="7"/>
        <v>55.498695098707984</v>
      </c>
      <c r="T59" s="10">
        <f t="shared" si="7"/>
        <v>93.42527760691458</v>
      </c>
      <c r="U59" s="10">
        <f t="shared" si="7"/>
        <v>66.04144241518341</v>
      </c>
      <c r="V59" s="10">
        <f t="shared" si="7"/>
        <v>66.14140909546862</v>
      </c>
      <c r="W59" s="10">
        <f t="shared" si="7"/>
        <v>70.13971536631259</v>
      </c>
      <c r="X59" s="10">
        <f t="shared" si="7"/>
        <v>0</v>
      </c>
      <c r="Y59" s="10">
        <f t="shared" si="7"/>
        <v>0</v>
      </c>
      <c r="Z59" s="11">
        <f t="shared" si="7"/>
        <v>78.09648119659907</v>
      </c>
    </row>
    <row r="60" spans="1:26" ht="13.5">
      <c r="A60" s="38" t="s">
        <v>32</v>
      </c>
      <c r="B60" s="12">
        <f t="shared" si="7"/>
        <v>82.32449363182185</v>
      </c>
      <c r="C60" s="12">
        <f t="shared" si="7"/>
        <v>0</v>
      </c>
      <c r="D60" s="3">
        <f t="shared" si="7"/>
        <v>73.9999977218908</v>
      </c>
      <c r="E60" s="13">
        <f t="shared" si="7"/>
        <v>74.54647412515162</v>
      </c>
      <c r="F60" s="13">
        <f t="shared" si="7"/>
        <v>66.3667175814296</v>
      </c>
      <c r="G60" s="13">
        <f t="shared" si="7"/>
        <v>44.63522711037432</v>
      </c>
      <c r="H60" s="13">
        <f t="shared" si="7"/>
        <v>51.75884683154782</v>
      </c>
      <c r="I60" s="13">
        <f t="shared" si="7"/>
        <v>52.222561159766556</v>
      </c>
      <c r="J60" s="13">
        <f t="shared" si="7"/>
        <v>51.247393809232534</v>
      </c>
      <c r="K60" s="13">
        <f t="shared" si="7"/>
        <v>46.99988831557688</v>
      </c>
      <c r="L60" s="13">
        <f t="shared" si="7"/>
        <v>66.74784440181516</v>
      </c>
      <c r="M60" s="13">
        <f t="shared" si="7"/>
        <v>54.69783384567091</v>
      </c>
      <c r="N60" s="13">
        <f t="shared" si="7"/>
        <v>40.24307275647727</v>
      </c>
      <c r="O60" s="13">
        <f t="shared" si="7"/>
        <v>463.048310632938</v>
      </c>
      <c r="P60" s="13">
        <f t="shared" si="7"/>
        <v>54.75647012743817</v>
      </c>
      <c r="Q60" s="13">
        <f t="shared" si="7"/>
        <v>65.97934363843862</v>
      </c>
      <c r="R60" s="13">
        <f t="shared" si="7"/>
        <v>121.98162339722765</v>
      </c>
      <c r="S60" s="13">
        <f t="shared" si="7"/>
        <v>59.207022838477684</v>
      </c>
      <c r="T60" s="13">
        <f t="shared" si="7"/>
        <v>29.978823940694227</v>
      </c>
      <c r="U60" s="13">
        <f t="shared" si="7"/>
        <v>61.73910822798112</v>
      </c>
      <c r="V60" s="13">
        <f t="shared" si="7"/>
        <v>58.20334145082848</v>
      </c>
      <c r="W60" s="13">
        <f t="shared" si="7"/>
        <v>74.76511595430874</v>
      </c>
      <c r="X60" s="13">
        <f t="shared" si="7"/>
        <v>0</v>
      </c>
      <c r="Y60" s="13">
        <f t="shared" si="7"/>
        <v>0</v>
      </c>
      <c r="Z60" s="14">
        <f t="shared" si="7"/>
        <v>74.54647412515162</v>
      </c>
    </row>
    <row r="61" spans="1:26" ht="13.5">
      <c r="A61" s="39" t="s">
        <v>103</v>
      </c>
      <c r="B61" s="12">
        <f t="shared" si="7"/>
        <v>97.61503562668497</v>
      </c>
      <c r="C61" s="12">
        <f t="shared" si="7"/>
        <v>0</v>
      </c>
      <c r="D61" s="3">
        <f t="shared" si="7"/>
        <v>73.99999840531673</v>
      </c>
      <c r="E61" s="13">
        <f t="shared" si="7"/>
        <v>74.30523249039281</v>
      </c>
      <c r="F61" s="13">
        <f t="shared" si="7"/>
        <v>100.00096539863735</v>
      </c>
      <c r="G61" s="13">
        <f t="shared" si="7"/>
        <v>46.81247429359936</v>
      </c>
      <c r="H61" s="13">
        <f t="shared" si="7"/>
        <v>60.56159749416258</v>
      </c>
      <c r="I61" s="13">
        <f t="shared" si="7"/>
        <v>61.164984257686385</v>
      </c>
      <c r="J61" s="13">
        <f t="shared" si="7"/>
        <v>56.16001636163999</v>
      </c>
      <c r="K61" s="13">
        <f t="shared" si="7"/>
        <v>52.877250559487045</v>
      </c>
      <c r="L61" s="13">
        <f t="shared" si="7"/>
        <v>54.1409482408028</v>
      </c>
      <c r="M61" s="13">
        <f t="shared" si="7"/>
        <v>54.436729491598456</v>
      </c>
      <c r="N61" s="13">
        <f t="shared" si="7"/>
        <v>41.82140469505621</v>
      </c>
      <c r="O61" s="13">
        <f t="shared" si="7"/>
        <v>11390.29159095552</v>
      </c>
      <c r="P61" s="13">
        <f t="shared" si="7"/>
        <v>62.69670913894178</v>
      </c>
      <c r="Q61" s="13">
        <f t="shared" si="7"/>
        <v>76.50327582857166</v>
      </c>
      <c r="R61" s="13">
        <f t="shared" si="7"/>
        <v>57.07690839300764</v>
      </c>
      <c r="S61" s="13">
        <f t="shared" si="7"/>
        <v>66.29600356691948</v>
      </c>
      <c r="T61" s="13">
        <f t="shared" si="7"/>
        <v>25.864150161825485</v>
      </c>
      <c r="U61" s="13">
        <f t="shared" si="7"/>
        <v>41.818019381366604</v>
      </c>
      <c r="V61" s="13">
        <f t="shared" si="7"/>
        <v>55.199253330517614</v>
      </c>
      <c r="W61" s="13">
        <f t="shared" si="7"/>
        <v>74.64047603277348</v>
      </c>
      <c r="X61" s="13">
        <f t="shared" si="7"/>
        <v>0</v>
      </c>
      <c r="Y61" s="13">
        <f t="shared" si="7"/>
        <v>0</v>
      </c>
      <c r="Z61" s="14">
        <f t="shared" si="7"/>
        <v>74.30523249039281</v>
      </c>
    </row>
    <row r="62" spans="1:26" ht="13.5">
      <c r="A62" s="39" t="s">
        <v>104</v>
      </c>
      <c r="B62" s="12">
        <f t="shared" si="7"/>
        <v>52.03310192063112</v>
      </c>
      <c r="C62" s="12">
        <f t="shared" si="7"/>
        <v>0</v>
      </c>
      <c r="D62" s="3">
        <f t="shared" si="7"/>
        <v>73.99999956192728</v>
      </c>
      <c r="E62" s="13">
        <f t="shared" si="7"/>
        <v>74.99778621173205</v>
      </c>
      <c r="F62" s="13">
        <f t="shared" si="7"/>
        <v>38.684601118141856</v>
      </c>
      <c r="G62" s="13">
        <f t="shared" si="7"/>
        <v>43.499588696454836</v>
      </c>
      <c r="H62" s="13">
        <f t="shared" si="7"/>
        <v>36.06763506413651</v>
      </c>
      <c r="I62" s="13">
        <f t="shared" si="7"/>
        <v>39.38912295336255</v>
      </c>
      <c r="J62" s="13">
        <f t="shared" si="7"/>
        <v>39.27061389476681</v>
      </c>
      <c r="K62" s="13">
        <f t="shared" si="7"/>
        <v>36.04094491115345</v>
      </c>
      <c r="L62" s="13">
        <f t="shared" si="7"/>
        <v>99.18327237659396</v>
      </c>
      <c r="M62" s="13">
        <f t="shared" si="7"/>
        <v>48.669194241762156</v>
      </c>
      <c r="N62" s="13">
        <f t="shared" si="7"/>
        <v>40.46028069659858</v>
      </c>
      <c r="O62" s="13">
        <f t="shared" si="7"/>
        <v>0</v>
      </c>
      <c r="P62" s="13">
        <f t="shared" si="7"/>
        <v>48.95776669170287</v>
      </c>
      <c r="Q62" s="13">
        <f t="shared" si="7"/>
        <v>60.65268874122866</v>
      </c>
      <c r="R62" s="13">
        <f t="shared" si="7"/>
        <v>437.88206981607124</v>
      </c>
      <c r="S62" s="13">
        <f t="shared" si="7"/>
        <v>31.881021286648853</v>
      </c>
      <c r="T62" s="13">
        <f t="shared" si="7"/>
        <v>65.4358546824935</v>
      </c>
      <c r="U62" s="13">
        <f t="shared" si="7"/>
        <v>185.08443584023752</v>
      </c>
      <c r="V62" s="13">
        <f t="shared" si="7"/>
        <v>84.67263935058963</v>
      </c>
      <c r="W62" s="13">
        <f t="shared" si="7"/>
        <v>74.99778621173205</v>
      </c>
      <c r="X62" s="13">
        <f t="shared" si="7"/>
        <v>0</v>
      </c>
      <c r="Y62" s="13">
        <f t="shared" si="7"/>
        <v>0</v>
      </c>
      <c r="Z62" s="14">
        <f t="shared" si="7"/>
        <v>74.99778621173205</v>
      </c>
    </row>
    <row r="63" spans="1:26" ht="13.5">
      <c r="A63" s="39" t="s">
        <v>105</v>
      </c>
      <c r="B63" s="12">
        <f t="shared" si="7"/>
        <v>54.18774190355978</v>
      </c>
      <c r="C63" s="12">
        <f t="shared" si="7"/>
        <v>0</v>
      </c>
      <c r="D63" s="3">
        <f t="shared" si="7"/>
        <v>73.99998992117082</v>
      </c>
      <c r="E63" s="13">
        <f t="shared" si="7"/>
        <v>74.9977696437073</v>
      </c>
      <c r="F63" s="13">
        <f t="shared" si="7"/>
        <v>31.68119717590129</v>
      </c>
      <c r="G63" s="13">
        <f t="shared" si="7"/>
        <v>32.27940382330705</v>
      </c>
      <c r="H63" s="13">
        <f t="shared" si="7"/>
        <v>28.18369144567606</v>
      </c>
      <c r="I63" s="13">
        <f t="shared" si="7"/>
        <v>30.686776450030102</v>
      </c>
      <c r="J63" s="13">
        <f t="shared" si="7"/>
        <v>52.5855780984573</v>
      </c>
      <c r="K63" s="13">
        <f t="shared" si="7"/>
        <v>44.090757226757574</v>
      </c>
      <c r="L63" s="13">
        <f t="shared" si="7"/>
        <v>60.27497596630705</v>
      </c>
      <c r="M63" s="13">
        <f t="shared" si="7"/>
        <v>52.2735180099758</v>
      </c>
      <c r="N63" s="13">
        <f t="shared" si="7"/>
        <v>34.888091410544675</v>
      </c>
      <c r="O63" s="13">
        <f t="shared" si="7"/>
        <v>0</v>
      </c>
      <c r="P63" s="13">
        <f t="shared" si="7"/>
        <v>31.937431912139736</v>
      </c>
      <c r="Q63" s="13">
        <f t="shared" si="7"/>
        <v>48.86726606601278</v>
      </c>
      <c r="R63" s="13">
        <f t="shared" si="7"/>
        <v>29.848427111601026</v>
      </c>
      <c r="S63" s="13">
        <f t="shared" si="7"/>
        <v>0</v>
      </c>
      <c r="T63" s="13">
        <f t="shared" si="7"/>
        <v>16.012486187845305</v>
      </c>
      <c r="U63" s="13">
        <f t="shared" si="7"/>
        <v>30.616733390056172</v>
      </c>
      <c r="V63" s="13">
        <f t="shared" si="7"/>
        <v>38.07929996278997</v>
      </c>
      <c r="W63" s="13">
        <f t="shared" si="7"/>
        <v>74.9977696437073</v>
      </c>
      <c r="X63" s="13">
        <f t="shared" si="7"/>
        <v>0</v>
      </c>
      <c r="Y63" s="13">
        <f t="shared" si="7"/>
        <v>0</v>
      </c>
      <c r="Z63" s="14">
        <f t="shared" si="7"/>
        <v>74.9977696437073</v>
      </c>
    </row>
    <row r="64" spans="1:26" ht="13.5">
      <c r="A64" s="39" t="s">
        <v>106</v>
      </c>
      <c r="B64" s="12">
        <f t="shared" si="7"/>
        <v>73.56483270863434</v>
      </c>
      <c r="C64" s="12">
        <f t="shared" si="7"/>
        <v>0</v>
      </c>
      <c r="D64" s="3">
        <f t="shared" si="7"/>
        <v>73.99999752211353</v>
      </c>
      <c r="E64" s="13">
        <f t="shared" si="7"/>
        <v>74.99281583110225</v>
      </c>
      <c r="F64" s="13">
        <f t="shared" si="7"/>
        <v>37.42094641952022</v>
      </c>
      <c r="G64" s="13">
        <f t="shared" si="7"/>
        <v>40.12248462417228</v>
      </c>
      <c r="H64" s="13">
        <f t="shared" si="7"/>
        <v>37.15558146147651</v>
      </c>
      <c r="I64" s="13">
        <f t="shared" si="7"/>
        <v>38.23206175587832</v>
      </c>
      <c r="J64" s="13">
        <f t="shared" si="7"/>
        <v>39.68864883686628</v>
      </c>
      <c r="K64" s="13">
        <f t="shared" si="7"/>
        <v>33.196006695110405</v>
      </c>
      <c r="L64" s="13">
        <f t="shared" si="7"/>
        <v>-66.76821211292594</v>
      </c>
      <c r="M64" s="13">
        <f t="shared" si="7"/>
        <v>85.37799578502697</v>
      </c>
      <c r="N64" s="13">
        <f t="shared" si="7"/>
        <v>32.89751412107454</v>
      </c>
      <c r="O64" s="13">
        <f t="shared" si="7"/>
        <v>31.632785991250024</v>
      </c>
      <c r="P64" s="13">
        <f t="shared" si="7"/>
        <v>37.63608793119698</v>
      </c>
      <c r="Q64" s="13">
        <f t="shared" si="7"/>
        <v>34.103906249955315</v>
      </c>
      <c r="R64" s="13">
        <f t="shared" si="7"/>
        <v>36.44081526846181</v>
      </c>
      <c r="S64" s="13">
        <f t="shared" si="7"/>
        <v>36.36964492309303</v>
      </c>
      <c r="T64" s="13">
        <f t="shared" si="7"/>
        <v>-68.0753252736985</v>
      </c>
      <c r="U64" s="13">
        <f t="shared" si="7"/>
        <v>79.50308220985215</v>
      </c>
      <c r="V64" s="13">
        <f t="shared" si="7"/>
        <v>51.00035283862469</v>
      </c>
      <c r="W64" s="13">
        <f t="shared" si="7"/>
        <v>74.99281583110225</v>
      </c>
      <c r="X64" s="13">
        <f t="shared" si="7"/>
        <v>0</v>
      </c>
      <c r="Y64" s="13">
        <f t="shared" si="7"/>
        <v>0</v>
      </c>
      <c r="Z64" s="14">
        <f t="shared" si="7"/>
        <v>74.99281583110225</v>
      </c>
    </row>
    <row r="65" spans="1:26" ht="13.5">
      <c r="A65" s="39" t="s">
        <v>107</v>
      </c>
      <c r="B65" s="12">
        <f t="shared" si="7"/>
        <v>-17398.969871988276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99.95484054686085</v>
      </c>
      <c r="G66" s="16">
        <f t="shared" si="7"/>
        <v>100.03235509790596</v>
      </c>
      <c r="H66" s="16">
        <f t="shared" si="7"/>
        <v>49.95817948431271</v>
      </c>
      <c r="I66" s="16">
        <f t="shared" si="7"/>
        <v>74.88636553281347</v>
      </c>
      <c r="J66" s="16">
        <f t="shared" si="7"/>
        <v>160.82939434696294</v>
      </c>
      <c r="K66" s="16">
        <f t="shared" si="7"/>
        <v>150.59270366535335</v>
      </c>
      <c r="L66" s="16">
        <f t="shared" si="7"/>
        <v>113.24961858936744</v>
      </c>
      <c r="M66" s="16">
        <f t="shared" si="7"/>
        <v>143.25195337860987</v>
      </c>
      <c r="N66" s="16">
        <f t="shared" si="7"/>
        <v>100</v>
      </c>
      <c r="O66" s="16">
        <f t="shared" si="7"/>
        <v>23.596249388718398</v>
      </c>
      <c r="P66" s="16">
        <f t="shared" si="7"/>
        <v>100.00014373495274</v>
      </c>
      <c r="Q66" s="16">
        <f t="shared" si="7"/>
        <v>74.46981441195403</v>
      </c>
      <c r="R66" s="16">
        <f t="shared" si="7"/>
        <v>107.70347479248265</v>
      </c>
      <c r="S66" s="16">
        <f t="shared" si="7"/>
        <v>43.927587687274574</v>
      </c>
      <c r="T66" s="16">
        <f t="shared" si="7"/>
        <v>-142.13283948203127</v>
      </c>
      <c r="U66" s="16">
        <f t="shared" si="7"/>
        <v>100.04692403194744</v>
      </c>
      <c r="V66" s="16">
        <f t="shared" si="7"/>
        <v>90.95985231667795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286</v>
      </c>
      <c r="B67" s="24">
        <v>981716683</v>
      </c>
      <c r="C67" s="24"/>
      <c r="D67" s="25">
        <v>1188420351</v>
      </c>
      <c r="E67" s="26">
        <v>1166446232</v>
      </c>
      <c r="F67" s="26">
        <v>70466233</v>
      </c>
      <c r="G67" s="26">
        <v>109671178</v>
      </c>
      <c r="H67" s="26">
        <v>105034134</v>
      </c>
      <c r="I67" s="26">
        <v>285171545</v>
      </c>
      <c r="J67" s="26">
        <v>86321092</v>
      </c>
      <c r="K67" s="26">
        <v>85702073</v>
      </c>
      <c r="L67" s="26">
        <v>76697985</v>
      </c>
      <c r="M67" s="26">
        <v>248721150</v>
      </c>
      <c r="N67" s="26">
        <v>84507288</v>
      </c>
      <c r="O67" s="26">
        <v>22894325</v>
      </c>
      <c r="P67" s="26">
        <v>89469419</v>
      </c>
      <c r="Q67" s="26">
        <v>196871032</v>
      </c>
      <c r="R67" s="26">
        <v>89469419</v>
      </c>
      <c r="S67" s="26">
        <v>83447738</v>
      </c>
      <c r="T67" s="26">
        <v>140565592</v>
      </c>
      <c r="U67" s="26">
        <v>313482749</v>
      </c>
      <c r="V67" s="26">
        <v>1044246476</v>
      </c>
      <c r="W67" s="26">
        <v>1188420351</v>
      </c>
      <c r="X67" s="26"/>
      <c r="Y67" s="25"/>
      <c r="Z67" s="27">
        <v>1166446232</v>
      </c>
    </row>
    <row r="68" spans="1:26" ht="13.5" hidden="1">
      <c r="A68" s="37" t="s">
        <v>31</v>
      </c>
      <c r="B68" s="19">
        <v>175478677</v>
      </c>
      <c r="C68" s="19"/>
      <c r="D68" s="20">
        <v>242669800</v>
      </c>
      <c r="E68" s="21">
        <v>217945680</v>
      </c>
      <c r="F68" s="21">
        <v>19393258</v>
      </c>
      <c r="G68" s="21">
        <v>20239763</v>
      </c>
      <c r="H68" s="21">
        <v>18711796</v>
      </c>
      <c r="I68" s="21">
        <v>58344817</v>
      </c>
      <c r="J68" s="21">
        <v>14478384</v>
      </c>
      <c r="K68" s="21">
        <v>20106637</v>
      </c>
      <c r="L68" s="21">
        <v>14289223</v>
      </c>
      <c r="M68" s="21">
        <v>48874244</v>
      </c>
      <c r="N68" s="21">
        <v>17380387</v>
      </c>
      <c r="O68" s="21">
        <v>15900183</v>
      </c>
      <c r="P68" s="21">
        <v>18585857</v>
      </c>
      <c r="Q68" s="21">
        <v>51866427</v>
      </c>
      <c r="R68" s="21">
        <v>18585857</v>
      </c>
      <c r="S68" s="21">
        <v>18509446</v>
      </c>
      <c r="T68" s="21">
        <v>12831903</v>
      </c>
      <c r="U68" s="21">
        <v>49927206</v>
      </c>
      <c r="V68" s="21">
        <v>209012694</v>
      </c>
      <c r="W68" s="21">
        <v>242669800</v>
      </c>
      <c r="X68" s="21"/>
      <c r="Y68" s="20"/>
      <c r="Z68" s="23">
        <v>217945680</v>
      </c>
    </row>
    <row r="69" spans="1:26" ht="13.5" hidden="1">
      <c r="A69" s="38" t="s">
        <v>32</v>
      </c>
      <c r="B69" s="19">
        <v>798616634</v>
      </c>
      <c r="C69" s="19"/>
      <c r="D69" s="20">
        <v>937619664</v>
      </c>
      <c r="E69" s="21">
        <v>940369665</v>
      </c>
      <c r="F69" s="21">
        <v>50377661</v>
      </c>
      <c r="G69" s="21">
        <v>88723644</v>
      </c>
      <c r="H69" s="21">
        <v>84909156</v>
      </c>
      <c r="I69" s="21">
        <v>224010461</v>
      </c>
      <c r="J69" s="21">
        <v>71455341</v>
      </c>
      <c r="K69" s="21">
        <v>65129942</v>
      </c>
      <c r="L69" s="21">
        <v>62067922</v>
      </c>
      <c r="M69" s="21">
        <v>198653205</v>
      </c>
      <c r="N69" s="21">
        <v>66416822</v>
      </c>
      <c r="O69" s="21">
        <v>6288657</v>
      </c>
      <c r="P69" s="21">
        <v>70187837</v>
      </c>
      <c r="Q69" s="21">
        <v>142893316</v>
      </c>
      <c r="R69" s="21">
        <v>70187837</v>
      </c>
      <c r="S69" s="21">
        <v>63342707</v>
      </c>
      <c r="T69" s="21">
        <v>128081432</v>
      </c>
      <c r="U69" s="21">
        <v>261611976</v>
      </c>
      <c r="V69" s="21">
        <v>827168958</v>
      </c>
      <c r="W69" s="21">
        <v>937619664</v>
      </c>
      <c r="X69" s="21"/>
      <c r="Y69" s="20"/>
      <c r="Z69" s="23">
        <v>940369665</v>
      </c>
    </row>
    <row r="70" spans="1:26" ht="13.5" hidden="1">
      <c r="A70" s="39" t="s">
        <v>103</v>
      </c>
      <c r="B70" s="19">
        <v>503120765</v>
      </c>
      <c r="C70" s="19"/>
      <c r="D70" s="20">
        <v>609525428</v>
      </c>
      <c r="E70" s="21">
        <v>612275429</v>
      </c>
      <c r="F70" s="21">
        <v>23720771</v>
      </c>
      <c r="G70" s="21">
        <v>61789086</v>
      </c>
      <c r="H70" s="21">
        <v>56996515</v>
      </c>
      <c r="I70" s="21">
        <v>142506372</v>
      </c>
      <c r="J70" s="21">
        <v>46919502</v>
      </c>
      <c r="K70" s="21">
        <v>41242689</v>
      </c>
      <c r="L70" s="21">
        <v>55915164</v>
      </c>
      <c r="M70" s="21">
        <v>144077355</v>
      </c>
      <c r="N70" s="21">
        <v>43225638</v>
      </c>
      <c r="O70" s="21">
        <v>186014</v>
      </c>
      <c r="P70" s="21">
        <v>43847035</v>
      </c>
      <c r="Q70" s="21">
        <v>87258687</v>
      </c>
      <c r="R70" s="21">
        <v>43847035</v>
      </c>
      <c r="S70" s="21">
        <v>42797714</v>
      </c>
      <c r="T70" s="21">
        <v>107601409</v>
      </c>
      <c r="U70" s="21">
        <v>194246158</v>
      </c>
      <c r="V70" s="21">
        <v>568088572</v>
      </c>
      <c r="W70" s="21">
        <v>609525428</v>
      </c>
      <c r="X70" s="21"/>
      <c r="Y70" s="20"/>
      <c r="Z70" s="23">
        <v>612275429</v>
      </c>
    </row>
    <row r="71" spans="1:26" ht="13.5" hidden="1">
      <c r="A71" s="39" t="s">
        <v>104</v>
      </c>
      <c r="B71" s="19">
        <v>143077136</v>
      </c>
      <c r="C71" s="19"/>
      <c r="D71" s="20">
        <v>164356278</v>
      </c>
      <c r="E71" s="21">
        <v>164356278</v>
      </c>
      <c r="F71" s="21">
        <v>13067215</v>
      </c>
      <c r="G71" s="21">
        <v>13358747</v>
      </c>
      <c r="H71" s="21">
        <v>13760259</v>
      </c>
      <c r="I71" s="21">
        <v>40186221</v>
      </c>
      <c r="J71" s="21">
        <v>13768565</v>
      </c>
      <c r="K71" s="21">
        <v>13345932</v>
      </c>
      <c r="L71" s="21">
        <v>5898172</v>
      </c>
      <c r="M71" s="21">
        <v>33012669</v>
      </c>
      <c r="N71" s="21">
        <v>11936803</v>
      </c>
      <c r="O71" s="21"/>
      <c r="P71" s="21">
        <v>12824096</v>
      </c>
      <c r="Q71" s="21">
        <v>24760899</v>
      </c>
      <c r="R71" s="21">
        <v>12824096</v>
      </c>
      <c r="S71" s="21">
        <v>14391650</v>
      </c>
      <c r="T71" s="21">
        <v>8667476</v>
      </c>
      <c r="U71" s="21">
        <v>35883222</v>
      </c>
      <c r="V71" s="21">
        <v>133843011</v>
      </c>
      <c r="W71" s="21">
        <v>164356278</v>
      </c>
      <c r="X71" s="21"/>
      <c r="Y71" s="20"/>
      <c r="Z71" s="23">
        <v>164356278</v>
      </c>
    </row>
    <row r="72" spans="1:26" ht="13.5" hidden="1">
      <c r="A72" s="39" t="s">
        <v>105</v>
      </c>
      <c r="B72" s="19">
        <v>83524763</v>
      </c>
      <c r="C72" s="19"/>
      <c r="D72" s="20">
        <v>90288265</v>
      </c>
      <c r="E72" s="21">
        <v>90288265</v>
      </c>
      <c r="F72" s="21">
        <v>7446057</v>
      </c>
      <c r="G72" s="21">
        <v>7407200</v>
      </c>
      <c r="H72" s="21">
        <v>7671103</v>
      </c>
      <c r="I72" s="21">
        <v>22524360</v>
      </c>
      <c r="J72" s="21">
        <v>4563989</v>
      </c>
      <c r="K72" s="21">
        <v>4531562</v>
      </c>
      <c r="L72" s="21">
        <v>4456244</v>
      </c>
      <c r="M72" s="21">
        <v>13551795</v>
      </c>
      <c r="N72" s="21">
        <v>5954324</v>
      </c>
      <c r="O72" s="21"/>
      <c r="P72" s="21">
        <v>7437082</v>
      </c>
      <c r="Q72" s="21">
        <v>13391406</v>
      </c>
      <c r="R72" s="21">
        <v>7437082</v>
      </c>
      <c r="S72" s="21"/>
      <c r="T72" s="21">
        <v>15385000</v>
      </c>
      <c r="U72" s="21">
        <v>22822082</v>
      </c>
      <c r="V72" s="21">
        <v>72289643</v>
      </c>
      <c r="W72" s="21">
        <v>90288265</v>
      </c>
      <c r="X72" s="21"/>
      <c r="Y72" s="20"/>
      <c r="Z72" s="23">
        <v>90288265</v>
      </c>
    </row>
    <row r="73" spans="1:26" ht="13.5" hidden="1">
      <c r="A73" s="39" t="s">
        <v>106</v>
      </c>
      <c r="B73" s="19">
        <v>68870769</v>
      </c>
      <c r="C73" s="19"/>
      <c r="D73" s="20">
        <v>73449693</v>
      </c>
      <c r="E73" s="21">
        <v>73449693</v>
      </c>
      <c r="F73" s="21">
        <v>6143618</v>
      </c>
      <c r="G73" s="21">
        <v>6168611</v>
      </c>
      <c r="H73" s="21">
        <v>6203644</v>
      </c>
      <c r="I73" s="21">
        <v>18515873</v>
      </c>
      <c r="J73" s="21">
        <v>6203285</v>
      </c>
      <c r="K73" s="21">
        <v>6009759</v>
      </c>
      <c r="L73" s="21">
        <v>-3924023</v>
      </c>
      <c r="M73" s="21">
        <v>8289021</v>
      </c>
      <c r="N73" s="21">
        <v>5300057</v>
      </c>
      <c r="O73" s="21">
        <v>6102643</v>
      </c>
      <c r="P73" s="21">
        <v>6079617</v>
      </c>
      <c r="Q73" s="21">
        <v>17482317</v>
      </c>
      <c r="R73" s="21">
        <v>6079617</v>
      </c>
      <c r="S73" s="21">
        <v>6153343</v>
      </c>
      <c r="T73" s="21">
        <v>-3572453</v>
      </c>
      <c r="U73" s="21">
        <v>8660507</v>
      </c>
      <c r="V73" s="21">
        <v>52947718</v>
      </c>
      <c r="W73" s="21">
        <v>73449693</v>
      </c>
      <c r="X73" s="21"/>
      <c r="Y73" s="20"/>
      <c r="Z73" s="23">
        <v>73449693</v>
      </c>
    </row>
    <row r="74" spans="1:26" ht="13.5" hidden="1">
      <c r="A74" s="39" t="s">
        <v>107</v>
      </c>
      <c r="B74" s="19">
        <v>23201</v>
      </c>
      <c r="C74" s="19"/>
      <c r="D74" s="20"/>
      <c r="E74" s="21"/>
      <c r="F74" s="21"/>
      <c r="G74" s="21"/>
      <c r="H74" s="21">
        <v>277635</v>
      </c>
      <c r="I74" s="21">
        <v>277635</v>
      </c>
      <c r="J74" s="21"/>
      <c r="K74" s="21"/>
      <c r="L74" s="21">
        <v>-277635</v>
      </c>
      <c r="M74" s="21">
        <v>-277635</v>
      </c>
      <c r="N74" s="21"/>
      <c r="O74" s="21"/>
      <c r="P74" s="21">
        <v>7</v>
      </c>
      <c r="Q74" s="21">
        <v>7</v>
      </c>
      <c r="R74" s="21">
        <v>7</v>
      </c>
      <c r="S74" s="21"/>
      <c r="T74" s="21"/>
      <c r="U74" s="21">
        <v>7</v>
      </c>
      <c r="V74" s="21">
        <v>14</v>
      </c>
      <c r="W74" s="21"/>
      <c r="X74" s="21"/>
      <c r="Y74" s="20"/>
      <c r="Z74" s="23"/>
    </row>
    <row r="75" spans="1:26" ht="13.5" hidden="1">
      <c r="A75" s="40" t="s">
        <v>110</v>
      </c>
      <c r="B75" s="28">
        <v>7621372</v>
      </c>
      <c r="C75" s="28"/>
      <c r="D75" s="29">
        <v>8130887</v>
      </c>
      <c r="E75" s="30">
        <v>8130887</v>
      </c>
      <c r="F75" s="30">
        <v>695314</v>
      </c>
      <c r="G75" s="30">
        <v>707771</v>
      </c>
      <c r="H75" s="30">
        <v>1413182</v>
      </c>
      <c r="I75" s="30">
        <v>2816267</v>
      </c>
      <c r="J75" s="30">
        <v>387367</v>
      </c>
      <c r="K75" s="30">
        <v>465494</v>
      </c>
      <c r="L75" s="30">
        <v>340840</v>
      </c>
      <c r="M75" s="30">
        <v>1193701</v>
      </c>
      <c r="N75" s="30">
        <v>710079</v>
      </c>
      <c r="O75" s="30">
        <v>705485</v>
      </c>
      <c r="P75" s="30">
        <v>695725</v>
      </c>
      <c r="Q75" s="30">
        <v>2111289</v>
      </c>
      <c r="R75" s="30">
        <v>695725</v>
      </c>
      <c r="S75" s="30">
        <v>1595585</v>
      </c>
      <c r="T75" s="30">
        <v>-347743</v>
      </c>
      <c r="U75" s="30">
        <v>1943567</v>
      </c>
      <c r="V75" s="30">
        <v>8064824</v>
      </c>
      <c r="W75" s="30">
        <v>8130887</v>
      </c>
      <c r="X75" s="30"/>
      <c r="Y75" s="29"/>
      <c r="Z75" s="31">
        <v>8130887</v>
      </c>
    </row>
    <row r="76" spans="1:26" ht="13.5" hidden="1">
      <c r="A76" s="42" t="s">
        <v>287</v>
      </c>
      <c r="B76" s="32">
        <v>809054062</v>
      </c>
      <c r="C76" s="32"/>
      <c r="D76" s="33">
        <v>879552612</v>
      </c>
      <c r="E76" s="34">
        <v>871220336</v>
      </c>
      <c r="F76" s="34">
        <v>45569000</v>
      </c>
      <c r="G76" s="34">
        <v>51968000</v>
      </c>
      <c r="H76" s="34">
        <v>57801000</v>
      </c>
      <c r="I76" s="34">
        <v>155338000</v>
      </c>
      <c r="J76" s="34">
        <v>50167000</v>
      </c>
      <c r="K76" s="34">
        <v>42286000</v>
      </c>
      <c r="L76" s="34">
        <v>56407000</v>
      </c>
      <c r="M76" s="34">
        <v>148860000</v>
      </c>
      <c r="N76" s="34">
        <v>35797292</v>
      </c>
      <c r="O76" s="34">
        <v>39792323</v>
      </c>
      <c r="P76" s="34">
        <v>50798024</v>
      </c>
      <c r="Q76" s="34">
        <v>126387639</v>
      </c>
      <c r="R76" s="34">
        <v>97077488</v>
      </c>
      <c r="S76" s="34">
        <v>48476734</v>
      </c>
      <c r="T76" s="34">
        <v>50879805</v>
      </c>
      <c r="U76" s="34">
        <v>196434027</v>
      </c>
      <c r="V76" s="34">
        <v>627019666</v>
      </c>
      <c r="W76" s="34">
        <v>871220336</v>
      </c>
      <c r="X76" s="34"/>
      <c r="Y76" s="33"/>
      <c r="Z76" s="35">
        <v>871220336</v>
      </c>
    </row>
    <row r="77" spans="1:26" ht="13.5" hidden="1">
      <c r="A77" s="37" t="s">
        <v>31</v>
      </c>
      <c r="B77" s="19">
        <v>151596962</v>
      </c>
      <c r="C77" s="19"/>
      <c r="D77" s="20">
        <v>185714082</v>
      </c>
      <c r="E77" s="21">
        <v>170207907</v>
      </c>
      <c r="F77" s="21">
        <v>11440000</v>
      </c>
      <c r="G77" s="21">
        <v>11658000</v>
      </c>
      <c r="H77" s="21">
        <v>13147000</v>
      </c>
      <c r="I77" s="21">
        <v>36245000</v>
      </c>
      <c r="J77" s="21">
        <v>12925000</v>
      </c>
      <c r="K77" s="21">
        <v>10974000</v>
      </c>
      <c r="L77" s="21">
        <v>14592000</v>
      </c>
      <c r="M77" s="21">
        <v>38491000</v>
      </c>
      <c r="N77" s="21">
        <v>8359043</v>
      </c>
      <c r="O77" s="21">
        <v>10506335</v>
      </c>
      <c r="P77" s="21">
        <v>11669916</v>
      </c>
      <c r="Q77" s="21">
        <v>30535294</v>
      </c>
      <c r="R77" s="21">
        <v>10711905</v>
      </c>
      <c r="S77" s="21">
        <v>10272501</v>
      </c>
      <c r="T77" s="21">
        <v>11988241</v>
      </c>
      <c r="U77" s="21">
        <v>32972647</v>
      </c>
      <c r="V77" s="21">
        <v>138243941</v>
      </c>
      <c r="W77" s="21">
        <v>170207907</v>
      </c>
      <c r="X77" s="21"/>
      <c r="Y77" s="20"/>
      <c r="Z77" s="23">
        <v>170207907</v>
      </c>
    </row>
    <row r="78" spans="1:26" ht="13.5" hidden="1">
      <c r="A78" s="38" t="s">
        <v>32</v>
      </c>
      <c r="B78" s="19">
        <v>657457100</v>
      </c>
      <c r="C78" s="19"/>
      <c r="D78" s="20">
        <v>693838530</v>
      </c>
      <c r="E78" s="21">
        <v>701012429</v>
      </c>
      <c r="F78" s="21">
        <v>33434000</v>
      </c>
      <c r="G78" s="21">
        <v>39602000</v>
      </c>
      <c r="H78" s="21">
        <v>43948000</v>
      </c>
      <c r="I78" s="21">
        <v>116984000</v>
      </c>
      <c r="J78" s="21">
        <v>36619000</v>
      </c>
      <c r="K78" s="21">
        <v>30611000</v>
      </c>
      <c r="L78" s="21">
        <v>41429000</v>
      </c>
      <c r="M78" s="21">
        <v>108659000</v>
      </c>
      <c r="N78" s="21">
        <v>26728170</v>
      </c>
      <c r="O78" s="21">
        <v>29119520</v>
      </c>
      <c r="P78" s="21">
        <v>38432382</v>
      </c>
      <c r="Q78" s="21">
        <v>94280072</v>
      </c>
      <c r="R78" s="21">
        <v>85616263</v>
      </c>
      <c r="S78" s="21">
        <v>37503331</v>
      </c>
      <c r="T78" s="21">
        <v>38397307</v>
      </c>
      <c r="U78" s="21">
        <v>161516901</v>
      </c>
      <c r="V78" s="21">
        <v>481439973</v>
      </c>
      <c r="W78" s="21">
        <v>701012429</v>
      </c>
      <c r="X78" s="21"/>
      <c r="Y78" s="20"/>
      <c r="Z78" s="23">
        <v>701012429</v>
      </c>
    </row>
    <row r="79" spans="1:26" ht="13.5" hidden="1">
      <c r="A79" s="39" t="s">
        <v>103</v>
      </c>
      <c r="B79" s="19">
        <v>491121514</v>
      </c>
      <c r="C79" s="19"/>
      <c r="D79" s="20">
        <v>451048807</v>
      </c>
      <c r="E79" s="21">
        <v>454952681</v>
      </c>
      <c r="F79" s="21">
        <v>23721000</v>
      </c>
      <c r="G79" s="21">
        <v>28925000</v>
      </c>
      <c r="H79" s="21">
        <v>34518000</v>
      </c>
      <c r="I79" s="21">
        <v>87164000</v>
      </c>
      <c r="J79" s="21">
        <v>26350000</v>
      </c>
      <c r="K79" s="21">
        <v>21808000</v>
      </c>
      <c r="L79" s="21">
        <v>30273000</v>
      </c>
      <c r="M79" s="21">
        <v>78431000</v>
      </c>
      <c r="N79" s="21">
        <v>18077569</v>
      </c>
      <c r="O79" s="21">
        <v>21187537</v>
      </c>
      <c r="P79" s="21">
        <v>27490648</v>
      </c>
      <c r="Q79" s="21">
        <v>66755754</v>
      </c>
      <c r="R79" s="21">
        <v>25026532</v>
      </c>
      <c r="S79" s="21">
        <v>28373174</v>
      </c>
      <c r="T79" s="21">
        <v>27830190</v>
      </c>
      <c r="U79" s="21">
        <v>81229896</v>
      </c>
      <c r="V79" s="21">
        <v>313580650</v>
      </c>
      <c r="W79" s="21">
        <v>454952681</v>
      </c>
      <c r="X79" s="21"/>
      <c r="Y79" s="20"/>
      <c r="Z79" s="23">
        <v>454952681</v>
      </c>
    </row>
    <row r="80" spans="1:26" ht="13.5" hidden="1">
      <c r="A80" s="39" t="s">
        <v>104</v>
      </c>
      <c r="B80" s="19">
        <v>74447472</v>
      </c>
      <c r="C80" s="19"/>
      <c r="D80" s="20">
        <v>121623645</v>
      </c>
      <c r="E80" s="21">
        <v>123263570</v>
      </c>
      <c r="F80" s="21">
        <v>5055000</v>
      </c>
      <c r="G80" s="21">
        <v>5811000</v>
      </c>
      <c r="H80" s="21">
        <v>4963000</v>
      </c>
      <c r="I80" s="21">
        <v>15829000</v>
      </c>
      <c r="J80" s="21">
        <v>5407000</v>
      </c>
      <c r="K80" s="21">
        <v>4810000</v>
      </c>
      <c r="L80" s="21">
        <v>5850000</v>
      </c>
      <c r="M80" s="21">
        <v>16067000</v>
      </c>
      <c r="N80" s="21">
        <v>4829664</v>
      </c>
      <c r="O80" s="21">
        <v>3910096</v>
      </c>
      <c r="P80" s="21">
        <v>6278391</v>
      </c>
      <c r="Q80" s="21">
        <v>15018151</v>
      </c>
      <c r="R80" s="21">
        <v>56154417</v>
      </c>
      <c r="S80" s="21">
        <v>4588205</v>
      </c>
      <c r="T80" s="21">
        <v>5671637</v>
      </c>
      <c r="U80" s="21">
        <v>66414259</v>
      </c>
      <c r="V80" s="21">
        <v>113328410</v>
      </c>
      <c r="W80" s="21">
        <v>123263570</v>
      </c>
      <c r="X80" s="21"/>
      <c r="Y80" s="20"/>
      <c r="Z80" s="23">
        <v>123263570</v>
      </c>
    </row>
    <row r="81" spans="1:26" ht="13.5" hidden="1">
      <c r="A81" s="39" t="s">
        <v>105</v>
      </c>
      <c r="B81" s="19">
        <v>45260183</v>
      </c>
      <c r="C81" s="19"/>
      <c r="D81" s="20">
        <v>66813307</v>
      </c>
      <c r="E81" s="21">
        <v>67714185</v>
      </c>
      <c r="F81" s="21">
        <v>2359000</v>
      </c>
      <c r="G81" s="21">
        <v>2391000</v>
      </c>
      <c r="H81" s="21">
        <v>2162000</v>
      </c>
      <c r="I81" s="21">
        <v>6912000</v>
      </c>
      <c r="J81" s="21">
        <v>2400000</v>
      </c>
      <c r="K81" s="21">
        <v>1998000</v>
      </c>
      <c r="L81" s="21">
        <v>2686000</v>
      </c>
      <c r="M81" s="21">
        <v>7084000</v>
      </c>
      <c r="N81" s="21">
        <v>2077350</v>
      </c>
      <c r="O81" s="21">
        <v>2091451</v>
      </c>
      <c r="P81" s="21">
        <v>2375213</v>
      </c>
      <c r="Q81" s="21">
        <v>6544014</v>
      </c>
      <c r="R81" s="21">
        <v>2219852</v>
      </c>
      <c r="S81" s="21">
        <v>2304003</v>
      </c>
      <c r="T81" s="21">
        <v>2463521</v>
      </c>
      <c r="U81" s="21">
        <v>6987376</v>
      </c>
      <c r="V81" s="21">
        <v>27527390</v>
      </c>
      <c r="W81" s="21">
        <v>67714185</v>
      </c>
      <c r="X81" s="21"/>
      <c r="Y81" s="20"/>
      <c r="Z81" s="23">
        <v>67714185</v>
      </c>
    </row>
    <row r="82" spans="1:26" ht="13.5" hidden="1">
      <c r="A82" s="39" t="s">
        <v>106</v>
      </c>
      <c r="B82" s="19">
        <v>50664666</v>
      </c>
      <c r="C82" s="19"/>
      <c r="D82" s="20">
        <v>54352771</v>
      </c>
      <c r="E82" s="21">
        <v>55081993</v>
      </c>
      <c r="F82" s="21">
        <v>2299000</v>
      </c>
      <c r="G82" s="21">
        <v>2475000</v>
      </c>
      <c r="H82" s="21">
        <v>2305000</v>
      </c>
      <c r="I82" s="21">
        <v>7079000</v>
      </c>
      <c r="J82" s="21">
        <v>2462000</v>
      </c>
      <c r="K82" s="21">
        <v>1995000</v>
      </c>
      <c r="L82" s="21">
        <v>2620000</v>
      </c>
      <c r="M82" s="21">
        <v>7077000</v>
      </c>
      <c r="N82" s="21">
        <v>1743587</v>
      </c>
      <c r="O82" s="21">
        <v>1930436</v>
      </c>
      <c r="P82" s="21">
        <v>2288130</v>
      </c>
      <c r="Q82" s="21">
        <v>5962153</v>
      </c>
      <c r="R82" s="21">
        <v>2215462</v>
      </c>
      <c r="S82" s="21">
        <v>2237949</v>
      </c>
      <c r="T82" s="21">
        <v>2431959</v>
      </c>
      <c r="U82" s="21">
        <v>6885370</v>
      </c>
      <c r="V82" s="21">
        <v>27003523</v>
      </c>
      <c r="W82" s="21">
        <v>55081993</v>
      </c>
      <c r="X82" s="21"/>
      <c r="Y82" s="20"/>
      <c r="Z82" s="23">
        <v>55081993</v>
      </c>
    </row>
    <row r="83" spans="1:26" ht="13.5" hidden="1">
      <c r="A83" s="39" t="s">
        <v>107</v>
      </c>
      <c r="B83" s="19">
        <v>-4036735</v>
      </c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>
        <v>695000</v>
      </c>
      <c r="G84" s="30">
        <v>708000</v>
      </c>
      <c r="H84" s="30">
        <v>706000</v>
      </c>
      <c r="I84" s="30">
        <v>2109000</v>
      </c>
      <c r="J84" s="30">
        <v>623000</v>
      </c>
      <c r="K84" s="30">
        <v>701000</v>
      </c>
      <c r="L84" s="30">
        <v>386000</v>
      </c>
      <c r="M84" s="30">
        <v>1710000</v>
      </c>
      <c r="N84" s="30">
        <v>710079</v>
      </c>
      <c r="O84" s="30">
        <v>166468</v>
      </c>
      <c r="P84" s="30">
        <v>695726</v>
      </c>
      <c r="Q84" s="30">
        <v>1572273</v>
      </c>
      <c r="R84" s="30">
        <v>749320</v>
      </c>
      <c r="S84" s="30">
        <v>700902</v>
      </c>
      <c r="T84" s="30">
        <v>494257</v>
      </c>
      <c r="U84" s="30">
        <v>1944479</v>
      </c>
      <c r="V84" s="30">
        <v>7335752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362516780</v>
      </c>
      <c r="D5" s="153">
        <f>SUM(D6:D8)</f>
        <v>0</v>
      </c>
      <c r="E5" s="154">
        <f t="shared" si="0"/>
        <v>344617965</v>
      </c>
      <c r="F5" s="100">
        <f t="shared" si="0"/>
        <v>322481785</v>
      </c>
      <c r="G5" s="100">
        <f t="shared" si="0"/>
        <v>22741456</v>
      </c>
      <c r="H5" s="100">
        <f t="shared" si="0"/>
        <v>51751065</v>
      </c>
      <c r="I5" s="100">
        <f t="shared" si="0"/>
        <v>21931175</v>
      </c>
      <c r="J5" s="100">
        <f t="shared" si="0"/>
        <v>96423696</v>
      </c>
      <c r="K5" s="100">
        <f t="shared" si="0"/>
        <v>18763459</v>
      </c>
      <c r="L5" s="100">
        <f t="shared" si="0"/>
        <v>46812008</v>
      </c>
      <c r="M5" s="100">
        <f t="shared" si="0"/>
        <v>38645300</v>
      </c>
      <c r="N5" s="100">
        <f t="shared" si="0"/>
        <v>104220767</v>
      </c>
      <c r="O5" s="100">
        <f t="shared" si="0"/>
        <v>20554728</v>
      </c>
      <c r="P5" s="100">
        <f t="shared" si="0"/>
        <v>22380123</v>
      </c>
      <c r="Q5" s="100">
        <f t="shared" si="0"/>
        <v>31550688</v>
      </c>
      <c r="R5" s="100">
        <f t="shared" si="0"/>
        <v>74485539</v>
      </c>
      <c r="S5" s="100">
        <f t="shared" si="0"/>
        <v>38870688</v>
      </c>
      <c r="T5" s="100">
        <f t="shared" si="0"/>
        <v>21474217</v>
      </c>
      <c r="U5" s="100">
        <f t="shared" si="0"/>
        <v>16806958</v>
      </c>
      <c r="V5" s="100">
        <f t="shared" si="0"/>
        <v>77151863</v>
      </c>
      <c r="W5" s="100">
        <f t="shared" si="0"/>
        <v>352281865</v>
      </c>
      <c r="X5" s="100">
        <f t="shared" si="0"/>
        <v>344083896</v>
      </c>
      <c r="Y5" s="100">
        <f t="shared" si="0"/>
        <v>8197969</v>
      </c>
      <c r="Z5" s="137">
        <f>+IF(X5&lt;&gt;0,+(Y5/X5)*100,0)</f>
        <v>2.382549458228641</v>
      </c>
      <c r="AA5" s="153">
        <f>SUM(AA6:AA8)</f>
        <v>322481785</v>
      </c>
    </row>
    <row r="6" spans="1:27" ht="13.5">
      <c r="A6" s="138" t="s">
        <v>75</v>
      </c>
      <c r="B6" s="136"/>
      <c r="C6" s="155">
        <v>12053118</v>
      </c>
      <c r="D6" s="155"/>
      <c r="E6" s="156">
        <v>21904416</v>
      </c>
      <c r="F6" s="60">
        <v>21114567</v>
      </c>
      <c r="G6" s="60">
        <v>2187504</v>
      </c>
      <c r="H6" s="60">
        <v>2256327</v>
      </c>
      <c r="I6" s="60">
        <v>1029877</v>
      </c>
      <c r="J6" s="60">
        <v>5473708</v>
      </c>
      <c r="K6" s="60">
        <v>1141957</v>
      </c>
      <c r="L6" s="60">
        <v>2173375</v>
      </c>
      <c r="M6" s="60">
        <v>1709091</v>
      </c>
      <c r="N6" s="60">
        <v>5024423</v>
      </c>
      <c r="O6" s="60">
        <v>1692982</v>
      </c>
      <c r="P6" s="60">
        <v>1230793</v>
      </c>
      <c r="Q6" s="60">
        <v>1068802</v>
      </c>
      <c r="R6" s="60">
        <v>3992577</v>
      </c>
      <c r="S6" s="60">
        <v>1068802</v>
      </c>
      <c r="T6" s="60">
        <v>1035924</v>
      </c>
      <c r="U6" s="60">
        <v>1309178</v>
      </c>
      <c r="V6" s="60">
        <v>3413904</v>
      </c>
      <c r="W6" s="60">
        <v>17904612</v>
      </c>
      <c r="X6" s="60">
        <v>21414564</v>
      </c>
      <c r="Y6" s="60">
        <v>-3509952</v>
      </c>
      <c r="Z6" s="140">
        <v>-16.39</v>
      </c>
      <c r="AA6" s="155">
        <v>21114567</v>
      </c>
    </row>
    <row r="7" spans="1:27" ht="13.5">
      <c r="A7" s="138" t="s">
        <v>76</v>
      </c>
      <c r="B7" s="136"/>
      <c r="C7" s="157">
        <v>261049318</v>
      </c>
      <c r="D7" s="157"/>
      <c r="E7" s="158">
        <v>270668320</v>
      </c>
      <c r="F7" s="159">
        <v>249338147</v>
      </c>
      <c r="G7" s="159">
        <v>20553777</v>
      </c>
      <c r="H7" s="159">
        <v>29232633</v>
      </c>
      <c r="I7" s="159">
        <v>20901298</v>
      </c>
      <c r="J7" s="159">
        <v>70687708</v>
      </c>
      <c r="K7" s="159">
        <v>17610669</v>
      </c>
      <c r="L7" s="159">
        <v>27334873</v>
      </c>
      <c r="M7" s="159">
        <v>36936209</v>
      </c>
      <c r="N7" s="159">
        <v>81881751</v>
      </c>
      <c r="O7" s="159">
        <v>18695520</v>
      </c>
      <c r="P7" s="159">
        <v>21141230</v>
      </c>
      <c r="Q7" s="159">
        <v>16612497</v>
      </c>
      <c r="R7" s="159">
        <v>56449247</v>
      </c>
      <c r="S7" s="159">
        <v>23932497</v>
      </c>
      <c r="T7" s="159">
        <v>20397143</v>
      </c>
      <c r="U7" s="159">
        <v>15366302</v>
      </c>
      <c r="V7" s="159">
        <v>59695942</v>
      </c>
      <c r="W7" s="159">
        <v>268714648</v>
      </c>
      <c r="X7" s="159">
        <v>270568272</v>
      </c>
      <c r="Y7" s="159">
        <v>-1853624</v>
      </c>
      <c r="Z7" s="141">
        <v>-0.69</v>
      </c>
      <c r="AA7" s="157">
        <v>249338147</v>
      </c>
    </row>
    <row r="8" spans="1:27" ht="13.5">
      <c r="A8" s="138" t="s">
        <v>77</v>
      </c>
      <c r="B8" s="136"/>
      <c r="C8" s="155">
        <v>89414344</v>
      </c>
      <c r="D8" s="155"/>
      <c r="E8" s="156">
        <v>52045229</v>
      </c>
      <c r="F8" s="60">
        <v>52029071</v>
      </c>
      <c r="G8" s="60">
        <v>175</v>
      </c>
      <c r="H8" s="60">
        <v>20262105</v>
      </c>
      <c r="I8" s="60"/>
      <c r="J8" s="60">
        <v>20262280</v>
      </c>
      <c r="K8" s="60">
        <v>10833</v>
      </c>
      <c r="L8" s="60">
        <v>17303760</v>
      </c>
      <c r="M8" s="60"/>
      <c r="N8" s="60">
        <v>17314593</v>
      </c>
      <c r="O8" s="60">
        <v>166226</v>
      </c>
      <c r="P8" s="60">
        <v>8100</v>
      </c>
      <c r="Q8" s="60">
        <v>13869389</v>
      </c>
      <c r="R8" s="60">
        <v>14043715</v>
      </c>
      <c r="S8" s="60">
        <v>13869389</v>
      </c>
      <c r="T8" s="60">
        <v>41150</v>
      </c>
      <c r="U8" s="60">
        <v>131478</v>
      </c>
      <c r="V8" s="60">
        <v>14042017</v>
      </c>
      <c r="W8" s="60">
        <v>65662605</v>
      </c>
      <c r="X8" s="60">
        <v>52101060</v>
      </c>
      <c r="Y8" s="60">
        <v>13561545</v>
      </c>
      <c r="Z8" s="140">
        <v>26.03</v>
      </c>
      <c r="AA8" s="155">
        <v>52029071</v>
      </c>
    </row>
    <row r="9" spans="1:27" ht="13.5">
      <c r="A9" s="135" t="s">
        <v>78</v>
      </c>
      <c r="B9" s="136"/>
      <c r="C9" s="153">
        <f aca="true" t="shared" si="1" ref="C9:Y9">SUM(C10:C14)</f>
        <v>17048544</v>
      </c>
      <c r="D9" s="153">
        <f>SUM(D10:D14)</f>
        <v>0</v>
      </c>
      <c r="E9" s="154">
        <f t="shared" si="1"/>
        <v>18319335</v>
      </c>
      <c r="F9" s="100">
        <f t="shared" si="1"/>
        <v>21283432</v>
      </c>
      <c r="G9" s="100">
        <f t="shared" si="1"/>
        <v>830551</v>
      </c>
      <c r="H9" s="100">
        <f t="shared" si="1"/>
        <v>862607</v>
      </c>
      <c r="I9" s="100">
        <f t="shared" si="1"/>
        <v>1397116</v>
      </c>
      <c r="J9" s="100">
        <f t="shared" si="1"/>
        <v>3090274</v>
      </c>
      <c r="K9" s="100">
        <f t="shared" si="1"/>
        <v>1058125</v>
      </c>
      <c r="L9" s="100">
        <f t="shared" si="1"/>
        <v>1403843</v>
      </c>
      <c r="M9" s="100">
        <f t="shared" si="1"/>
        <v>1163713</v>
      </c>
      <c r="N9" s="100">
        <f t="shared" si="1"/>
        <v>3625681</v>
      </c>
      <c r="O9" s="100">
        <f t="shared" si="1"/>
        <v>1263736</v>
      </c>
      <c r="P9" s="100">
        <f t="shared" si="1"/>
        <v>751953</v>
      </c>
      <c r="Q9" s="100">
        <f t="shared" si="1"/>
        <v>1103144</v>
      </c>
      <c r="R9" s="100">
        <f t="shared" si="1"/>
        <v>3118833</v>
      </c>
      <c r="S9" s="100">
        <f t="shared" si="1"/>
        <v>1103144</v>
      </c>
      <c r="T9" s="100">
        <f t="shared" si="1"/>
        <v>4802226</v>
      </c>
      <c r="U9" s="100">
        <f t="shared" si="1"/>
        <v>879550</v>
      </c>
      <c r="V9" s="100">
        <f t="shared" si="1"/>
        <v>6784920</v>
      </c>
      <c r="W9" s="100">
        <f t="shared" si="1"/>
        <v>16619708</v>
      </c>
      <c r="X9" s="100">
        <f t="shared" si="1"/>
        <v>18853404</v>
      </c>
      <c r="Y9" s="100">
        <f t="shared" si="1"/>
        <v>-2233696</v>
      </c>
      <c r="Z9" s="137">
        <f>+IF(X9&lt;&gt;0,+(Y9/X9)*100,0)</f>
        <v>-11.847706652867567</v>
      </c>
      <c r="AA9" s="153">
        <f>SUM(AA10:AA14)</f>
        <v>21283432</v>
      </c>
    </row>
    <row r="10" spans="1:27" ht="13.5">
      <c r="A10" s="138" t="s">
        <v>79</v>
      </c>
      <c r="B10" s="136"/>
      <c r="C10" s="155">
        <v>2876754</v>
      </c>
      <c r="D10" s="155"/>
      <c r="E10" s="156">
        <v>8503290</v>
      </c>
      <c r="F10" s="60">
        <v>5861259</v>
      </c>
      <c r="G10" s="60">
        <v>397548</v>
      </c>
      <c r="H10" s="60">
        <v>410184</v>
      </c>
      <c r="I10" s="60">
        <v>198219</v>
      </c>
      <c r="J10" s="60">
        <v>1005951</v>
      </c>
      <c r="K10" s="60">
        <v>343709</v>
      </c>
      <c r="L10" s="60">
        <v>357922</v>
      </c>
      <c r="M10" s="60">
        <v>369307</v>
      </c>
      <c r="N10" s="60">
        <v>1070938</v>
      </c>
      <c r="O10" s="60">
        <v>386556</v>
      </c>
      <c r="P10" s="60">
        <v>329558</v>
      </c>
      <c r="Q10" s="60">
        <v>336170</v>
      </c>
      <c r="R10" s="60">
        <v>1052284</v>
      </c>
      <c r="S10" s="60">
        <v>336170</v>
      </c>
      <c r="T10" s="60">
        <v>344769</v>
      </c>
      <c r="U10" s="60">
        <v>336127</v>
      </c>
      <c r="V10" s="60">
        <v>1017066</v>
      </c>
      <c r="W10" s="60">
        <v>4146239</v>
      </c>
      <c r="X10" s="60">
        <v>12187359</v>
      </c>
      <c r="Y10" s="60">
        <v>-8041120</v>
      </c>
      <c r="Z10" s="140">
        <v>-65.98</v>
      </c>
      <c r="AA10" s="155">
        <v>5861259</v>
      </c>
    </row>
    <row r="11" spans="1:27" ht="13.5">
      <c r="A11" s="138" t="s">
        <v>80</v>
      </c>
      <c r="B11" s="136"/>
      <c r="C11" s="155">
        <v>314946</v>
      </c>
      <c r="D11" s="155"/>
      <c r="E11" s="156">
        <v>735838</v>
      </c>
      <c r="F11" s="60">
        <v>735839</v>
      </c>
      <c r="G11" s="60">
        <v>16820</v>
      </c>
      <c r="H11" s="60">
        <v>8161</v>
      </c>
      <c r="I11" s="60">
        <v>639404</v>
      </c>
      <c r="J11" s="60">
        <v>664385</v>
      </c>
      <c r="K11" s="60">
        <v>31917</v>
      </c>
      <c r="L11" s="60">
        <v>518170</v>
      </c>
      <c r="M11" s="60">
        <v>71766</v>
      </c>
      <c r="N11" s="60">
        <v>621853</v>
      </c>
      <c r="O11" s="60">
        <v>122560</v>
      </c>
      <c r="P11" s="60">
        <v>21914</v>
      </c>
      <c r="Q11" s="60">
        <v>220903</v>
      </c>
      <c r="R11" s="60">
        <v>365377</v>
      </c>
      <c r="S11" s="60">
        <v>220903</v>
      </c>
      <c r="T11" s="60">
        <v>277264</v>
      </c>
      <c r="U11" s="60">
        <v>95182</v>
      </c>
      <c r="V11" s="60">
        <v>593349</v>
      </c>
      <c r="W11" s="60">
        <v>2244964</v>
      </c>
      <c r="X11" s="60">
        <v>585838</v>
      </c>
      <c r="Y11" s="60">
        <v>1659126</v>
      </c>
      <c r="Z11" s="140">
        <v>283.21</v>
      </c>
      <c r="AA11" s="155">
        <v>735839</v>
      </c>
    </row>
    <row r="12" spans="1:27" ht="13.5">
      <c r="A12" s="138" t="s">
        <v>81</v>
      </c>
      <c r="B12" s="136"/>
      <c r="C12" s="155">
        <v>8700619</v>
      </c>
      <c r="D12" s="155"/>
      <c r="E12" s="156">
        <v>2470894</v>
      </c>
      <c r="F12" s="60">
        <v>2470894</v>
      </c>
      <c r="G12" s="60">
        <v>147756</v>
      </c>
      <c r="H12" s="60">
        <v>168198</v>
      </c>
      <c r="I12" s="60">
        <v>256378</v>
      </c>
      <c r="J12" s="60">
        <v>572332</v>
      </c>
      <c r="K12" s="60">
        <v>393061</v>
      </c>
      <c r="L12" s="60">
        <v>213240</v>
      </c>
      <c r="M12" s="60">
        <v>-71918</v>
      </c>
      <c r="N12" s="60">
        <v>534383</v>
      </c>
      <c r="O12" s="60">
        <v>149855</v>
      </c>
      <c r="P12" s="60">
        <v>128197</v>
      </c>
      <c r="Q12" s="60">
        <v>194046</v>
      </c>
      <c r="R12" s="60">
        <v>472098</v>
      </c>
      <c r="S12" s="60">
        <v>194046</v>
      </c>
      <c r="T12" s="60">
        <v>1021704</v>
      </c>
      <c r="U12" s="60">
        <v>-69429</v>
      </c>
      <c r="V12" s="60">
        <v>1146321</v>
      </c>
      <c r="W12" s="60">
        <v>2725134</v>
      </c>
      <c r="X12" s="60">
        <v>2470894</v>
      </c>
      <c r="Y12" s="60">
        <v>254240</v>
      </c>
      <c r="Z12" s="140">
        <v>10.29</v>
      </c>
      <c r="AA12" s="155">
        <v>2470894</v>
      </c>
    </row>
    <row r="13" spans="1:27" ht="13.5">
      <c r="A13" s="138" t="s">
        <v>82</v>
      </c>
      <c r="B13" s="136"/>
      <c r="C13" s="155">
        <v>5155988</v>
      </c>
      <c r="D13" s="155"/>
      <c r="E13" s="156">
        <v>6607518</v>
      </c>
      <c r="F13" s="60">
        <v>12213645</v>
      </c>
      <c r="G13" s="60">
        <v>268427</v>
      </c>
      <c r="H13" s="60">
        <v>276064</v>
      </c>
      <c r="I13" s="60">
        <v>303115</v>
      </c>
      <c r="J13" s="60">
        <v>847606</v>
      </c>
      <c r="K13" s="60">
        <v>289438</v>
      </c>
      <c r="L13" s="60">
        <v>314511</v>
      </c>
      <c r="M13" s="60">
        <v>794545</v>
      </c>
      <c r="N13" s="60">
        <v>1398494</v>
      </c>
      <c r="O13" s="60">
        <v>604543</v>
      </c>
      <c r="P13" s="60">
        <v>271714</v>
      </c>
      <c r="Q13" s="60">
        <v>350446</v>
      </c>
      <c r="R13" s="60">
        <v>1226703</v>
      </c>
      <c r="S13" s="60">
        <v>350446</v>
      </c>
      <c r="T13" s="60">
        <v>284093</v>
      </c>
      <c r="U13" s="60">
        <v>515126</v>
      </c>
      <c r="V13" s="60">
        <v>1149665</v>
      </c>
      <c r="W13" s="60">
        <v>4622468</v>
      </c>
      <c r="X13" s="60">
        <v>3607518</v>
      </c>
      <c r="Y13" s="60">
        <v>1014950</v>
      </c>
      <c r="Z13" s="140">
        <v>28.13</v>
      </c>
      <c r="AA13" s="155">
        <v>12213645</v>
      </c>
    </row>
    <row r="14" spans="1:27" ht="13.5">
      <c r="A14" s="138" t="s">
        <v>83</v>
      </c>
      <c r="B14" s="136"/>
      <c r="C14" s="157">
        <v>237</v>
      </c>
      <c r="D14" s="157"/>
      <c r="E14" s="158">
        <v>1795</v>
      </c>
      <c r="F14" s="159">
        <v>1795</v>
      </c>
      <c r="G14" s="159"/>
      <c r="H14" s="159"/>
      <c r="I14" s="159"/>
      <c r="J14" s="159"/>
      <c r="K14" s="159"/>
      <c r="L14" s="159"/>
      <c r="M14" s="159">
        <v>13</v>
      </c>
      <c r="N14" s="159">
        <v>13</v>
      </c>
      <c r="O14" s="159">
        <v>222</v>
      </c>
      <c r="P14" s="159">
        <v>570</v>
      </c>
      <c r="Q14" s="159">
        <v>1579</v>
      </c>
      <c r="R14" s="159">
        <v>2371</v>
      </c>
      <c r="S14" s="159">
        <v>1579</v>
      </c>
      <c r="T14" s="159">
        <v>2874396</v>
      </c>
      <c r="U14" s="159">
        <v>2544</v>
      </c>
      <c r="V14" s="159">
        <v>2878519</v>
      </c>
      <c r="W14" s="159">
        <v>2880903</v>
      </c>
      <c r="X14" s="159">
        <v>1795</v>
      </c>
      <c r="Y14" s="159">
        <v>2879108</v>
      </c>
      <c r="Z14" s="141">
        <v>160395.99</v>
      </c>
      <c r="AA14" s="157">
        <v>1795</v>
      </c>
    </row>
    <row r="15" spans="1:27" ht="13.5">
      <c r="A15" s="135" t="s">
        <v>84</v>
      </c>
      <c r="B15" s="142"/>
      <c r="C15" s="153">
        <f aca="true" t="shared" si="2" ref="C15:Y15">SUM(C16:C18)</f>
        <v>66939301</v>
      </c>
      <c r="D15" s="153">
        <f>SUM(D16:D18)</f>
        <v>0</v>
      </c>
      <c r="E15" s="154">
        <f t="shared" si="2"/>
        <v>4588716</v>
      </c>
      <c r="F15" s="100">
        <f t="shared" si="2"/>
        <v>4597208</v>
      </c>
      <c r="G15" s="100">
        <f t="shared" si="2"/>
        <v>56851</v>
      </c>
      <c r="H15" s="100">
        <f t="shared" si="2"/>
        <v>397186</v>
      </c>
      <c r="I15" s="100">
        <f t="shared" si="2"/>
        <v>629891</v>
      </c>
      <c r="J15" s="100">
        <f t="shared" si="2"/>
        <v>1083928</v>
      </c>
      <c r="K15" s="100">
        <f t="shared" si="2"/>
        <v>-5941022</v>
      </c>
      <c r="L15" s="100">
        <f t="shared" si="2"/>
        <v>8514788</v>
      </c>
      <c r="M15" s="100">
        <f t="shared" si="2"/>
        <v>3035275</v>
      </c>
      <c r="N15" s="100">
        <f t="shared" si="2"/>
        <v>5609041</v>
      </c>
      <c r="O15" s="100">
        <f t="shared" si="2"/>
        <v>14061649</v>
      </c>
      <c r="P15" s="100">
        <f t="shared" si="2"/>
        <v>818611</v>
      </c>
      <c r="Q15" s="100">
        <f t="shared" si="2"/>
        <v>8625643</v>
      </c>
      <c r="R15" s="100">
        <f t="shared" si="2"/>
        <v>23505903</v>
      </c>
      <c r="S15" s="100">
        <f t="shared" si="2"/>
        <v>8625643</v>
      </c>
      <c r="T15" s="100">
        <f t="shared" si="2"/>
        <v>5079698</v>
      </c>
      <c r="U15" s="100">
        <f t="shared" si="2"/>
        <v>-73153381</v>
      </c>
      <c r="V15" s="100">
        <f t="shared" si="2"/>
        <v>-59448040</v>
      </c>
      <c r="W15" s="100">
        <f t="shared" si="2"/>
        <v>-29249168</v>
      </c>
      <c r="X15" s="100">
        <f t="shared" si="2"/>
        <v>4588714</v>
      </c>
      <c r="Y15" s="100">
        <f t="shared" si="2"/>
        <v>-33837882</v>
      </c>
      <c r="Z15" s="137">
        <f>+IF(X15&lt;&gt;0,+(Y15/X15)*100,0)</f>
        <v>-737.4153629971273</v>
      </c>
      <c r="AA15" s="153">
        <f>SUM(AA16:AA18)</f>
        <v>4597208</v>
      </c>
    </row>
    <row r="16" spans="1:27" ht="13.5">
      <c r="A16" s="138" t="s">
        <v>85</v>
      </c>
      <c r="B16" s="136"/>
      <c r="C16" s="155">
        <v>7691819</v>
      </c>
      <c r="D16" s="155"/>
      <c r="E16" s="156">
        <v>528887</v>
      </c>
      <c r="F16" s="60">
        <v>537379</v>
      </c>
      <c r="G16" s="60">
        <v>35510</v>
      </c>
      <c r="H16" s="60">
        <v>100990</v>
      </c>
      <c r="I16" s="60">
        <v>99957</v>
      </c>
      <c r="J16" s="60">
        <v>236457</v>
      </c>
      <c r="K16" s="60">
        <v>393058</v>
      </c>
      <c r="L16" s="60">
        <v>81222</v>
      </c>
      <c r="M16" s="60">
        <v>-15734</v>
      </c>
      <c r="N16" s="60">
        <v>458546</v>
      </c>
      <c r="O16" s="60">
        <v>2169384</v>
      </c>
      <c r="P16" s="60">
        <v>63237</v>
      </c>
      <c r="Q16" s="60">
        <v>4629966</v>
      </c>
      <c r="R16" s="60">
        <v>6862587</v>
      </c>
      <c r="S16" s="60">
        <v>4629966</v>
      </c>
      <c r="T16" s="60">
        <v>1404897</v>
      </c>
      <c r="U16" s="60">
        <v>86452</v>
      </c>
      <c r="V16" s="60">
        <v>6121315</v>
      </c>
      <c r="W16" s="60">
        <v>13678905</v>
      </c>
      <c r="X16" s="60">
        <v>528886</v>
      </c>
      <c r="Y16" s="60">
        <v>13150019</v>
      </c>
      <c r="Z16" s="140">
        <v>2486.36</v>
      </c>
      <c r="AA16" s="155">
        <v>537379</v>
      </c>
    </row>
    <row r="17" spans="1:27" ht="13.5">
      <c r="A17" s="138" t="s">
        <v>86</v>
      </c>
      <c r="B17" s="136"/>
      <c r="C17" s="155">
        <v>59247311</v>
      </c>
      <c r="D17" s="155"/>
      <c r="E17" s="156">
        <v>4059829</v>
      </c>
      <c r="F17" s="60">
        <v>4059829</v>
      </c>
      <c r="G17" s="60">
        <v>21341</v>
      </c>
      <c r="H17" s="60">
        <v>296196</v>
      </c>
      <c r="I17" s="60">
        <v>529934</v>
      </c>
      <c r="J17" s="60">
        <v>847471</v>
      </c>
      <c r="K17" s="60">
        <v>-6334080</v>
      </c>
      <c r="L17" s="60">
        <v>8433566</v>
      </c>
      <c r="M17" s="60">
        <v>3051009</v>
      </c>
      <c r="N17" s="60">
        <v>5150495</v>
      </c>
      <c r="O17" s="60">
        <v>11892265</v>
      </c>
      <c r="P17" s="60">
        <v>755374</v>
      </c>
      <c r="Q17" s="60">
        <v>3995677</v>
      </c>
      <c r="R17" s="60">
        <v>16643316</v>
      </c>
      <c r="S17" s="60">
        <v>3995677</v>
      </c>
      <c r="T17" s="60">
        <v>3674801</v>
      </c>
      <c r="U17" s="60">
        <v>-73239833</v>
      </c>
      <c r="V17" s="60">
        <v>-65569355</v>
      </c>
      <c r="W17" s="60">
        <v>-42928073</v>
      </c>
      <c r="X17" s="60">
        <v>4059828</v>
      </c>
      <c r="Y17" s="60">
        <v>-46987901</v>
      </c>
      <c r="Z17" s="140">
        <v>-1157.39</v>
      </c>
      <c r="AA17" s="155">
        <v>4059829</v>
      </c>
    </row>
    <row r="18" spans="1:27" ht="13.5">
      <c r="A18" s="138" t="s">
        <v>87</v>
      </c>
      <c r="B18" s="136"/>
      <c r="C18" s="155">
        <v>171</v>
      </c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1009597757</v>
      </c>
      <c r="D19" s="153">
        <f>SUM(D20:D23)</f>
        <v>0</v>
      </c>
      <c r="E19" s="154">
        <f t="shared" si="3"/>
        <v>1158700051</v>
      </c>
      <c r="F19" s="100">
        <f t="shared" si="3"/>
        <v>1160071640</v>
      </c>
      <c r="G19" s="100">
        <f t="shared" si="3"/>
        <v>50396009</v>
      </c>
      <c r="H19" s="100">
        <f t="shared" si="3"/>
        <v>174770670</v>
      </c>
      <c r="I19" s="100">
        <f t="shared" si="3"/>
        <v>84792363</v>
      </c>
      <c r="J19" s="100">
        <f t="shared" si="3"/>
        <v>309959042</v>
      </c>
      <c r="K19" s="100">
        <f t="shared" si="3"/>
        <v>74321247</v>
      </c>
      <c r="L19" s="100">
        <f t="shared" si="3"/>
        <v>138568645</v>
      </c>
      <c r="M19" s="100">
        <f t="shared" si="3"/>
        <v>77257246</v>
      </c>
      <c r="N19" s="100">
        <f t="shared" si="3"/>
        <v>290147138</v>
      </c>
      <c r="O19" s="100">
        <f t="shared" si="3"/>
        <v>72807048</v>
      </c>
      <c r="P19" s="100">
        <f t="shared" si="3"/>
        <v>69475517</v>
      </c>
      <c r="Q19" s="100">
        <f t="shared" si="3"/>
        <v>132375523</v>
      </c>
      <c r="R19" s="100">
        <f t="shared" si="3"/>
        <v>274658088</v>
      </c>
      <c r="S19" s="100">
        <f t="shared" si="3"/>
        <v>132375523</v>
      </c>
      <c r="T19" s="100">
        <f t="shared" si="3"/>
        <v>77058654</v>
      </c>
      <c r="U19" s="100">
        <f t="shared" si="3"/>
        <v>75538438</v>
      </c>
      <c r="V19" s="100">
        <f t="shared" si="3"/>
        <v>284972615</v>
      </c>
      <c r="W19" s="100">
        <f t="shared" si="3"/>
        <v>1159736883</v>
      </c>
      <c r="X19" s="100">
        <f t="shared" si="3"/>
        <v>1158700056</v>
      </c>
      <c r="Y19" s="100">
        <f t="shared" si="3"/>
        <v>1036827</v>
      </c>
      <c r="Z19" s="137">
        <f>+IF(X19&lt;&gt;0,+(Y19/X19)*100,0)</f>
        <v>0.08948191506775935</v>
      </c>
      <c r="AA19" s="153">
        <f>SUM(AA20:AA23)</f>
        <v>1160071640</v>
      </c>
    </row>
    <row r="20" spans="1:27" ht="13.5">
      <c r="A20" s="138" t="s">
        <v>89</v>
      </c>
      <c r="B20" s="136"/>
      <c r="C20" s="155">
        <v>533649381</v>
      </c>
      <c r="D20" s="155"/>
      <c r="E20" s="156">
        <v>663154800</v>
      </c>
      <c r="F20" s="60">
        <v>663583834</v>
      </c>
      <c r="G20" s="60">
        <v>23558963</v>
      </c>
      <c r="H20" s="60">
        <v>81479436</v>
      </c>
      <c r="I20" s="60">
        <v>57146515</v>
      </c>
      <c r="J20" s="60">
        <v>162184914</v>
      </c>
      <c r="K20" s="60">
        <v>48276256</v>
      </c>
      <c r="L20" s="60">
        <v>57665954</v>
      </c>
      <c r="M20" s="60">
        <v>56547237</v>
      </c>
      <c r="N20" s="60">
        <v>162489447</v>
      </c>
      <c r="O20" s="60">
        <v>45058387</v>
      </c>
      <c r="P20" s="60">
        <v>41809383</v>
      </c>
      <c r="Q20" s="60">
        <v>57747236</v>
      </c>
      <c r="R20" s="60">
        <v>144615006</v>
      </c>
      <c r="S20" s="60">
        <v>57747236</v>
      </c>
      <c r="T20" s="60">
        <v>43016628</v>
      </c>
      <c r="U20" s="60">
        <v>46049095</v>
      </c>
      <c r="V20" s="60">
        <v>146812959</v>
      </c>
      <c r="W20" s="60">
        <v>616102326</v>
      </c>
      <c r="X20" s="60">
        <v>663154800</v>
      </c>
      <c r="Y20" s="60">
        <v>-47052474</v>
      </c>
      <c r="Z20" s="140">
        <v>-7.1</v>
      </c>
      <c r="AA20" s="155">
        <v>663583834</v>
      </c>
    </row>
    <row r="21" spans="1:27" ht="13.5">
      <c r="A21" s="138" t="s">
        <v>90</v>
      </c>
      <c r="B21" s="136"/>
      <c r="C21" s="155">
        <v>236284417</v>
      </c>
      <c r="D21" s="155"/>
      <c r="E21" s="156">
        <v>224081051</v>
      </c>
      <c r="F21" s="60">
        <v>224199630</v>
      </c>
      <c r="G21" s="60">
        <v>13211509</v>
      </c>
      <c r="H21" s="60">
        <v>37191898</v>
      </c>
      <c r="I21" s="60">
        <v>13767497</v>
      </c>
      <c r="J21" s="60">
        <v>64170904</v>
      </c>
      <c r="K21" s="60">
        <v>15250187</v>
      </c>
      <c r="L21" s="60">
        <v>34139964</v>
      </c>
      <c r="M21" s="60">
        <v>15208584</v>
      </c>
      <c r="N21" s="60">
        <v>64598735</v>
      </c>
      <c r="O21" s="60">
        <v>16103070</v>
      </c>
      <c r="P21" s="60">
        <v>14162544</v>
      </c>
      <c r="Q21" s="60">
        <v>31565911</v>
      </c>
      <c r="R21" s="60">
        <v>61831525</v>
      </c>
      <c r="S21" s="60">
        <v>31565911</v>
      </c>
      <c r="T21" s="60">
        <v>20400156</v>
      </c>
      <c r="U21" s="60">
        <v>16860858</v>
      </c>
      <c r="V21" s="60">
        <v>68826925</v>
      </c>
      <c r="W21" s="60">
        <v>259428089</v>
      </c>
      <c r="X21" s="60">
        <v>224081052</v>
      </c>
      <c r="Y21" s="60">
        <v>35347037</v>
      </c>
      <c r="Z21" s="140">
        <v>15.77</v>
      </c>
      <c r="AA21" s="155">
        <v>224199630</v>
      </c>
    </row>
    <row r="22" spans="1:27" ht="13.5">
      <c r="A22" s="138" t="s">
        <v>91</v>
      </c>
      <c r="B22" s="136"/>
      <c r="C22" s="157">
        <v>144027712</v>
      </c>
      <c r="D22" s="157"/>
      <c r="E22" s="158">
        <v>169475374</v>
      </c>
      <c r="F22" s="159">
        <v>169475375</v>
      </c>
      <c r="G22" s="159">
        <v>7470006</v>
      </c>
      <c r="H22" s="159">
        <v>38636569</v>
      </c>
      <c r="I22" s="159">
        <v>7671103</v>
      </c>
      <c r="J22" s="159">
        <v>53777678</v>
      </c>
      <c r="K22" s="159">
        <v>4586755</v>
      </c>
      <c r="L22" s="159">
        <v>31242914</v>
      </c>
      <c r="M22" s="159">
        <v>4448859</v>
      </c>
      <c r="N22" s="159">
        <v>40278528</v>
      </c>
      <c r="O22" s="159">
        <v>6345509</v>
      </c>
      <c r="P22" s="159">
        <v>7397638</v>
      </c>
      <c r="Q22" s="159">
        <v>29179071</v>
      </c>
      <c r="R22" s="159">
        <v>42922218</v>
      </c>
      <c r="S22" s="159">
        <v>29179071</v>
      </c>
      <c r="T22" s="159">
        <v>7488527</v>
      </c>
      <c r="U22" s="159">
        <v>16198089</v>
      </c>
      <c r="V22" s="159">
        <v>52865687</v>
      </c>
      <c r="W22" s="159">
        <v>189844111</v>
      </c>
      <c r="X22" s="159">
        <v>169475376</v>
      </c>
      <c r="Y22" s="159">
        <v>20368735</v>
      </c>
      <c r="Z22" s="141">
        <v>12.02</v>
      </c>
      <c r="AA22" s="157">
        <v>169475375</v>
      </c>
    </row>
    <row r="23" spans="1:27" ht="13.5">
      <c r="A23" s="138" t="s">
        <v>92</v>
      </c>
      <c r="B23" s="136"/>
      <c r="C23" s="155">
        <v>95636247</v>
      </c>
      <c r="D23" s="155"/>
      <c r="E23" s="156">
        <v>101988826</v>
      </c>
      <c r="F23" s="60">
        <v>102812801</v>
      </c>
      <c r="G23" s="60">
        <v>6155531</v>
      </c>
      <c r="H23" s="60">
        <v>17462767</v>
      </c>
      <c r="I23" s="60">
        <v>6207248</v>
      </c>
      <c r="J23" s="60">
        <v>29825546</v>
      </c>
      <c r="K23" s="60">
        <v>6208049</v>
      </c>
      <c r="L23" s="60">
        <v>15519813</v>
      </c>
      <c r="M23" s="60">
        <v>1052566</v>
      </c>
      <c r="N23" s="60">
        <v>22780428</v>
      </c>
      <c r="O23" s="60">
        <v>5300082</v>
      </c>
      <c r="P23" s="60">
        <v>6105952</v>
      </c>
      <c r="Q23" s="60">
        <v>13883305</v>
      </c>
      <c r="R23" s="60">
        <v>25289339</v>
      </c>
      <c r="S23" s="60">
        <v>13883305</v>
      </c>
      <c r="T23" s="60">
        <v>6153343</v>
      </c>
      <c r="U23" s="60">
        <v>-3569604</v>
      </c>
      <c r="V23" s="60">
        <v>16467044</v>
      </c>
      <c r="W23" s="60">
        <v>94362357</v>
      </c>
      <c r="X23" s="60">
        <v>101988828</v>
      </c>
      <c r="Y23" s="60">
        <v>-7626471</v>
      </c>
      <c r="Z23" s="140">
        <v>-7.48</v>
      </c>
      <c r="AA23" s="155">
        <v>102812801</v>
      </c>
    </row>
    <row r="24" spans="1:27" ht="13.5">
      <c r="A24" s="135" t="s">
        <v>93</v>
      </c>
      <c r="B24" s="142" t="s">
        <v>94</v>
      </c>
      <c r="C24" s="153">
        <v>108507</v>
      </c>
      <c r="D24" s="153"/>
      <c r="E24" s="154">
        <v>135826</v>
      </c>
      <c r="F24" s="100">
        <v>135826</v>
      </c>
      <c r="G24" s="100">
        <v>11330</v>
      </c>
      <c r="H24" s="100">
        <v>7699</v>
      </c>
      <c r="I24" s="100">
        <v>15532</v>
      </c>
      <c r="J24" s="100">
        <v>34561</v>
      </c>
      <c r="K24" s="100">
        <v>10867</v>
      </c>
      <c r="L24" s="100">
        <v>10194</v>
      </c>
      <c r="M24" s="100">
        <v>12077</v>
      </c>
      <c r="N24" s="100">
        <v>33138</v>
      </c>
      <c r="O24" s="100">
        <v>8970</v>
      </c>
      <c r="P24" s="100">
        <v>9359</v>
      </c>
      <c r="Q24" s="100">
        <v>8970</v>
      </c>
      <c r="R24" s="100">
        <v>27299</v>
      </c>
      <c r="S24" s="100">
        <v>8970</v>
      </c>
      <c r="T24" s="100">
        <v>10527</v>
      </c>
      <c r="U24" s="100">
        <v>13234</v>
      </c>
      <c r="V24" s="100">
        <v>32731</v>
      </c>
      <c r="W24" s="100">
        <v>127729</v>
      </c>
      <c r="X24" s="100">
        <v>135828</v>
      </c>
      <c r="Y24" s="100">
        <v>-8099</v>
      </c>
      <c r="Z24" s="137">
        <v>-5.96</v>
      </c>
      <c r="AA24" s="153">
        <v>135826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1456210889</v>
      </c>
      <c r="D25" s="168">
        <f>+D5+D9+D15+D19+D24</f>
        <v>0</v>
      </c>
      <c r="E25" s="169">
        <f t="shared" si="4"/>
        <v>1526361893</v>
      </c>
      <c r="F25" s="73">
        <f t="shared" si="4"/>
        <v>1508569891</v>
      </c>
      <c r="G25" s="73">
        <f t="shared" si="4"/>
        <v>74036197</v>
      </c>
      <c r="H25" s="73">
        <f t="shared" si="4"/>
        <v>227789227</v>
      </c>
      <c r="I25" s="73">
        <f t="shared" si="4"/>
        <v>108766077</v>
      </c>
      <c r="J25" s="73">
        <f t="shared" si="4"/>
        <v>410591501</v>
      </c>
      <c r="K25" s="73">
        <f t="shared" si="4"/>
        <v>88212676</v>
      </c>
      <c r="L25" s="73">
        <f t="shared" si="4"/>
        <v>195309478</v>
      </c>
      <c r="M25" s="73">
        <f t="shared" si="4"/>
        <v>120113611</v>
      </c>
      <c r="N25" s="73">
        <f t="shared" si="4"/>
        <v>403635765</v>
      </c>
      <c r="O25" s="73">
        <f t="shared" si="4"/>
        <v>108696131</v>
      </c>
      <c r="P25" s="73">
        <f t="shared" si="4"/>
        <v>93435563</v>
      </c>
      <c r="Q25" s="73">
        <f t="shared" si="4"/>
        <v>173663968</v>
      </c>
      <c r="R25" s="73">
        <f t="shared" si="4"/>
        <v>375795662</v>
      </c>
      <c r="S25" s="73">
        <f t="shared" si="4"/>
        <v>180983968</v>
      </c>
      <c r="T25" s="73">
        <f t="shared" si="4"/>
        <v>108425322</v>
      </c>
      <c r="U25" s="73">
        <f t="shared" si="4"/>
        <v>20084799</v>
      </c>
      <c r="V25" s="73">
        <f t="shared" si="4"/>
        <v>309494089</v>
      </c>
      <c r="W25" s="73">
        <f t="shared" si="4"/>
        <v>1499517017</v>
      </c>
      <c r="X25" s="73">
        <f t="shared" si="4"/>
        <v>1526361898</v>
      </c>
      <c r="Y25" s="73">
        <f t="shared" si="4"/>
        <v>-26844881</v>
      </c>
      <c r="Z25" s="170">
        <f>+IF(X25&lt;&gt;0,+(Y25/X25)*100,0)</f>
        <v>-1.7587494181540424</v>
      </c>
      <c r="AA25" s="168">
        <f>+AA5+AA9+AA15+AA19+AA24</f>
        <v>1508569891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232112850</v>
      </c>
      <c r="D28" s="153">
        <f>SUM(D29:D31)</f>
        <v>0</v>
      </c>
      <c r="E28" s="154">
        <f t="shared" si="5"/>
        <v>310709301</v>
      </c>
      <c r="F28" s="100">
        <f t="shared" si="5"/>
        <v>326052256</v>
      </c>
      <c r="G28" s="100">
        <f t="shared" si="5"/>
        <v>12697132</v>
      </c>
      <c r="H28" s="100">
        <f t="shared" si="5"/>
        <v>18283701</v>
      </c>
      <c r="I28" s="100">
        <f t="shared" si="5"/>
        <v>23686618</v>
      </c>
      <c r="J28" s="100">
        <f t="shared" si="5"/>
        <v>54667451</v>
      </c>
      <c r="K28" s="100">
        <f t="shared" si="5"/>
        <v>26004563</v>
      </c>
      <c r="L28" s="100">
        <f t="shared" si="5"/>
        <v>20222579</v>
      </c>
      <c r="M28" s="100">
        <f t="shared" si="5"/>
        <v>24774569</v>
      </c>
      <c r="N28" s="100">
        <f t="shared" si="5"/>
        <v>71001711</v>
      </c>
      <c r="O28" s="100">
        <f t="shared" si="5"/>
        <v>15790657</v>
      </c>
      <c r="P28" s="100">
        <f t="shared" si="5"/>
        <v>25279118</v>
      </c>
      <c r="Q28" s="100">
        <f t="shared" si="5"/>
        <v>64831409</v>
      </c>
      <c r="R28" s="100">
        <f t="shared" si="5"/>
        <v>105901184</v>
      </c>
      <c r="S28" s="100">
        <f t="shared" si="5"/>
        <v>23631367</v>
      </c>
      <c r="T28" s="100">
        <f t="shared" si="5"/>
        <v>29077310</v>
      </c>
      <c r="U28" s="100">
        <f t="shared" si="5"/>
        <v>24388730</v>
      </c>
      <c r="V28" s="100">
        <f t="shared" si="5"/>
        <v>77097407</v>
      </c>
      <c r="W28" s="100">
        <f t="shared" si="5"/>
        <v>308667753</v>
      </c>
      <c r="X28" s="100">
        <f t="shared" si="5"/>
        <v>278674843</v>
      </c>
      <c r="Y28" s="100">
        <f t="shared" si="5"/>
        <v>29992910</v>
      </c>
      <c r="Z28" s="137">
        <f>+IF(X28&lt;&gt;0,+(Y28/X28)*100,0)</f>
        <v>10.762690193746696</v>
      </c>
      <c r="AA28" s="153">
        <f>SUM(AA29:AA31)</f>
        <v>326052256</v>
      </c>
    </row>
    <row r="29" spans="1:27" ht="13.5">
      <c r="A29" s="138" t="s">
        <v>75</v>
      </c>
      <c r="B29" s="136"/>
      <c r="C29" s="155">
        <v>103208272</v>
      </c>
      <c r="D29" s="155"/>
      <c r="E29" s="156">
        <v>134866790</v>
      </c>
      <c r="F29" s="60">
        <v>116839980</v>
      </c>
      <c r="G29" s="60">
        <v>5620979</v>
      </c>
      <c r="H29" s="60">
        <v>9558582</v>
      </c>
      <c r="I29" s="60">
        <v>10923415</v>
      </c>
      <c r="J29" s="60">
        <v>26102976</v>
      </c>
      <c r="K29" s="60">
        <v>10590506</v>
      </c>
      <c r="L29" s="60">
        <v>10163764</v>
      </c>
      <c r="M29" s="60">
        <v>9688795</v>
      </c>
      <c r="N29" s="60">
        <v>30443065</v>
      </c>
      <c r="O29" s="60">
        <v>8437733</v>
      </c>
      <c r="P29" s="60">
        <v>9402035</v>
      </c>
      <c r="Q29" s="60">
        <v>10903569</v>
      </c>
      <c r="R29" s="60">
        <v>28743337</v>
      </c>
      <c r="S29" s="60">
        <v>10903569</v>
      </c>
      <c r="T29" s="60">
        <v>14181403</v>
      </c>
      <c r="U29" s="60">
        <v>11905738</v>
      </c>
      <c r="V29" s="60">
        <v>36990710</v>
      </c>
      <c r="W29" s="60">
        <v>122280088</v>
      </c>
      <c r="X29" s="60">
        <v>122171527</v>
      </c>
      <c r="Y29" s="60">
        <v>108561</v>
      </c>
      <c r="Z29" s="140">
        <v>0.09</v>
      </c>
      <c r="AA29" s="155">
        <v>116839980</v>
      </c>
    </row>
    <row r="30" spans="1:27" ht="13.5">
      <c r="A30" s="138" t="s">
        <v>76</v>
      </c>
      <c r="B30" s="136"/>
      <c r="C30" s="157">
        <v>63256303</v>
      </c>
      <c r="D30" s="157"/>
      <c r="E30" s="158">
        <v>81928686</v>
      </c>
      <c r="F30" s="159">
        <v>132109756</v>
      </c>
      <c r="G30" s="159">
        <v>4052418</v>
      </c>
      <c r="H30" s="159">
        <v>4485082</v>
      </c>
      <c r="I30" s="159">
        <v>7402609</v>
      </c>
      <c r="J30" s="159">
        <v>15940109</v>
      </c>
      <c r="K30" s="159">
        <v>9623600</v>
      </c>
      <c r="L30" s="159">
        <v>5629970</v>
      </c>
      <c r="M30" s="159">
        <v>10747907</v>
      </c>
      <c r="N30" s="159">
        <v>26001477</v>
      </c>
      <c r="O30" s="159">
        <v>4279269</v>
      </c>
      <c r="P30" s="159">
        <v>9260965</v>
      </c>
      <c r="Q30" s="159">
        <v>49248018</v>
      </c>
      <c r="R30" s="159">
        <v>62788252</v>
      </c>
      <c r="S30" s="159">
        <v>8047976</v>
      </c>
      <c r="T30" s="159">
        <v>10151557</v>
      </c>
      <c r="U30" s="159">
        <v>6072636</v>
      </c>
      <c r="V30" s="159">
        <v>24272169</v>
      </c>
      <c r="W30" s="159">
        <v>129002007</v>
      </c>
      <c r="X30" s="159">
        <v>72641988</v>
      </c>
      <c r="Y30" s="159">
        <v>56360019</v>
      </c>
      <c r="Z30" s="141">
        <v>77.59</v>
      </c>
      <c r="AA30" s="157">
        <v>132109756</v>
      </c>
    </row>
    <row r="31" spans="1:27" ht="13.5">
      <c r="A31" s="138" t="s">
        <v>77</v>
      </c>
      <c r="B31" s="136"/>
      <c r="C31" s="155">
        <v>65648275</v>
      </c>
      <c r="D31" s="155"/>
      <c r="E31" s="156">
        <v>93913825</v>
      </c>
      <c r="F31" s="60">
        <v>77102520</v>
      </c>
      <c r="G31" s="60">
        <v>3023735</v>
      </c>
      <c r="H31" s="60">
        <v>4240037</v>
      </c>
      <c r="I31" s="60">
        <v>5360594</v>
      </c>
      <c r="J31" s="60">
        <v>12624366</v>
      </c>
      <c r="K31" s="60">
        <v>5790457</v>
      </c>
      <c r="L31" s="60">
        <v>4428845</v>
      </c>
      <c r="M31" s="60">
        <v>4337867</v>
      </c>
      <c r="N31" s="60">
        <v>14557169</v>
      </c>
      <c r="O31" s="60">
        <v>3073655</v>
      </c>
      <c r="P31" s="60">
        <v>6616118</v>
      </c>
      <c r="Q31" s="60">
        <v>4679822</v>
      </c>
      <c r="R31" s="60">
        <v>14369595</v>
      </c>
      <c r="S31" s="60">
        <v>4679822</v>
      </c>
      <c r="T31" s="60">
        <v>4744350</v>
      </c>
      <c r="U31" s="60">
        <v>6410356</v>
      </c>
      <c r="V31" s="60">
        <v>15834528</v>
      </c>
      <c r="W31" s="60">
        <v>57385658</v>
      </c>
      <c r="X31" s="60">
        <v>83861328</v>
      </c>
      <c r="Y31" s="60">
        <v>-26475670</v>
      </c>
      <c r="Z31" s="140">
        <v>-31.57</v>
      </c>
      <c r="AA31" s="155">
        <v>77102520</v>
      </c>
    </row>
    <row r="32" spans="1:27" ht="13.5">
      <c r="A32" s="135" t="s">
        <v>78</v>
      </c>
      <c r="B32" s="136"/>
      <c r="C32" s="153">
        <f aca="true" t="shared" si="6" ref="C32:Y32">SUM(C33:C37)</f>
        <v>168041774</v>
      </c>
      <c r="D32" s="153">
        <f>SUM(D33:D37)</f>
        <v>0</v>
      </c>
      <c r="E32" s="154">
        <f t="shared" si="6"/>
        <v>198227184</v>
      </c>
      <c r="F32" s="100">
        <f t="shared" si="6"/>
        <v>217102956</v>
      </c>
      <c r="G32" s="100">
        <f t="shared" si="6"/>
        <v>9475588</v>
      </c>
      <c r="H32" s="100">
        <f t="shared" si="6"/>
        <v>14320786</v>
      </c>
      <c r="I32" s="100">
        <f t="shared" si="6"/>
        <v>15684890</v>
      </c>
      <c r="J32" s="100">
        <f t="shared" si="6"/>
        <v>39481264</v>
      </c>
      <c r="K32" s="100">
        <f t="shared" si="6"/>
        <v>17800887</v>
      </c>
      <c r="L32" s="100">
        <f t="shared" si="6"/>
        <v>15687832</v>
      </c>
      <c r="M32" s="100">
        <f t="shared" si="6"/>
        <v>17350096</v>
      </c>
      <c r="N32" s="100">
        <f t="shared" si="6"/>
        <v>50838815</v>
      </c>
      <c r="O32" s="100">
        <f t="shared" si="6"/>
        <v>14191130</v>
      </c>
      <c r="P32" s="100">
        <f t="shared" si="6"/>
        <v>17664090</v>
      </c>
      <c r="Q32" s="100">
        <f t="shared" si="6"/>
        <v>23013697</v>
      </c>
      <c r="R32" s="100">
        <f t="shared" si="6"/>
        <v>54868917</v>
      </c>
      <c r="S32" s="100">
        <f t="shared" si="6"/>
        <v>23013697</v>
      </c>
      <c r="T32" s="100">
        <f t="shared" si="6"/>
        <v>15819219</v>
      </c>
      <c r="U32" s="100">
        <f t="shared" si="6"/>
        <v>24312042</v>
      </c>
      <c r="V32" s="100">
        <f t="shared" si="6"/>
        <v>63144958</v>
      </c>
      <c r="W32" s="100">
        <f t="shared" si="6"/>
        <v>208333954</v>
      </c>
      <c r="X32" s="100">
        <f t="shared" si="6"/>
        <v>203507491</v>
      </c>
      <c r="Y32" s="100">
        <f t="shared" si="6"/>
        <v>4826463</v>
      </c>
      <c r="Z32" s="137">
        <f>+IF(X32&lt;&gt;0,+(Y32/X32)*100,0)</f>
        <v>2.371638987972192</v>
      </c>
      <c r="AA32" s="153">
        <f>SUM(AA33:AA37)</f>
        <v>217102956</v>
      </c>
    </row>
    <row r="33" spans="1:27" ht="13.5">
      <c r="A33" s="138" t="s">
        <v>79</v>
      </c>
      <c r="B33" s="136"/>
      <c r="C33" s="155">
        <v>60398845</v>
      </c>
      <c r="D33" s="155"/>
      <c r="E33" s="156">
        <v>67559545</v>
      </c>
      <c r="F33" s="60">
        <v>79210660</v>
      </c>
      <c r="G33" s="60">
        <v>2382234</v>
      </c>
      <c r="H33" s="60">
        <v>4964680</v>
      </c>
      <c r="I33" s="60">
        <v>6098542</v>
      </c>
      <c r="J33" s="60">
        <v>13445456</v>
      </c>
      <c r="K33" s="60">
        <v>6198821</v>
      </c>
      <c r="L33" s="60">
        <v>5144292</v>
      </c>
      <c r="M33" s="60">
        <v>5375843</v>
      </c>
      <c r="N33" s="60">
        <v>16718956</v>
      </c>
      <c r="O33" s="60">
        <v>4894761</v>
      </c>
      <c r="P33" s="60">
        <v>6963095</v>
      </c>
      <c r="Q33" s="60">
        <v>5701169</v>
      </c>
      <c r="R33" s="60">
        <v>17559025</v>
      </c>
      <c r="S33" s="60">
        <v>5701169</v>
      </c>
      <c r="T33" s="60">
        <v>4831372</v>
      </c>
      <c r="U33" s="60">
        <v>8948238</v>
      </c>
      <c r="V33" s="60">
        <v>19480779</v>
      </c>
      <c r="W33" s="60">
        <v>67204216</v>
      </c>
      <c r="X33" s="60">
        <v>75194731</v>
      </c>
      <c r="Y33" s="60">
        <v>-7990515</v>
      </c>
      <c r="Z33" s="140">
        <v>-10.63</v>
      </c>
      <c r="AA33" s="155">
        <v>79210660</v>
      </c>
    </row>
    <row r="34" spans="1:27" ht="13.5">
      <c r="A34" s="138" t="s">
        <v>80</v>
      </c>
      <c r="B34" s="136"/>
      <c r="C34" s="155">
        <v>40598939</v>
      </c>
      <c r="D34" s="155"/>
      <c r="E34" s="156">
        <v>46222115</v>
      </c>
      <c r="F34" s="60">
        <v>48916776</v>
      </c>
      <c r="G34" s="60">
        <v>2538002</v>
      </c>
      <c r="H34" s="60">
        <v>3139779</v>
      </c>
      <c r="I34" s="60">
        <v>3587830</v>
      </c>
      <c r="J34" s="60">
        <v>9265611</v>
      </c>
      <c r="K34" s="60">
        <v>4471077</v>
      </c>
      <c r="L34" s="60">
        <v>4600457</v>
      </c>
      <c r="M34" s="60">
        <v>4209941</v>
      </c>
      <c r="N34" s="60">
        <v>13281475</v>
      </c>
      <c r="O34" s="60">
        <v>3452836</v>
      </c>
      <c r="P34" s="60">
        <v>4379855</v>
      </c>
      <c r="Q34" s="60">
        <v>3376109</v>
      </c>
      <c r="R34" s="60">
        <v>11208800</v>
      </c>
      <c r="S34" s="60">
        <v>3376109</v>
      </c>
      <c r="T34" s="60">
        <v>4219493</v>
      </c>
      <c r="U34" s="60">
        <v>5476422</v>
      </c>
      <c r="V34" s="60">
        <v>13072024</v>
      </c>
      <c r="W34" s="60">
        <v>46827910</v>
      </c>
      <c r="X34" s="60">
        <v>46167228</v>
      </c>
      <c r="Y34" s="60">
        <v>660682</v>
      </c>
      <c r="Z34" s="140">
        <v>1.43</v>
      </c>
      <c r="AA34" s="155">
        <v>48916776</v>
      </c>
    </row>
    <row r="35" spans="1:27" ht="13.5">
      <c r="A35" s="138" t="s">
        <v>81</v>
      </c>
      <c r="B35" s="136"/>
      <c r="C35" s="155">
        <v>49608794</v>
      </c>
      <c r="D35" s="155"/>
      <c r="E35" s="156">
        <v>60092854</v>
      </c>
      <c r="F35" s="60">
        <v>62405298</v>
      </c>
      <c r="G35" s="60">
        <v>3313164</v>
      </c>
      <c r="H35" s="60">
        <v>4808540</v>
      </c>
      <c r="I35" s="60">
        <v>4300988</v>
      </c>
      <c r="J35" s="60">
        <v>12422692</v>
      </c>
      <c r="K35" s="60">
        <v>4480232</v>
      </c>
      <c r="L35" s="60">
        <v>4137321</v>
      </c>
      <c r="M35" s="60">
        <v>5719842</v>
      </c>
      <c r="N35" s="60">
        <v>14337395</v>
      </c>
      <c r="O35" s="60">
        <v>4044174</v>
      </c>
      <c r="P35" s="60">
        <v>4012380</v>
      </c>
      <c r="Q35" s="60">
        <v>6142822</v>
      </c>
      <c r="R35" s="60">
        <v>14199376</v>
      </c>
      <c r="S35" s="60">
        <v>6142822</v>
      </c>
      <c r="T35" s="60">
        <v>4873518</v>
      </c>
      <c r="U35" s="60">
        <v>7749538</v>
      </c>
      <c r="V35" s="60">
        <v>18765878</v>
      </c>
      <c r="W35" s="60">
        <v>59725341</v>
      </c>
      <c r="X35" s="60">
        <v>60092856</v>
      </c>
      <c r="Y35" s="60">
        <v>-367515</v>
      </c>
      <c r="Z35" s="140">
        <v>-0.61</v>
      </c>
      <c r="AA35" s="155">
        <v>62405298</v>
      </c>
    </row>
    <row r="36" spans="1:27" ht="13.5">
      <c r="A36" s="138" t="s">
        <v>82</v>
      </c>
      <c r="B36" s="136"/>
      <c r="C36" s="155">
        <v>14843477</v>
      </c>
      <c r="D36" s="155"/>
      <c r="E36" s="156">
        <v>21196331</v>
      </c>
      <c r="F36" s="60">
        <v>22182531</v>
      </c>
      <c r="G36" s="60">
        <v>1046986</v>
      </c>
      <c r="H36" s="60">
        <v>1189686</v>
      </c>
      <c r="I36" s="60">
        <v>1456247</v>
      </c>
      <c r="J36" s="60">
        <v>3692919</v>
      </c>
      <c r="K36" s="60">
        <v>2412108</v>
      </c>
      <c r="L36" s="60">
        <v>1559853</v>
      </c>
      <c r="M36" s="60">
        <v>1792470</v>
      </c>
      <c r="N36" s="60">
        <v>5764431</v>
      </c>
      <c r="O36" s="60">
        <v>1480486</v>
      </c>
      <c r="P36" s="60">
        <v>1784748</v>
      </c>
      <c r="Q36" s="60">
        <v>7465621</v>
      </c>
      <c r="R36" s="60">
        <v>10730855</v>
      </c>
      <c r="S36" s="60">
        <v>7465621</v>
      </c>
      <c r="T36" s="60">
        <v>1431389</v>
      </c>
      <c r="U36" s="60">
        <v>1792354</v>
      </c>
      <c r="V36" s="60">
        <v>10689364</v>
      </c>
      <c r="W36" s="60">
        <v>30877569</v>
      </c>
      <c r="X36" s="60">
        <v>18196332</v>
      </c>
      <c r="Y36" s="60">
        <v>12681237</v>
      </c>
      <c r="Z36" s="140">
        <v>69.69</v>
      </c>
      <c r="AA36" s="155">
        <v>22182531</v>
      </c>
    </row>
    <row r="37" spans="1:27" ht="13.5">
      <c r="A37" s="138" t="s">
        <v>83</v>
      </c>
      <c r="B37" s="136"/>
      <c r="C37" s="157">
        <v>2591719</v>
      </c>
      <c r="D37" s="157"/>
      <c r="E37" s="158">
        <v>3156339</v>
      </c>
      <c r="F37" s="159">
        <v>4387691</v>
      </c>
      <c r="G37" s="159">
        <v>195202</v>
      </c>
      <c r="H37" s="159">
        <v>218101</v>
      </c>
      <c r="I37" s="159">
        <v>241283</v>
      </c>
      <c r="J37" s="159">
        <v>654586</v>
      </c>
      <c r="K37" s="159">
        <v>238649</v>
      </c>
      <c r="L37" s="159">
        <v>245909</v>
      </c>
      <c r="M37" s="159">
        <v>252000</v>
      </c>
      <c r="N37" s="159">
        <v>736558</v>
      </c>
      <c r="O37" s="159">
        <v>318873</v>
      </c>
      <c r="P37" s="159">
        <v>524012</v>
      </c>
      <c r="Q37" s="159">
        <v>327976</v>
      </c>
      <c r="R37" s="159">
        <v>1170861</v>
      </c>
      <c r="S37" s="159">
        <v>327976</v>
      </c>
      <c r="T37" s="159">
        <v>463447</v>
      </c>
      <c r="U37" s="159">
        <v>345490</v>
      </c>
      <c r="V37" s="159">
        <v>1136913</v>
      </c>
      <c r="W37" s="159">
        <v>3698918</v>
      </c>
      <c r="X37" s="159">
        <v>3856344</v>
      </c>
      <c r="Y37" s="159">
        <v>-157426</v>
      </c>
      <c r="Z37" s="141">
        <v>-4.08</v>
      </c>
      <c r="AA37" s="157">
        <v>4387691</v>
      </c>
    </row>
    <row r="38" spans="1:27" ht="13.5">
      <c r="A38" s="135" t="s">
        <v>84</v>
      </c>
      <c r="B38" s="142"/>
      <c r="C38" s="153">
        <f aca="true" t="shared" si="7" ref="C38:Y38">SUM(C39:C41)</f>
        <v>317704571</v>
      </c>
      <c r="D38" s="153">
        <f>SUM(D39:D41)</f>
        <v>0</v>
      </c>
      <c r="E38" s="154">
        <f t="shared" si="7"/>
        <v>346408855</v>
      </c>
      <c r="F38" s="100">
        <f t="shared" si="7"/>
        <v>297536708</v>
      </c>
      <c r="G38" s="100">
        <f t="shared" si="7"/>
        <v>21732048</v>
      </c>
      <c r="H38" s="100">
        <f t="shared" si="7"/>
        <v>26097029</v>
      </c>
      <c r="I38" s="100">
        <f t="shared" si="7"/>
        <v>44840164</v>
      </c>
      <c r="J38" s="100">
        <f t="shared" si="7"/>
        <v>92669241</v>
      </c>
      <c r="K38" s="100">
        <f t="shared" si="7"/>
        <v>14276295</v>
      </c>
      <c r="L38" s="100">
        <f t="shared" si="7"/>
        <v>13479648</v>
      </c>
      <c r="M38" s="100">
        <f t="shared" si="7"/>
        <v>22888681</v>
      </c>
      <c r="N38" s="100">
        <f t="shared" si="7"/>
        <v>50644624</v>
      </c>
      <c r="O38" s="100">
        <f t="shared" si="7"/>
        <v>23835830</v>
      </c>
      <c r="P38" s="100">
        <f t="shared" si="7"/>
        <v>20316792</v>
      </c>
      <c r="Q38" s="100">
        <f t="shared" si="7"/>
        <v>20386941</v>
      </c>
      <c r="R38" s="100">
        <f t="shared" si="7"/>
        <v>64539563</v>
      </c>
      <c r="S38" s="100">
        <f t="shared" si="7"/>
        <v>20386941</v>
      </c>
      <c r="T38" s="100">
        <f t="shared" si="7"/>
        <v>8968272</v>
      </c>
      <c r="U38" s="100">
        <f t="shared" si="7"/>
        <v>48553398</v>
      </c>
      <c r="V38" s="100">
        <f t="shared" si="7"/>
        <v>77908611</v>
      </c>
      <c r="W38" s="100">
        <f t="shared" si="7"/>
        <v>285762039</v>
      </c>
      <c r="X38" s="100">
        <f t="shared" si="7"/>
        <v>346408860</v>
      </c>
      <c r="Y38" s="100">
        <f t="shared" si="7"/>
        <v>-60646821</v>
      </c>
      <c r="Z38" s="137">
        <f>+IF(X38&lt;&gt;0,+(Y38/X38)*100,0)</f>
        <v>-17.507294992397135</v>
      </c>
      <c r="AA38" s="153">
        <f>SUM(AA39:AA41)</f>
        <v>297536708</v>
      </c>
    </row>
    <row r="39" spans="1:27" ht="13.5">
      <c r="A39" s="138" t="s">
        <v>85</v>
      </c>
      <c r="B39" s="136"/>
      <c r="C39" s="155">
        <v>31704901</v>
      </c>
      <c r="D39" s="155"/>
      <c r="E39" s="156">
        <v>36043653</v>
      </c>
      <c r="F39" s="60">
        <v>36003593</v>
      </c>
      <c r="G39" s="60">
        <v>1540661</v>
      </c>
      <c r="H39" s="60">
        <v>2015658</v>
      </c>
      <c r="I39" s="60">
        <v>2004737</v>
      </c>
      <c r="J39" s="60">
        <v>5561056</v>
      </c>
      <c r="K39" s="60">
        <v>2532479</v>
      </c>
      <c r="L39" s="60">
        <v>2026401</v>
      </c>
      <c r="M39" s="60">
        <v>2413724</v>
      </c>
      <c r="N39" s="60">
        <v>6972604</v>
      </c>
      <c r="O39" s="60">
        <v>2180789</v>
      </c>
      <c r="P39" s="60">
        <v>2193562</v>
      </c>
      <c r="Q39" s="60">
        <v>2384835</v>
      </c>
      <c r="R39" s="60">
        <v>6759186</v>
      </c>
      <c r="S39" s="60">
        <v>2384835</v>
      </c>
      <c r="T39" s="60">
        <v>1945358</v>
      </c>
      <c r="U39" s="60">
        <v>4740431</v>
      </c>
      <c r="V39" s="60">
        <v>9070624</v>
      </c>
      <c r="W39" s="60">
        <v>28363470</v>
      </c>
      <c r="X39" s="60">
        <v>36043656</v>
      </c>
      <c r="Y39" s="60">
        <v>-7680186</v>
      </c>
      <c r="Z39" s="140">
        <v>-21.31</v>
      </c>
      <c r="AA39" s="155">
        <v>36003593</v>
      </c>
    </row>
    <row r="40" spans="1:27" ht="13.5">
      <c r="A40" s="138" t="s">
        <v>86</v>
      </c>
      <c r="B40" s="136"/>
      <c r="C40" s="155">
        <v>285905266</v>
      </c>
      <c r="D40" s="155"/>
      <c r="E40" s="156">
        <v>310258911</v>
      </c>
      <c r="F40" s="60">
        <v>261363174</v>
      </c>
      <c r="G40" s="60">
        <v>20188273</v>
      </c>
      <c r="H40" s="60">
        <v>24070568</v>
      </c>
      <c r="I40" s="60">
        <v>42823152</v>
      </c>
      <c r="J40" s="60">
        <v>87081993</v>
      </c>
      <c r="K40" s="60">
        <v>11730835</v>
      </c>
      <c r="L40" s="60">
        <v>11444356</v>
      </c>
      <c r="M40" s="60">
        <v>20468726</v>
      </c>
      <c r="N40" s="60">
        <v>43643917</v>
      </c>
      <c r="O40" s="60">
        <v>21648711</v>
      </c>
      <c r="P40" s="60">
        <v>18115911</v>
      </c>
      <c r="Q40" s="60">
        <v>17980840</v>
      </c>
      <c r="R40" s="60">
        <v>57745462</v>
      </c>
      <c r="S40" s="60">
        <v>17980840</v>
      </c>
      <c r="T40" s="60">
        <v>7017920</v>
      </c>
      <c r="U40" s="60">
        <v>43784581</v>
      </c>
      <c r="V40" s="60">
        <v>68783341</v>
      </c>
      <c r="W40" s="60">
        <v>257254713</v>
      </c>
      <c r="X40" s="60">
        <v>310258908</v>
      </c>
      <c r="Y40" s="60">
        <v>-53004195</v>
      </c>
      <c r="Z40" s="140">
        <v>-17.08</v>
      </c>
      <c r="AA40" s="155">
        <v>261363174</v>
      </c>
    </row>
    <row r="41" spans="1:27" ht="13.5">
      <c r="A41" s="138" t="s">
        <v>87</v>
      </c>
      <c r="B41" s="136"/>
      <c r="C41" s="155">
        <v>94404</v>
      </c>
      <c r="D41" s="155"/>
      <c r="E41" s="156">
        <v>106291</v>
      </c>
      <c r="F41" s="60">
        <v>169941</v>
      </c>
      <c r="G41" s="60">
        <v>3114</v>
      </c>
      <c r="H41" s="60">
        <v>10803</v>
      </c>
      <c r="I41" s="60">
        <v>12275</v>
      </c>
      <c r="J41" s="60">
        <v>26192</v>
      </c>
      <c r="K41" s="60">
        <v>12981</v>
      </c>
      <c r="L41" s="60">
        <v>8891</v>
      </c>
      <c r="M41" s="60">
        <v>6231</v>
      </c>
      <c r="N41" s="60">
        <v>28103</v>
      </c>
      <c r="O41" s="60">
        <v>6330</v>
      </c>
      <c r="P41" s="60">
        <v>7319</v>
      </c>
      <c r="Q41" s="60">
        <v>21266</v>
      </c>
      <c r="R41" s="60">
        <v>34915</v>
      </c>
      <c r="S41" s="60">
        <v>21266</v>
      </c>
      <c r="T41" s="60">
        <v>4994</v>
      </c>
      <c r="U41" s="60">
        <v>28386</v>
      </c>
      <c r="V41" s="60">
        <v>54646</v>
      </c>
      <c r="W41" s="60">
        <v>143856</v>
      </c>
      <c r="X41" s="60">
        <v>106296</v>
      </c>
      <c r="Y41" s="60">
        <v>37560</v>
      </c>
      <c r="Z41" s="140">
        <v>35.34</v>
      </c>
      <c r="AA41" s="155">
        <v>169941</v>
      </c>
    </row>
    <row r="42" spans="1:27" ht="13.5">
      <c r="A42" s="135" t="s">
        <v>88</v>
      </c>
      <c r="B42" s="142"/>
      <c r="C42" s="153">
        <f aca="true" t="shared" si="8" ref="C42:Y42">SUM(C43:C46)</f>
        <v>703422580</v>
      </c>
      <c r="D42" s="153">
        <f>SUM(D43:D46)</f>
        <v>0</v>
      </c>
      <c r="E42" s="154">
        <f t="shared" si="8"/>
        <v>1002497007</v>
      </c>
      <c r="F42" s="100">
        <f t="shared" si="8"/>
        <v>865197725</v>
      </c>
      <c r="G42" s="100">
        <f t="shared" si="8"/>
        <v>64756798</v>
      </c>
      <c r="H42" s="100">
        <f t="shared" si="8"/>
        <v>82571154</v>
      </c>
      <c r="I42" s="100">
        <f t="shared" si="8"/>
        <v>112296843</v>
      </c>
      <c r="J42" s="100">
        <f t="shared" si="8"/>
        <v>259624795</v>
      </c>
      <c r="K42" s="100">
        <f t="shared" si="8"/>
        <v>38092704</v>
      </c>
      <c r="L42" s="100">
        <f t="shared" si="8"/>
        <v>44219622</v>
      </c>
      <c r="M42" s="100">
        <f t="shared" si="8"/>
        <v>29892805</v>
      </c>
      <c r="N42" s="100">
        <f t="shared" si="8"/>
        <v>112205131</v>
      </c>
      <c r="O42" s="100">
        <f t="shared" si="8"/>
        <v>57724141</v>
      </c>
      <c r="P42" s="100">
        <f t="shared" si="8"/>
        <v>57438105</v>
      </c>
      <c r="Q42" s="100">
        <f t="shared" si="8"/>
        <v>53674053</v>
      </c>
      <c r="R42" s="100">
        <f t="shared" si="8"/>
        <v>168836299</v>
      </c>
      <c r="S42" s="100">
        <f t="shared" si="8"/>
        <v>53674053</v>
      </c>
      <c r="T42" s="100">
        <f t="shared" si="8"/>
        <v>57080855</v>
      </c>
      <c r="U42" s="100">
        <f t="shared" si="8"/>
        <v>32110920</v>
      </c>
      <c r="V42" s="100">
        <f t="shared" si="8"/>
        <v>142865828</v>
      </c>
      <c r="W42" s="100">
        <f t="shared" si="8"/>
        <v>683532053</v>
      </c>
      <c r="X42" s="100">
        <f t="shared" si="8"/>
        <v>1029250872</v>
      </c>
      <c r="Y42" s="100">
        <f t="shared" si="8"/>
        <v>-345718819</v>
      </c>
      <c r="Z42" s="137">
        <f>+IF(X42&lt;&gt;0,+(Y42/X42)*100,0)</f>
        <v>-33.589363721228885</v>
      </c>
      <c r="AA42" s="153">
        <f>SUM(AA43:AA46)</f>
        <v>865197725</v>
      </c>
    </row>
    <row r="43" spans="1:27" ht="13.5">
      <c r="A43" s="138" t="s">
        <v>89</v>
      </c>
      <c r="B43" s="136"/>
      <c r="C43" s="155">
        <v>519497877</v>
      </c>
      <c r="D43" s="155"/>
      <c r="E43" s="156">
        <v>515700012</v>
      </c>
      <c r="F43" s="60">
        <v>494257743</v>
      </c>
      <c r="G43" s="60">
        <v>54745486</v>
      </c>
      <c r="H43" s="60">
        <v>57898666</v>
      </c>
      <c r="I43" s="60">
        <v>89427478</v>
      </c>
      <c r="J43" s="60">
        <v>202071630</v>
      </c>
      <c r="K43" s="60">
        <v>17504959</v>
      </c>
      <c r="L43" s="60">
        <v>20387847</v>
      </c>
      <c r="M43" s="60">
        <v>23142409</v>
      </c>
      <c r="N43" s="60">
        <v>61035215</v>
      </c>
      <c r="O43" s="60">
        <v>34020714</v>
      </c>
      <c r="P43" s="60">
        <v>35492745</v>
      </c>
      <c r="Q43" s="60">
        <v>32632392</v>
      </c>
      <c r="R43" s="60">
        <v>102145851</v>
      </c>
      <c r="S43" s="60">
        <v>32632392</v>
      </c>
      <c r="T43" s="60">
        <v>32477661</v>
      </c>
      <c r="U43" s="60">
        <v>13438980</v>
      </c>
      <c r="V43" s="60">
        <v>78549033</v>
      </c>
      <c r="W43" s="60">
        <v>443801729</v>
      </c>
      <c r="X43" s="60">
        <v>499254168</v>
      </c>
      <c r="Y43" s="60">
        <v>-55452439</v>
      </c>
      <c r="Z43" s="140">
        <v>-11.11</v>
      </c>
      <c r="AA43" s="155">
        <v>494257743</v>
      </c>
    </row>
    <row r="44" spans="1:27" ht="13.5">
      <c r="A44" s="138" t="s">
        <v>90</v>
      </c>
      <c r="B44" s="136"/>
      <c r="C44" s="155">
        <v>73563044</v>
      </c>
      <c r="D44" s="155"/>
      <c r="E44" s="156">
        <v>294387012</v>
      </c>
      <c r="F44" s="60">
        <v>214420097</v>
      </c>
      <c r="G44" s="60">
        <v>3753537</v>
      </c>
      <c r="H44" s="60">
        <v>17050006</v>
      </c>
      <c r="I44" s="60">
        <v>12739935</v>
      </c>
      <c r="J44" s="60">
        <v>33543478</v>
      </c>
      <c r="K44" s="60">
        <v>11658168</v>
      </c>
      <c r="L44" s="60">
        <v>13254433</v>
      </c>
      <c r="M44" s="60">
        <v>12263041</v>
      </c>
      <c r="N44" s="60">
        <v>37175642</v>
      </c>
      <c r="O44" s="60">
        <v>14209415</v>
      </c>
      <c r="P44" s="60">
        <v>12941532</v>
      </c>
      <c r="Q44" s="60">
        <v>13472829</v>
      </c>
      <c r="R44" s="60">
        <v>40623776</v>
      </c>
      <c r="S44" s="60">
        <v>13472829</v>
      </c>
      <c r="T44" s="60">
        <v>14185929</v>
      </c>
      <c r="U44" s="60">
        <v>13017126</v>
      </c>
      <c r="V44" s="60">
        <v>40675884</v>
      </c>
      <c r="W44" s="60">
        <v>152018780</v>
      </c>
      <c r="X44" s="60">
        <v>191449992</v>
      </c>
      <c r="Y44" s="60">
        <v>-39431212</v>
      </c>
      <c r="Z44" s="140">
        <v>-20.6</v>
      </c>
      <c r="AA44" s="155">
        <v>214420097</v>
      </c>
    </row>
    <row r="45" spans="1:27" ht="13.5">
      <c r="A45" s="138" t="s">
        <v>91</v>
      </c>
      <c r="B45" s="136"/>
      <c r="C45" s="157">
        <v>42934838</v>
      </c>
      <c r="D45" s="157"/>
      <c r="E45" s="158">
        <v>83016429</v>
      </c>
      <c r="F45" s="159">
        <v>63001302</v>
      </c>
      <c r="G45" s="159">
        <v>1475029</v>
      </c>
      <c r="H45" s="159">
        <v>1882240</v>
      </c>
      <c r="I45" s="159">
        <v>2070371</v>
      </c>
      <c r="J45" s="159">
        <v>5427640</v>
      </c>
      <c r="K45" s="159">
        <v>1651892</v>
      </c>
      <c r="L45" s="159">
        <v>3563775</v>
      </c>
      <c r="M45" s="159">
        <v>3976276</v>
      </c>
      <c r="N45" s="159">
        <v>9191943</v>
      </c>
      <c r="O45" s="159">
        <v>3402383</v>
      </c>
      <c r="P45" s="159">
        <v>1547989</v>
      </c>
      <c r="Q45" s="159">
        <v>672862</v>
      </c>
      <c r="R45" s="159">
        <v>5623234</v>
      </c>
      <c r="S45" s="159">
        <v>672862</v>
      </c>
      <c r="T45" s="159">
        <v>3846018</v>
      </c>
      <c r="U45" s="159">
        <v>3799168</v>
      </c>
      <c r="V45" s="159">
        <v>8318048</v>
      </c>
      <c r="W45" s="159">
        <v>28560865</v>
      </c>
      <c r="X45" s="159">
        <v>244628940</v>
      </c>
      <c r="Y45" s="159">
        <v>-216068075</v>
      </c>
      <c r="Z45" s="141">
        <v>-88.32</v>
      </c>
      <c r="AA45" s="157">
        <v>63001302</v>
      </c>
    </row>
    <row r="46" spans="1:27" ht="13.5">
      <c r="A46" s="138" t="s">
        <v>92</v>
      </c>
      <c r="B46" s="136"/>
      <c r="C46" s="155">
        <v>67426821</v>
      </c>
      <c r="D46" s="155"/>
      <c r="E46" s="156">
        <v>109393554</v>
      </c>
      <c r="F46" s="60">
        <v>93518583</v>
      </c>
      <c r="G46" s="60">
        <v>4782746</v>
      </c>
      <c r="H46" s="60">
        <v>5740242</v>
      </c>
      <c r="I46" s="60">
        <v>8059059</v>
      </c>
      <c r="J46" s="60">
        <v>18582047</v>
      </c>
      <c r="K46" s="60">
        <v>7277685</v>
      </c>
      <c r="L46" s="60">
        <v>7013567</v>
      </c>
      <c r="M46" s="60">
        <v>-9488921</v>
      </c>
      <c r="N46" s="60">
        <v>4802331</v>
      </c>
      <c r="O46" s="60">
        <v>6091629</v>
      </c>
      <c r="P46" s="60">
        <v>7455839</v>
      </c>
      <c r="Q46" s="60">
        <v>6895970</v>
      </c>
      <c r="R46" s="60">
        <v>20443438</v>
      </c>
      <c r="S46" s="60">
        <v>6895970</v>
      </c>
      <c r="T46" s="60">
        <v>6571247</v>
      </c>
      <c r="U46" s="60">
        <v>1855646</v>
      </c>
      <c r="V46" s="60">
        <v>15322863</v>
      </c>
      <c r="W46" s="60">
        <v>59150679</v>
      </c>
      <c r="X46" s="60">
        <v>93917772</v>
      </c>
      <c r="Y46" s="60">
        <v>-34767093</v>
      </c>
      <c r="Z46" s="140">
        <v>-37.02</v>
      </c>
      <c r="AA46" s="155">
        <v>93518583</v>
      </c>
    </row>
    <row r="47" spans="1:27" ht="13.5">
      <c r="A47" s="135" t="s">
        <v>93</v>
      </c>
      <c r="B47" s="142" t="s">
        <v>94</v>
      </c>
      <c r="C47" s="153">
        <v>224723</v>
      </c>
      <c r="D47" s="153"/>
      <c r="E47" s="154">
        <v>626653</v>
      </c>
      <c r="F47" s="100">
        <v>341246</v>
      </c>
      <c r="G47" s="100">
        <v>1649</v>
      </c>
      <c r="H47" s="100">
        <v>10456</v>
      </c>
      <c r="I47" s="100">
        <v>5789</v>
      </c>
      <c r="J47" s="100">
        <v>17894</v>
      </c>
      <c r="K47" s="100">
        <v>5529</v>
      </c>
      <c r="L47" s="100">
        <v>1259</v>
      </c>
      <c r="M47" s="100">
        <v>5170</v>
      </c>
      <c r="N47" s="100">
        <v>11958</v>
      </c>
      <c r="O47" s="100">
        <v>5311</v>
      </c>
      <c r="P47" s="100">
        <v>84961</v>
      </c>
      <c r="Q47" s="100">
        <v>5332</v>
      </c>
      <c r="R47" s="100">
        <v>95604</v>
      </c>
      <c r="S47" s="100">
        <v>5332</v>
      </c>
      <c r="T47" s="100">
        <v>67560</v>
      </c>
      <c r="U47" s="100">
        <v>-73691</v>
      </c>
      <c r="V47" s="100">
        <v>-799</v>
      </c>
      <c r="W47" s="100">
        <v>124657</v>
      </c>
      <c r="X47" s="100">
        <v>626652</v>
      </c>
      <c r="Y47" s="100">
        <v>-501995</v>
      </c>
      <c r="Z47" s="137">
        <v>-80.11</v>
      </c>
      <c r="AA47" s="153">
        <v>341246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1421506498</v>
      </c>
      <c r="D48" s="168">
        <f>+D28+D32+D38+D42+D47</f>
        <v>0</v>
      </c>
      <c r="E48" s="169">
        <f t="shared" si="9"/>
        <v>1858469000</v>
      </c>
      <c r="F48" s="73">
        <f t="shared" si="9"/>
        <v>1706230891</v>
      </c>
      <c r="G48" s="73">
        <f t="shared" si="9"/>
        <v>108663215</v>
      </c>
      <c r="H48" s="73">
        <f t="shared" si="9"/>
        <v>141283126</v>
      </c>
      <c r="I48" s="73">
        <f t="shared" si="9"/>
        <v>196514304</v>
      </c>
      <c r="J48" s="73">
        <f t="shared" si="9"/>
        <v>446460645</v>
      </c>
      <c r="K48" s="73">
        <f t="shared" si="9"/>
        <v>96179978</v>
      </c>
      <c r="L48" s="73">
        <f t="shared" si="9"/>
        <v>93610940</v>
      </c>
      <c r="M48" s="73">
        <f t="shared" si="9"/>
        <v>94911321</v>
      </c>
      <c r="N48" s="73">
        <f t="shared" si="9"/>
        <v>284702239</v>
      </c>
      <c r="O48" s="73">
        <f t="shared" si="9"/>
        <v>111547069</v>
      </c>
      <c r="P48" s="73">
        <f t="shared" si="9"/>
        <v>120783066</v>
      </c>
      <c r="Q48" s="73">
        <f t="shared" si="9"/>
        <v>161911432</v>
      </c>
      <c r="R48" s="73">
        <f t="shared" si="9"/>
        <v>394241567</v>
      </c>
      <c r="S48" s="73">
        <f t="shared" si="9"/>
        <v>120711390</v>
      </c>
      <c r="T48" s="73">
        <f t="shared" si="9"/>
        <v>111013216</v>
      </c>
      <c r="U48" s="73">
        <f t="shared" si="9"/>
        <v>129291399</v>
      </c>
      <c r="V48" s="73">
        <f t="shared" si="9"/>
        <v>361016005</v>
      </c>
      <c r="W48" s="73">
        <f t="shared" si="9"/>
        <v>1486420456</v>
      </c>
      <c r="X48" s="73">
        <f t="shared" si="9"/>
        <v>1858468718</v>
      </c>
      <c r="Y48" s="73">
        <f t="shared" si="9"/>
        <v>-372048262</v>
      </c>
      <c r="Z48" s="170">
        <f>+IF(X48&lt;&gt;0,+(Y48/X48)*100,0)</f>
        <v>-20.019075833591728</v>
      </c>
      <c r="AA48" s="168">
        <f>+AA28+AA32+AA38+AA42+AA47</f>
        <v>1706230891</v>
      </c>
    </row>
    <row r="49" spans="1:27" ht="13.5">
      <c r="A49" s="148" t="s">
        <v>49</v>
      </c>
      <c r="B49" s="149"/>
      <c r="C49" s="171">
        <f aca="true" t="shared" si="10" ref="C49:Y49">+C25-C48</f>
        <v>34704391</v>
      </c>
      <c r="D49" s="171">
        <f>+D25-D48</f>
        <v>0</v>
      </c>
      <c r="E49" s="172">
        <f t="shared" si="10"/>
        <v>-332107107</v>
      </c>
      <c r="F49" s="173">
        <f t="shared" si="10"/>
        <v>-197661000</v>
      </c>
      <c r="G49" s="173">
        <f t="shared" si="10"/>
        <v>-34627018</v>
      </c>
      <c r="H49" s="173">
        <f t="shared" si="10"/>
        <v>86506101</v>
      </c>
      <c r="I49" s="173">
        <f t="shared" si="10"/>
        <v>-87748227</v>
      </c>
      <c r="J49" s="173">
        <f t="shared" si="10"/>
        <v>-35869144</v>
      </c>
      <c r="K49" s="173">
        <f t="shared" si="10"/>
        <v>-7967302</v>
      </c>
      <c r="L49" s="173">
        <f t="shared" si="10"/>
        <v>101698538</v>
      </c>
      <c r="M49" s="173">
        <f t="shared" si="10"/>
        <v>25202290</v>
      </c>
      <c r="N49" s="173">
        <f t="shared" si="10"/>
        <v>118933526</v>
      </c>
      <c r="O49" s="173">
        <f t="shared" si="10"/>
        <v>-2850938</v>
      </c>
      <c r="P49" s="173">
        <f t="shared" si="10"/>
        <v>-27347503</v>
      </c>
      <c r="Q49" s="173">
        <f t="shared" si="10"/>
        <v>11752536</v>
      </c>
      <c r="R49" s="173">
        <f t="shared" si="10"/>
        <v>-18445905</v>
      </c>
      <c r="S49" s="173">
        <f t="shared" si="10"/>
        <v>60272578</v>
      </c>
      <c r="T49" s="173">
        <f t="shared" si="10"/>
        <v>-2587894</v>
      </c>
      <c r="U49" s="173">
        <f t="shared" si="10"/>
        <v>-109206600</v>
      </c>
      <c r="V49" s="173">
        <f t="shared" si="10"/>
        <v>-51521916</v>
      </c>
      <c r="W49" s="173">
        <f t="shared" si="10"/>
        <v>13096561</v>
      </c>
      <c r="X49" s="173">
        <f>IF(F25=F48,0,X25-X48)</f>
        <v>-332106820</v>
      </c>
      <c r="Y49" s="173">
        <f t="shared" si="10"/>
        <v>345203381</v>
      </c>
      <c r="Z49" s="174">
        <f>+IF(X49&lt;&gt;0,+(Y49/X49)*100,0)</f>
        <v>-103.94347848683142</v>
      </c>
      <c r="AA49" s="171">
        <f>+AA25-AA48</f>
        <v>-197661000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175478677</v>
      </c>
      <c r="D5" s="155">
        <v>0</v>
      </c>
      <c r="E5" s="156">
        <v>242669800</v>
      </c>
      <c r="F5" s="60">
        <v>217945680</v>
      </c>
      <c r="G5" s="60">
        <v>19393258</v>
      </c>
      <c r="H5" s="60">
        <v>20239763</v>
      </c>
      <c r="I5" s="60">
        <v>18711796</v>
      </c>
      <c r="J5" s="60">
        <v>58344817</v>
      </c>
      <c r="K5" s="60">
        <v>14478384</v>
      </c>
      <c r="L5" s="60">
        <v>20106637</v>
      </c>
      <c r="M5" s="60">
        <v>14289223</v>
      </c>
      <c r="N5" s="60">
        <v>48874244</v>
      </c>
      <c r="O5" s="60">
        <v>17380387</v>
      </c>
      <c r="P5" s="60">
        <v>15900183</v>
      </c>
      <c r="Q5" s="60">
        <v>18585857</v>
      </c>
      <c r="R5" s="60">
        <v>51866427</v>
      </c>
      <c r="S5" s="60">
        <v>18585857</v>
      </c>
      <c r="T5" s="60">
        <v>18509446</v>
      </c>
      <c r="U5" s="60">
        <v>12831903</v>
      </c>
      <c r="V5" s="60">
        <v>49927206</v>
      </c>
      <c r="W5" s="60">
        <v>209012694</v>
      </c>
      <c r="X5" s="60">
        <v>242669800</v>
      </c>
      <c r="Y5" s="60">
        <v>-33657106</v>
      </c>
      <c r="Z5" s="140">
        <v>-13.87</v>
      </c>
      <c r="AA5" s="155">
        <v>217945680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503120765</v>
      </c>
      <c r="D7" s="155">
        <v>0</v>
      </c>
      <c r="E7" s="156">
        <v>609525428</v>
      </c>
      <c r="F7" s="60">
        <v>612275429</v>
      </c>
      <c r="G7" s="60">
        <v>23720771</v>
      </c>
      <c r="H7" s="60">
        <v>61789086</v>
      </c>
      <c r="I7" s="60">
        <v>56996515</v>
      </c>
      <c r="J7" s="60">
        <v>142506372</v>
      </c>
      <c r="K7" s="60">
        <v>46919502</v>
      </c>
      <c r="L7" s="60">
        <v>41242689</v>
      </c>
      <c r="M7" s="60">
        <v>55915164</v>
      </c>
      <c r="N7" s="60">
        <v>144077355</v>
      </c>
      <c r="O7" s="60">
        <v>43225638</v>
      </c>
      <c r="P7" s="60">
        <v>186014</v>
      </c>
      <c r="Q7" s="60">
        <v>43847035</v>
      </c>
      <c r="R7" s="60">
        <v>87258687</v>
      </c>
      <c r="S7" s="60">
        <v>43847035</v>
      </c>
      <c r="T7" s="60">
        <v>42797714</v>
      </c>
      <c r="U7" s="60">
        <v>107601409</v>
      </c>
      <c r="V7" s="60">
        <v>194246158</v>
      </c>
      <c r="W7" s="60">
        <v>568088572</v>
      </c>
      <c r="X7" s="60">
        <v>609525428</v>
      </c>
      <c r="Y7" s="60">
        <v>-41436856</v>
      </c>
      <c r="Z7" s="140">
        <v>-6.8</v>
      </c>
      <c r="AA7" s="155">
        <v>612275429</v>
      </c>
    </row>
    <row r="8" spans="1:27" ht="13.5">
      <c r="A8" s="183" t="s">
        <v>104</v>
      </c>
      <c r="B8" s="182"/>
      <c r="C8" s="155">
        <v>143077136</v>
      </c>
      <c r="D8" s="155">
        <v>0</v>
      </c>
      <c r="E8" s="156">
        <v>164356278</v>
      </c>
      <c r="F8" s="60">
        <v>164356278</v>
      </c>
      <c r="G8" s="60">
        <v>13067215</v>
      </c>
      <c r="H8" s="60">
        <v>13358747</v>
      </c>
      <c r="I8" s="60">
        <v>13760259</v>
      </c>
      <c r="J8" s="60">
        <v>40186221</v>
      </c>
      <c r="K8" s="60">
        <v>13768565</v>
      </c>
      <c r="L8" s="60">
        <v>13345932</v>
      </c>
      <c r="M8" s="60">
        <v>5898172</v>
      </c>
      <c r="N8" s="60">
        <v>33012669</v>
      </c>
      <c r="O8" s="60">
        <v>11936803</v>
      </c>
      <c r="P8" s="60">
        <v>0</v>
      </c>
      <c r="Q8" s="60">
        <v>12824096</v>
      </c>
      <c r="R8" s="60">
        <v>24760899</v>
      </c>
      <c r="S8" s="60">
        <v>12824096</v>
      </c>
      <c r="T8" s="60">
        <v>14391650</v>
      </c>
      <c r="U8" s="60">
        <v>8667476</v>
      </c>
      <c r="V8" s="60">
        <v>35883222</v>
      </c>
      <c r="W8" s="60">
        <v>133843011</v>
      </c>
      <c r="X8" s="60">
        <v>164356278</v>
      </c>
      <c r="Y8" s="60">
        <v>-30513267</v>
      </c>
      <c r="Z8" s="140">
        <v>-18.57</v>
      </c>
      <c r="AA8" s="155">
        <v>164356278</v>
      </c>
    </row>
    <row r="9" spans="1:27" ht="13.5">
      <c r="A9" s="183" t="s">
        <v>105</v>
      </c>
      <c r="B9" s="182"/>
      <c r="C9" s="155">
        <v>83524763</v>
      </c>
      <c r="D9" s="155">
        <v>0</v>
      </c>
      <c r="E9" s="156">
        <v>90288265</v>
      </c>
      <c r="F9" s="60">
        <v>90288265</v>
      </c>
      <c r="G9" s="60">
        <v>7446057</v>
      </c>
      <c r="H9" s="60">
        <v>7407200</v>
      </c>
      <c r="I9" s="60">
        <v>7671103</v>
      </c>
      <c r="J9" s="60">
        <v>22524360</v>
      </c>
      <c r="K9" s="60">
        <v>4563989</v>
      </c>
      <c r="L9" s="60">
        <v>4531562</v>
      </c>
      <c r="M9" s="60">
        <v>4456244</v>
      </c>
      <c r="N9" s="60">
        <v>13551795</v>
      </c>
      <c r="O9" s="60">
        <v>5954324</v>
      </c>
      <c r="P9" s="60">
        <v>0</v>
      </c>
      <c r="Q9" s="60">
        <v>7437082</v>
      </c>
      <c r="R9" s="60">
        <v>13391406</v>
      </c>
      <c r="S9" s="60">
        <v>7437082</v>
      </c>
      <c r="T9" s="60">
        <v>0</v>
      </c>
      <c r="U9" s="60">
        <v>15385000</v>
      </c>
      <c r="V9" s="60">
        <v>22822082</v>
      </c>
      <c r="W9" s="60">
        <v>72289643</v>
      </c>
      <c r="X9" s="60">
        <v>90288265</v>
      </c>
      <c r="Y9" s="60">
        <v>-17998622</v>
      </c>
      <c r="Z9" s="140">
        <v>-19.93</v>
      </c>
      <c r="AA9" s="155">
        <v>90288265</v>
      </c>
    </row>
    <row r="10" spans="1:27" ht="13.5">
      <c r="A10" s="183" t="s">
        <v>106</v>
      </c>
      <c r="B10" s="182"/>
      <c r="C10" s="155">
        <v>68870769</v>
      </c>
      <c r="D10" s="155">
        <v>0</v>
      </c>
      <c r="E10" s="156">
        <v>73449693</v>
      </c>
      <c r="F10" s="54">
        <v>73449693</v>
      </c>
      <c r="G10" s="54">
        <v>6143618</v>
      </c>
      <c r="H10" s="54">
        <v>6168611</v>
      </c>
      <c r="I10" s="54">
        <v>6203644</v>
      </c>
      <c r="J10" s="54">
        <v>18515873</v>
      </c>
      <c r="K10" s="54">
        <v>6203285</v>
      </c>
      <c r="L10" s="54">
        <v>6009759</v>
      </c>
      <c r="M10" s="54">
        <v>-3924023</v>
      </c>
      <c r="N10" s="54">
        <v>8289021</v>
      </c>
      <c r="O10" s="54">
        <v>5300057</v>
      </c>
      <c r="P10" s="54">
        <v>6102643</v>
      </c>
      <c r="Q10" s="54">
        <v>6079617</v>
      </c>
      <c r="R10" s="54">
        <v>17482317</v>
      </c>
      <c r="S10" s="54">
        <v>6079617</v>
      </c>
      <c r="T10" s="54">
        <v>6153343</v>
      </c>
      <c r="U10" s="54">
        <v>-3572453</v>
      </c>
      <c r="V10" s="54">
        <v>8660507</v>
      </c>
      <c r="W10" s="54">
        <v>52947718</v>
      </c>
      <c r="X10" s="54">
        <v>73449693</v>
      </c>
      <c r="Y10" s="54">
        <v>-20501975</v>
      </c>
      <c r="Z10" s="184">
        <v>-27.91</v>
      </c>
      <c r="AA10" s="130">
        <v>73449693</v>
      </c>
    </row>
    <row r="11" spans="1:27" ht="13.5">
      <c r="A11" s="183" t="s">
        <v>107</v>
      </c>
      <c r="B11" s="185"/>
      <c r="C11" s="155">
        <v>23201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277635</v>
      </c>
      <c r="J11" s="60">
        <v>277635</v>
      </c>
      <c r="K11" s="60">
        <v>0</v>
      </c>
      <c r="L11" s="60">
        <v>0</v>
      </c>
      <c r="M11" s="60">
        <v>-277635</v>
      </c>
      <c r="N11" s="60">
        <v>-277635</v>
      </c>
      <c r="O11" s="60">
        <v>0</v>
      </c>
      <c r="P11" s="60">
        <v>0</v>
      </c>
      <c r="Q11" s="60">
        <v>7</v>
      </c>
      <c r="R11" s="60">
        <v>7</v>
      </c>
      <c r="S11" s="60">
        <v>7</v>
      </c>
      <c r="T11" s="60">
        <v>0</v>
      </c>
      <c r="U11" s="60">
        <v>0</v>
      </c>
      <c r="V11" s="60">
        <v>7</v>
      </c>
      <c r="W11" s="60">
        <v>14</v>
      </c>
      <c r="X11" s="60"/>
      <c r="Y11" s="60">
        <v>14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4639974</v>
      </c>
      <c r="D12" s="155">
        <v>0</v>
      </c>
      <c r="E12" s="156">
        <v>6478502</v>
      </c>
      <c r="F12" s="60">
        <v>6478504</v>
      </c>
      <c r="G12" s="60">
        <v>336352</v>
      </c>
      <c r="H12" s="60">
        <v>597822</v>
      </c>
      <c r="I12" s="60">
        <v>457836</v>
      </c>
      <c r="J12" s="60">
        <v>1392010</v>
      </c>
      <c r="K12" s="60">
        <v>336376</v>
      </c>
      <c r="L12" s="60">
        <v>486452</v>
      </c>
      <c r="M12" s="60">
        <v>868469</v>
      </c>
      <c r="N12" s="60">
        <v>1691297</v>
      </c>
      <c r="O12" s="60">
        <v>606640</v>
      </c>
      <c r="P12" s="60">
        <v>308095</v>
      </c>
      <c r="Q12" s="60">
        <v>474721</v>
      </c>
      <c r="R12" s="60">
        <v>1389456</v>
      </c>
      <c r="S12" s="60">
        <v>462721</v>
      </c>
      <c r="T12" s="60">
        <v>470337</v>
      </c>
      <c r="U12" s="60">
        <v>901722</v>
      </c>
      <c r="V12" s="60">
        <v>1834780</v>
      </c>
      <c r="W12" s="60">
        <v>6307543</v>
      </c>
      <c r="X12" s="60">
        <v>6478502</v>
      </c>
      <c r="Y12" s="60">
        <v>-170959</v>
      </c>
      <c r="Z12" s="140">
        <v>-2.64</v>
      </c>
      <c r="AA12" s="155">
        <v>6478504</v>
      </c>
    </row>
    <row r="13" spans="1:27" ht="13.5">
      <c r="A13" s="181" t="s">
        <v>109</v>
      </c>
      <c r="B13" s="185"/>
      <c r="C13" s="155">
        <v>17896938</v>
      </c>
      <c r="D13" s="155">
        <v>0</v>
      </c>
      <c r="E13" s="156">
        <v>16872072</v>
      </c>
      <c r="F13" s="60">
        <v>16872072</v>
      </c>
      <c r="G13" s="60">
        <v>2168646</v>
      </c>
      <c r="H13" s="60">
        <v>556096</v>
      </c>
      <c r="I13" s="60">
        <v>911397</v>
      </c>
      <c r="J13" s="60">
        <v>3636139</v>
      </c>
      <c r="K13" s="60">
        <v>1113102</v>
      </c>
      <c r="L13" s="60">
        <v>940599</v>
      </c>
      <c r="M13" s="60">
        <v>829509</v>
      </c>
      <c r="N13" s="60">
        <v>2883210</v>
      </c>
      <c r="O13" s="60">
        <v>857375</v>
      </c>
      <c r="P13" s="60">
        <v>602907</v>
      </c>
      <c r="Q13" s="60">
        <v>226169</v>
      </c>
      <c r="R13" s="60">
        <v>1686451</v>
      </c>
      <c r="S13" s="60">
        <v>226169</v>
      </c>
      <c r="T13" s="60">
        <v>378802</v>
      </c>
      <c r="U13" s="60">
        <v>946956</v>
      </c>
      <c r="V13" s="60">
        <v>1551927</v>
      </c>
      <c r="W13" s="60">
        <v>9757727</v>
      </c>
      <c r="X13" s="60">
        <v>16872072</v>
      </c>
      <c r="Y13" s="60">
        <v>-7114345</v>
      </c>
      <c r="Z13" s="140">
        <v>-42.17</v>
      </c>
      <c r="AA13" s="155">
        <v>16872072</v>
      </c>
    </row>
    <row r="14" spans="1:27" ht="13.5">
      <c r="A14" s="181" t="s">
        <v>110</v>
      </c>
      <c r="B14" s="185"/>
      <c r="C14" s="155">
        <v>7621372</v>
      </c>
      <c r="D14" s="155">
        <v>0</v>
      </c>
      <c r="E14" s="156">
        <v>8130887</v>
      </c>
      <c r="F14" s="60">
        <v>8130887</v>
      </c>
      <c r="G14" s="60">
        <v>695314</v>
      </c>
      <c r="H14" s="60">
        <v>707771</v>
      </c>
      <c r="I14" s="60">
        <v>1413182</v>
      </c>
      <c r="J14" s="60">
        <v>2816267</v>
      </c>
      <c r="K14" s="60">
        <v>387367</v>
      </c>
      <c r="L14" s="60">
        <v>465494</v>
      </c>
      <c r="M14" s="60">
        <v>340840</v>
      </c>
      <c r="N14" s="60">
        <v>1193701</v>
      </c>
      <c r="O14" s="60">
        <v>710079</v>
      </c>
      <c r="P14" s="60">
        <v>705485</v>
      </c>
      <c r="Q14" s="60">
        <v>695725</v>
      </c>
      <c r="R14" s="60">
        <v>2111289</v>
      </c>
      <c r="S14" s="60">
        <v>695725</v>
      </c>
      <c r="T14" s="60">
        <v>1595585</v>
      </c>
      <c r="U14" s="60">
        <v>-347743</v>
      </c>
      <c r="V14" s="60">
        <v>1943567</v>
      </c>
      <c r="W14" s="60">
        <v>8064824</v>
      </c>
      <c r="X14" s="60">
        <v>8130887</v>
      </c>
      <c r="Y14" s="60">
        <v>-66063</v>
      </c>
      <c r="Z14" s="140">
        <v>-0.81</v>
      </c>
      <c r="AA14" s="155">
        <v>8130887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9022484</v>
      </c>
      <c r="D16" s="155">
        <v>0</v>
      </c>
      <c r="E16" s="156">
        <v>2827207</v>
      </c>
      <c r="F16" s="60">
        <v>2827207</v>
      </c>
      <c r="G16" s="60">
        <v>148723</v>
      </c>
      <c r="H16" s="60">
        <v>186234</v>
      </c>
      <c r="I16" s="60">
        <v>279690</v>
      </c>
      <c r="J16" s="60">
        <v>614647</v>
      </c>
      <c r="K16" s="60">
        <v>408989</v>
      </c>
      <c r="L16" s="60">
        <v>219733</v>
      </c>
      <c r="M16" s="60">
        <v>1895460</v>
      </c>
      <c r="N16" s="60">
        <v>2524182</v>
      </c>
      <c r="O16" s="60">
        <v>158251</v>
      </c>
      <c r="P16" s="60">
        <v>138069</v>
      </c>
      <c r="Q16" s="60">
        <v>2069048</v>
      </c>
      <c r="R16" s="60">
        <v>2365368</v>
      </c>
      <c r="S16" s="60">
        <v>204048</v>
      </c>
      <c r="T16" s="60">
        <v>1033417</v>
      </c>
      <c r="U16" s="60">
        <v>-66233</v>
      </c>
      <c r="V16" s="60">
        <v>1171232</v>
      </c>
      <c r="W16" s="60">
        <v>6675429</v>
      </c>
      <c r="X16" s="60">
        <v>2827207</v>
      </c>
      <c r="Y16" s="60">
        <v>3848222</v>
      </c>
      <c r="Z16" s="140">
        <v>136.11</v>
      </c>
      <c r="AA16" s="155">
        <v>2827207</v>
      </c>
    </row>
    <row r="17" spans="1:27" ht="13.5">
      <c r="A17" s="181" t="s">
        <v>113</v>
      </c>
      <c r="B17" s="185"/>
      <c r="C17" s="155">
        <v>7294</v>
      </c>
      <c r="D17" s="155">
        <v>0</v>
      </c>
      <c r="E17" s="156">
        <v>3303</v>
      </c>
      <c r="F17" s="60">
        <v>11795</v>
      </c>
      <c r="G17" s="60">
        <v>1754</v>
      </c>
      <c r="H17" s="60">
        <v>3158</v>
      </c>
      <c r="I17" s="60">
        <v>99985</v>
      </c>
      <c r="J17" s="60">
        <v>104897</v>
      </c>
      <c r="K17" s="60">
        <v>702</v>
      </c>
      <c r="L17" s="60">
        <v>1053</v>
      </c>
      <c r="M17" s="60">
        <v>-98812</v>
      </c>
      <c r="N17" s="60">
        <v>-97057</v>
      </c>
      <c r="O17" s="60">
        <v>924</v>
      </c>
      <c r="P17" s="60">
        <v>877</v>
      </c>
      <c r="Q17" s="60">
        <v>877</v>
      </c>
      <c r="R17" s="60">
        <v>2678</v>
      </c>
      <c r="S17" s="60">
        <v>877</v>
      </c>
      <c r="T17" s="60">
        <v>702</v>
      </c>
      <c r="U17" s="60">
        <v>702</v>
      </c>
      <c r="V17" s="60">
        <v>2281</v>
      </c>
      <c r="W17" s="60">
        <v>12799</v>
      </c>
      <c r="X17" s="60">
        <v>3303</v>
      </c>
      <c r="Y17" s="60">
        <v>9496</v>
      </c>
      <c r="Z17" s="140">
        <v>287.5</v>
      </c>
      <c r="AA17" s="155">
        <v>11795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434932499</v>
      </c>
      <c r="D19" s="155">
        <v>0</v>
      </c>
      <c r="E19" s="156">
        <v>298618069</v>
      </c>
      <c r="F19" s="60">
        <v>302434081</v>
      </c>
      <c r="G19" s="60">
        <v>202439</v>
      </c>
      <c r="H19" s="60">
        <v>113301486</v>
      </c>
      <c r="I19" s="60">
        <v>1376806</v>
      </c>
      <c r="J19" s="60">
        <v>114880731</v>
      </c>
      <c r="K19" s="60">
        <v>4445071</v>
      </c>
      <c r="L19" s="60">
        <v>105356391</v>
      </c>
      <c r="M19" s="60">
        <v>33936764</v>
      </c>
      <c r="N19" s="60">
        <v>143738226</v>
      </c>
      <c r="O19" s="60">
        <v>20312662</v>
      </c>
      <c r="P19" s="60">
        <v>1344221</v>
      </c>
      <c r="Q19" s="60">
        <v>79793044</v>
      </c>
      <c r="R19" s="60">
        <v>101449927</v>
      </c>
      <c r="S19" s="60">
        <v>88990044</v>
      </c>
      <c r="T19" s="60">
        <v>14267260</v>
      </c>
      <c r="U19" s="60">
        <v>-64245339</v>
      </c>
      <c r="V19" s="60">
        <v>39011965</v>
      </c>
      <c r="W19" s="60">
        <v>399080849</v>
      </c>
      <c r="X19" s="60">
        <v>298618069</v>
      </c>
      <c r="Y19" s="60">
        <v>100462780</v>
      </c>
      <c r="Z19" s="140">
        <v>33.64</v>
      </c>
      <c r="AA19" s="155">
        <v>302434081</v>
      </c>
    </row>
    <row r="20" spans="1:27" ht="13.5">
      <c r="A20" s="181" t="s">
        <v>35</v>
      </c>
      <c r="B20" s="185"/>
      <c r="C20" s="155">
        <v>7995017</v>
      </c>
      <c r="D20" s="155">
        <v>0</v>
      </c>
      <c r="E20" s="156">
        <v>13142389</v>
      </c>
      <c r="F20" s="54">
        <v>13500000</v>
      </c>
      <c r="G20" s="54">
        <v>712050</v>
      </c>
      <c r="H20" s="54">
        <v>3473253</v>
      </c>
      <c r="I20" s="54">
        <v>430790</v>
      </c>
      <c r="J20" s="54">
        <v>4616093</v>
      </c>
      <c r="K20" s="54">
        <v>-4237656</v>
      </c>
      <c r="L20" s="54">
        <v>2603177</v>
      </c>
      <c r="M20" s="54">
        <v>5984236</v>
      </c>
      <c r="N20" s="54">
        <v>4349757</v>
      </c>
      <c r="O20" s="54">
        <v>2252991</v>
      </c>
      <c r="P20" s="54">
        <v>68147069</v>
      </c>
      <c r="Q20" s="54">
        <v>1630690</v>
      </c>
      <c r="R20" s="54">
        <v>72030750</v>
      </c>
      <c r="S20" s="54">
        <v>1630690</v>
      </c>
      <c r="T20" s="54">
        <v>8827066</v>
      </c>
      <c r="U20" s="54">
        <v>-58018601</v>
      </c>
      <c r="V20" s="54">
        <v>-47560845</v>
      </c>
      <c r="W20" s="54">
        <v>33435755</v>
      </c>
      <c r="X20" s="54">
        <v>13142389</v>
      </c>
      <c r="Y20" s="54">
        <v>20293366</v>
      </c>
      <c r="Z20" s="184">
        <v>154.41</v>
      </c>
      <c r="AA20" s="130">
        <v>13500000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175439</v>
      </c>
      <c r="J21" s="60">
        <v>175439</v>
      </c>
      <c r="K21" s="60">
        <v>-175000</v>
      </c>
      <c r="L21" s="60">
        <v>0</v>
      </c>
      <c r="M21" s="60">
        <v>0</v>
      </c>
      <c r="N21" s="60">
        <v>-175000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439</v>
      </c>
      <c r="X21" s="60"/>
      <c r="Y21" s="60">
        <v>439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1456210889</v>
      </c>
      <c r="D22" s="188">
        <f>SUM(D5:D21)</f>
        <v>0</v>
      </c>
      <c r="E22" s="189">
        <f t="shared" si="0"/>
        <v>1526361893</v>
      </c>
      <c r="F22" s="190">
        <f t="shared" si="0"/>
        <v>1508569891</v>
      </c>
      <c r="G22" s="190">
        <f t="shared" si="0"/>
        <v>74036197</v>
      </c>
      <c r="H22" s="190">
        <f t="shared" si="0"/>
        <v>227789227</v>
      </c>
      <c r="I22" s="190">
        <f t="shared" si="0"/>
        <v>108766077</v>
      </c>
      <c r="J22" s="190">
        <f t="shared" si="0"/>
        <v>410591501</v>
      </c>
      <c r="K22" s="190">
        <f t="shared" si="0"/>
        <v>88212676</v>
      </c>
      <c r="L22" s="190">
        <f t="shared" si="0"/>
        <v>195309478</v>
      </c>
      <c r="M22" s="190">
        <f t="shared" si="0"/>
        <v>120113611</v>
      </c>
      <c r="N22" s="190">
        <f t="shared" si="0"/>
        <v>403635765</v>
      </c>
      <c r="O22" s="190">
        <f t="shared" si="0"/>
        <v>108696131</v>
      </c>
      <c r="P22" s="190">
        <f t="shared" si="0"/>
        <v>93435563</v>
      </c>
      <c r="Q22" s="190">
        <f t="shared" si="0"/>
        <v>173663968</v>
      </c>
      <c r="R22" s="190">
        <f t="shared" si="0"/>
        <v>375795662</v>
      </c>
      <c r="S22" s="190">
        <f t="shared" si="0"/>
        <v>180983968</v>
      </c>
      <c r="T22" s="190">
        <f t="shared" si="0"/>
        <v>108425322</v>
      </c>
      <c r="U22" s="190">
        <f t="shared" si="0"/>
        <v>20084799</v>
      </c>
      <c r="V22" s="190">
        <f t="shared" si="0"/>
        <v>309494089</v>
      </c>
      <c r="W22" s="190">
        <f t="shared" si="0"/>
        <v>1499517017</v>
      </c>
      <c r="X22" s="190">
        <f t="shared" si="0"/>
        <v>1526361893</v>
      </c>
      <c r="Y22" s="190">
        <f t="shared" si="0"/>
        <v>-26844876</v>
      </c>
      <c r="Z22" s="191">
        <f>+IF(X22&lt;&gt;0,+(Y22/X22)*100,0)</f>
        <v>-1.7587490963389767</v>
      </c>
      <c r="AA22" s="188">
        <f>SUM(AA5:AA21)</f>
        <v>1508569891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353488528</v>
      </c>
      <c r="D25" s="155">
        <v>0</v>
      </c>
      <c r="E25" s="156">
        <v>399662967</v>
      </c>
      <c r="F25" s="60">
        <v>411637395</v>
      </c>
      <c r="G25" s="60">
        <v>26234434</v>
      </c>
      <c r="H25" s="60">
        <v>29814493</v>
      </c>
      <c r="I25" s="60">
        <v>31449130</v>
      </c>
      <c r="J25" s="60">
        <v>87498057</v>
      </c>
      <c r="K25" s="60">
        <v>29315485</v>
      </c>
      <c r="L25" s="60">
        <v>30256641</v>
      </c>
      <c r="M25" s="60">
        <v>28965857</v>
      </c>
      <c r="N25" s="60">
        <v>88537983</v>
      </c>
      <c r="O25" s="60">
        <v>31828372</v>
      </c>
      <c r="P25" s="60">
        <v>32647506</v>
      </c>
      <c r="Q25" s="60">
        <v>31355281</v>
      </c>
      <c r="R25" s="60">
        <v>95831159</v>
      </c>
      <c r="S25" s="60">
        <v>31355281</v>
      </c>
      <c r="T25" s="60">
        <v>36555275</v>
      </c>
      <c r="U25" s="60">
        <v>24998431</v>
      </c>
      <c r="V25" s="60">
        <v>92908987</v>
      </c>
      <c r="W25" s="60">
        <v>364776186</v>
      </c>
      <c r="X25" s="60">
        <v>399662967</v>
      </c>
      <c r="Y25" s="60">
        <v>-34886781</v>
      </c>
      <c r="Z25" s="140">
        <v>-8.73</v>
      </c>
      <c r="AA25" s="155">
        <v>411637395</v>
      </c>
    </row>
    <row r="26" spans="1:27" ht="13.5">
      <c r="A26" s="183" t="s">
        <v>38</v>
      </c>
      <c r="B26" s="182"/>
      <c r="C26" s="155">
        <v>18190799</v>
      </c>
      <c r="D26" s="155">
        <v>0</v>
      </c>
      <c r="E26" s="156">
        <v>18120877</v>
      </c>
      <c r="F26" s="60">
        <v>18120877</v>
      </c>
      <c r="G26" s="60">
        <v>1388802</v>
      </c>
      <c r="H26" s="60">
        <v>1365711</v>
      </c>
      <c r="I26" s="60">
        <v>1494352</v>
      </c>
      <c r="J26" s="60">
        <v>4248865</v>
      </c>
      <c r="K26" s="60">
        <v>1493677</v>
      </c>
      <c r="L26" s="60">
        <v>1298665</v>
      </c>
      <c r="M26" s="60">
        <v>2326855</v>
      </c>
      <c r="N26" s="60">
        <v>5119197</v>
      </c>
      <c r="O26" s="60">
        <v>1437559</v>
      </c>
      <c r="P26" s="60">
        <v>0</v>
      </c>
      <c r="Q26" s="60">
        <v>2197000</v>
      </c>
      <c r="R26" s="60">
        <v>3634559</v>
      </c>
      <c r="S26" s="60">
        <v>0</v>
      </c>
      <c r="T26" s="60">
        <v>0</v>
      </c>
      <c r="U26" s="60">
        <v>0</v>
      </c>
      <c r="V26" s="60">
        <v>0</v>
      </c>
      <c r="W26" s="60">
        <v>13002621</v>
      </c>
      <c r="X26" s="60">
        <v>18120877</v>
      </c>
      <c r="Y26" s="60">
        <v>-5118256</v>
      </c>
      <c r="Z26" s="140">
        <v>-28.25</v>
      </c>
      <c r="AA26" s="155">
        <v>18120877</v>
      </c>
    </row>
    <row r="27" spans="1:27" ht="13.5">
      <c r="A27" s="183" t="s">
        <v>118</v>
      </c>
      <c r="B27" s="182"/>
      <c r="C27" s="155">
        <v>11177793</v>
      </c>
      <c r="D27" s="155">
        <v>0</v>
      </c>
      <c r="E27" s="156">
        <v>296728013</v>
      </c>
      <c r="F27" s="60">
        <v>98909338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16042000</v>
      </c>
      <c r="N27" s="60">
        <v>16042000</v>
      </c>
      <c r="O27" s="60">
        <v>0</v>
      </c>
      <c r="P27" s="60">
        <v>0</v>
      </c>
      <c r="Q27" s="60">
        <v>16042</v>
      </c>
      <c r="R27" s="60">
        <v>16042</v>
      </c>
      <c r="S27" s="60">
        <v>0</v>
      </c>
      <c r="T27" s="60">
        <v>0</v>
      </c>
      <c r="U27" s="60">
        <v>-16058000</v>
      </c>
      <c r="V27" s="60">
        <v>-16058000</v>
      </c>
      <c r="W27" s="60">
        <v>42</v>
      </c>
      <c r="X27" s="60">
        <v>296728014</v>
      </c>
      <c r="Y27" s="60">
        <v>-296727972</v>
      </c>
      <c r="Z27" s="140">
        <v>-100</v>
      </c>
      <c r="AA27" s="155">
        <v>98909338</v>
      </c>
    </row>
    <row r="28" spans="1:27" ht="13.5">
      <c r="A28" s="183" t="s">
        <v>39</v>
      </c>
      <c r="B28" s="182"/>
      <c r="C28" s="155">
        <v>262790575</v>
      </c>
      <c r="D28" s="155">
        <v>0</v>
      </c>
      <c r="E28" s="156">
        <v>238001942</v>
      </c>
      <c r="F28" s="60">
        <v>238001940</v>
      </c>
      <c r="G28" s="60">
        <v>17231314</v>
      </c>
      <c r="H28" s="60">
        <v>19833531</v>
      </c>
      <c r="I28" s="60">
        <v>46936424</v>
      </c>
      <c r="J28" s="60">
        <v>84001269</v>
      </c>
      <c r="K28" s="60">
        <v>20135133</v>
      </c>
      <c r="L28" s="60">
        <v>19654694</v>
      </c>
      <c r="M28" s="60">
        <v>-2444485</v>
      </c>
      <c r="N28" s="60">
        <v>37345342</v>
      </c>
      <c r="O28" s="60">
        <v>17398776</v>
      </c>
      <c r="P28" s="60">
        <v>16410595</v>
      </c>
      <c r="Q28" s="60">
        <v>15929687</v>
      </c>
      <c r="R28" s="60">
        <v>49739058</v>
      </c>
      <c r="S28" s="60">
        <v>16168687</v>
      </c>
      <c r="T28" s="60">
        <v>0</v>
      </c>
      <c r="U28" s="60">
        <v>25365246</v>
      </c>
      <c r="V28" s="60">
        <v>41533933</v>
      </c>
      <c r="W28" s="60">
        <v>212619602</v>
      </c>
      <c r="X28" s="60">
        <v>238001942</v>
      </c>
      <c r="Y28" s="60">
        <v>-25382340</v>
      </c>
      <c r="Z28" s="140">
        <v>-10.66</v>
      </c>
      <c r="AA28" s="155">
        <v>238001940</v>
      </c>
    </row>
    <row r="29" spans="1:27" ht="13.5">
      <c r="A29" s="183" t="s">
        <v>40</v>
      </c>
      <c r="B29" s="182"/>
      <c r="C29" s="155">
        <v>11325408</v>
      </c>
      <c r="D29" s="155">
        <v>0</v>
      </c>
      <c r="E29" s="156">
        <v>22158396</v>
      </c>
      <c r="F29" s="60">
        <v>22158395</v>
      </c>
      <c r="G29" s="60">
        <v>1936637</v>
      </c>
      <c r="H29" s="60">
        <v>1936038</v>
      </c>
      <c r="I29" s="60">
        <v>3117117</v>
      </c>
      <c r="J29" s="60">
        <v>6989792</v>
      </c>
      <c r="K29" s="60">
        <v>964980</v>
      </c>
      <c r="L29" s="60">
        <v>1858880</v>
      </c>
      <c r="M29" s="60">
        <v>2143805</v>
      </c>
      <c r="N29" s="60">
        <v>4967665</v>
      </c>
      <c r="O29" s="60">
        <v>1985529</v>
      </c>
      <c r="P29" s="60">
        <v>1980445</v>
      </c>
      <c r="Q29" s="60">
        <v>1367053</v>
      </c>
      <c r="R29" s="60">
        <v>5333027</v>
      </c>
      <c r="S29" s="60">
        <v>1897053</v>
      </c>
      <c r="T29" s="60">
        <v>1613681</v>
      </c>
      <c r="U29" s="60">
        <v>2100992</v>
      </c>
      <c r="V29" s="60">
        <v>5611726</v>
      </c>
      <c r="W29" s="60">
        <v>22902210</v>
      </c>
      <c r="X29" s="60">
        <v>22158395</v>
      </c>
      <c r="Y29" s="60">
        <v>743815</v>
      </c>
      <c r="Z29" s="140">
        <v>3.36</v>
      </c>
      <c r="AA29" s="155">
        <v>22158395</v>
      </c>
    </row>
    <row r="30" spans="1:27" ht="13.5">
      <c r="A30" s="183" t="s">
        <v>119</v>
      </c>
      <c r="B30" s="182"/>
      <c r="C30" s="155">
        <v>435608308</v>
      </c>
      <c r="D30" s="155">
        <v>0</v>
      </c>
      <c r="E30" s="156">
        <v>432240000</v>
      </c>
      <c r="F30" s="60">
        <v>415000000</v>
      </c>
      <c r="G30" s="60">
        <v>52834424</v>
      </c>
      <c r="H30" s="60">
        <v>52834424</v>
      </c>
      <c r="I30" s="60">
        <v>81417150</v>
      </c>
      <c r="J30" s="60">
        <v>187085998</v>
      </c>
      <c r="K30" s="60">
        <v>9719314</v>
      </c>
      <c r="L30" s="60">
        <v>10814449</v>
      </c>
      <c r="M30" s="60">
        <v>17631768</v>
      </c>
      <c r="N30" s="60">
        <v>38165531</v>
      </c>
      <c r="O30" s="60">
        <v>29481018</v>
      </c>
      <c r="P30" s="60">
        <v>28398537</v>
      </c>
      <c r="Q30" s="60">
        <v>27643038</v>
      </c>
      <c r="R30" s="60">
        <v>85522593</v>
      </c>
      <c r="S30" s="60">
        <v>27643038</v>
      </c>
      <c r="T30" s="60">
        <v>27331789</v>
      </c>
      <c r="U30" s="60">
        <v>54105633</v>
      </c>
      <c r="V30" s="60">
        <v>109080460</v>
      </c>
      <c r="W30" s="60">
        <v>419854582</v>
      </c>
      <c r="X30" s="60">
        <v>432240000</v>
      </c>
      <c r="Y30" s="60">
        <v>-12385418</v>
      </c>
      <c r="Z30" s="140">
        <v>-2.87</v>
      </c>
      <c r="AA30" s="155">
        <v>415000000</v>
      </c>
    </row>
    <row r="31" spans="1:27" ht="13.5">
      <c r="A31" s="183" t="s">
        <v>120</v>
      </c>
      <c r="B31" s="182"/>
      <c r="C31" s="155">
        <v>3237518</v>
      </c>
      <c r="D31" s="155">
        <v>0</v>
      </c>
      <c r="E31" s="156">
        <v>3556888</v>
      </c>
      <c r="F31" s="60">
        <v>3091605</v>
      </c>
      <c r="G31" s="60">
        <v>84555</v>
      </c>
      <c r="H31" s="60">
        <v>2585</v>
      </c>
      <c r="I31" s="60">
        <v>12738381</v>
      </c>
      <c r="J31" s="60">
        <v>12825521</v>
      </c>
      <c r="K31" s="60">
        <v>165655</v>
      </c>
      <c r="L31" s="60">
        <v>253171</v>
      </c>
      <c r="M31" s="60">
        <v>-12262095</v>
      </c>
      <c r="N31" s="60">
        <v>-11843269</v>
      </c>
      <c r="O31" s="60">
        <v>175911</v>
      </c>
      <c r="P31" s="60">
        <v>127023</v>
      </c>
      <c r="Q31" s="60">
        <v>618697</v>
      </c>
      <c r="R31" s="60">
        <v>921631</v>
      </c>
      <c r="S31" s="60">
        <v>739697</v>
      </c>
      <c r="T31" s="60">
        <v>264465</v>
      </c>
      <c r="U31" s="60">
        <v>-31420</v>
      </c>
      <c r="V31" s="60">
        <v>972742</v>
      </c>
      <c r="W31" s="60">
        <v>2876625</v>
      </c>
      <c r="X31" s="60">
        <v>3557889</v>
      </c>
      <c r="Y31" s="60">
        <v>-681264</v>
      </c>
      <c r="Z31" s="140">
        <v>-19.15</v>
      </c>
      <c r="AA31" s="155">
        <v>3091605</v>
      </c>
    </row>
    <row r="32" spans="1:27" ht="13.5">
      <c r="A32" s="183" t="s">
        <v>121</v>
      </c>
      <c r="B32" s="182"/>
      <c r="C32" s="155">
        <v>117439592</v>
      </c>
      <c r="D32" s="155">
        <v>0</v>
      </c>
      <c r="E32" s="156">
        <v>161322228</v>
      </c>
      <c r="F32" s="60">
        <v>164852658</v>
      </c>
      <c r="G32" s="60">
        <v>-330596</v>
      </c>
      <c r="H32" s="60">
        <v>16147641</v>
      </c>
      <c r="I32" s="60">
        <v>6967140</v>
      </c>
      <c r="J32" s="60">
        <v>22784185</v>
      </c>
      <c r="K32" s="60">
        <v>12700741</v>
      </c>
      <c r="L32" s="60">
        <v>7877416</v>
      </c>
      <c r="M32" s="60">
        <v>25148774</v>
      </c>
      <c r="N32" s="60">
        <v>45726931</v>
      </c>
      <c r="O32" s="60">
        <v>11096144</v>
      </c>
      <c r="P32" s="60">
        <v>9031549</v>
      </c>
      <c r="Q32" s="60">
        <v>19018316</v>
      </c>
      <c r="R32" s="60">
        <v>39146009</v>
      </c>
      <c r="S32" s="60">
        <v>885316</v>
      </c>
      <c r="T32" s="60">
        <v>14225136</v>
      </c>
      <c r="U32" s="60">
        <v>39273986</v>
      </c>
      <c r="V32" s="60">
        <v>54384438</v>
      </c>
      <c r="W32" s="60">
        <v>162041563</v>
      </c>
      <c r="X32" s="60">
        <v>161322228</v>
      </c>
      <c r="Y32" s="60">
        <v>719335</v>
      </c>
      <c r="Z32" s="140">
        <v>0.45</v>
      </c>
      <c r="AA32" s="155">
        <v>164852658</v>
      </c>
    </row>
    <row r="33" spans="1:27" ht="13.5">
      <c r="A33" s="183" t="s">
        <v>42</v>
      </c>
      <c r="B33" s="182"/>
      <c r="C33" s="155">
        <v>46560867</v>
      </c>
      <c r="D33" s="155">
        <v>0</v>
      </c>
      <c r="E33" s="156">
        <v>54913028</v>
      </c>
      <c r="F33" s="60">
        <v>69599800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349895</v>
      </c>
      <c r="U33" s="60">
        <v>-350000</v>
      </c>
      <c r="V33" s="60">
        <v>-105</v>
      </c>
      <c r="W33" s="60">
        <v>-105</v>
      </c>
      <c r="X33" s="60">
        <v>54913028</v>
      </c>
      <c r="Y33" s="60">
        <v>-54913133</v>
      </c>
      <c r="Z33" s="140">
        <v>-100</v>
      </c>
      <c r="AA33" s="155">
        <v>69599800</v>
      </c>
    </row>
    <row r="34" spans="1:27" ht="13.5">
      <c r="A34" s="183" t="s">
        <v>43</v>
      </c>
      <c r="B34" s="182"/>
      <c r="C34" s="155">
        <v>161687110</v>
      </c>
      <c r="D34" s="155">
        <v>0</v>
      </c>
      <c r="E34" s="156">
        <v>231764661</v>
      </c>
      <c r="F34" s="60">
        <v>264858883</v>
      </c>
      <c r="G34" s="60">
        <v>9283645</v>
      </c>
      <c r="H34" s="60">
        <v>19348703</v>
      </c>
      <c r="I34" s="60">
        <v>12394610</v>
      </c>
      <c r="J34" s="60">
        <v>41026958</v>
      </c>
      <c r="K34" s="60">
        <v>21684993</v>
      </c>
      <c r="L34" s="60">
        <v>21597024</v>
      </c>
      <c r="M34" s="60">
        <v>17358842</v>
      </c>
      <c r="N34" s="60">
        <v>60640859</v>
      </c>
      <c r="O34" s="60">
        <v>18143760</v>
      </c>
      <c r="P34" s="60">
        <v>32187411</v>
      </c>
      <c r="Q34" s="60">
        <v>63766318</v>
      </c>
      <c r="R34" s="60">
        <v>114097489</v>
      </c>
      <c r="S34" s="60">
        <v>42022318</v>
      </c>
      <c r="T34" s="60">
        <v>30672975</v>
      </c>
      <c r="U34" s="60">
        <v>-113469</v>
      </c>
      <c r="V34" s="60">
        <v>72581824</v>
      </c>
      <c r="W34" s="60">
        <v>288347130</v>
      </c>
      <c r="X34" s="60">
        <v>231763348</v>
      </c>
      <c r="Y34" s="60">
        <v>56583782</v>
      </c>
      <c r="Z34" s="140">
        <v>24.41</v>
      </c>
      <c r="AA34" s="155">
        <v>264858883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1421506498</v>
      </c>
      <c r="D36" s="188">
        <f>SUM(D25:D35)</f>
        <v>0</v>
      </c>
      <c r="E36" s="189">
        <f t="shared" si="1"/>
        <v>1858469000</v>
      </c>
      <c r="F36" s="190">
        <f t="shared" si="1"/>
        <v>1706230891</v>
      </c>
      <c r="G36" s="190">
        <f t="shared" si="1"/>
        <v>108663215</v>
      </c>
      <c r="H36" s="190">
        <f t="shared" si="1"/>
        <v>141283126</v>
      </c>
      <c r="I36" s="190">
        <f t="shared" si="1"/>
        <v>196514304</v>
      </c>
      <c r="J36" s="190">
        <f t="shared" si="1"/>
        <v>446460645</v>
      </c>
      <c r="K36" s="190">
        <f t="shared" si="1"/>
        <v>96179978</v>
      </c>
      <c r="L36" s="190">
        <f t="shared" si="1"/>
        <v>93610940</v>
      </c>
      <c r="M36" s="190">
        <f t="shared" si="1"/>
        <v>94911321</v>
      </c>
      <c r="N36" s="190">
        <f t="shared" si="1"/>
        <v>284702239</v>
      </c>
      <c r="O36" s="190">
        <f t="shared" si="1"/>
        <v>111547069</v>
      </c>
      <c r="P36" s="190">
        <f t="shared" si="1"/>
        <v>120783066</v>
      </c>
      <c r="Q36" s="190">
        <f t="shared" si="1"/>
        <v>161911432</v>
      </c>
      <c r="R36" s="190">
        <f t="shared" si="1"/>
        <v>394241567</v>
      </c>
      <c r="S36" s="190">
        <f t="shared" si="1"/>
        <v>120711390</v>
      </c>
      <c r="T36" s="190">
        <f t="shared" si="1"/>
        <v>111013216</v>
      </c>
      <c r="U36" s="190">
        <f t="shared" si="1"/>
        <v>129291399</v>
      </c>
      <c r="V36" s="190">
        <f t="shared" si="1"/>
        <v>361016005</v>
      </c>
      <c r="W36" s="190">
        <f t="shared" si="1"/>
        <v>1486420456</v>
      </c>
      <c r="X36" s="190">
        <f t="shared" si="1"/>
        <v>1858468688</v>
      </c>
      <c r="Y36" s="190">
        <f t="shared" si="1"/>
        <v>-372048232</v>
      </c>
      <c r="Z36" s="191">
        <f>+IF(X36&lt;&gt;0,+(Y36/X36)*100,0)</f>
        <v>-20.019074542513895</v>
      </c>
      <c r="AA36" s="188">
        <f>SUM(AA25:AA35)</f>
        <v>1706230891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34704391</v>
      </c>
      <c r="D38" s="199">
        <f>+D22-D36</f>
        <v>0</v>
      </c>
      <c r="E38" s="200">
        <f t="shared" si="2"/>
        <v>-332107107</v>
      </c>
      <c r="F38" s="106">
        <f t="shared" si="2"/>
        <v>-197661000</v>
      </c>
      <c r="G38" s="106">
        <f t="shared" si="2"/>
        <v>-34627018</v>
      </c>
      <c r="H38" s="106">
        <f t="shared" si="2"/>
        <v>86506101</v>
      </c>
      <c r="I38" s="106">
        <f t="shared" si="2"/>
        <v>-87748227</v>
      </c>
      <c r="J38" s="106">
        <f t="shared" si="2"/>
        <v>-35869144</v>
      </c>
      <c r="K38" s="106">
        <f t="shared" si="2"/>
        <v>-7967302</v>
      </c>
      <c r="L38" s="106">
        <f t="shared" si="2"/>
        <v>101698538</v>
      </c>
      <c r="M38" s="106">
        <f t="shared" si="2"/>
        <v>25202290</v>
      </c>
      <c r="N38" s="106">
        <f t="shared" si="2"/>
        <v>118933526</v>
      </c>
      <c r="O38" s="106">
        <f t="shared" si="2"/>
        <v>-2850938</v>
      </c>
      <c r="P38" s="106">
        <f t="shared" si="2"/>
        <v>-27347503</v>
      </c>
      <c r="Q38" s="106">
        <f t="shared" si="2"/>
        <v>11752536</v>
      </c>
      <c r="R38" s="106">
        <f t="shared" si="2"/>
        <v>-18445905</v>
      </c>
      <c r="S38" s="106">
        <f t="shared" si="2"/>
        <v>60272578</v>
      </c>
      <c r="T38" s="106">
        <f t="shared" si="2"/>
        <v>-2587894</v>
      </c>
      <c r="U38" s="106">
        <f t="shared" si="2"/>
        <v>-109206600</v>
      </c>
      <c r="V38" s="106">
        <f t="shared" si="2"/>
        <v>-51521916</v>
      </c>
      <c r="W38" s="106">
        <f t="shared" si="2"/>
        <v>13096561</v>
      </c>
      <c r="X38" s="106">
        <f>IF(F22=F36,0,X22-X36)</f>
        <v>-332106795</v>
      </c>
      <c r="Y38" s="106">
        <f t="shared" si="2"/>
        <v>345203356</v>
      </c>
      <c r="Z38" s="201">
        <f>+IF(X38&lt;&gt;0,+(Y38/X38)*100,0)</f>
        <v>-103.94347878368461</v>
      </c>
      <c r="AA38" s="199">
        <f>+AA22-AA36</f>
        <v>-197661000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/>
      <c r="Y39" s="60">
        <v>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34704391</v>
      </c>
      <c r="D42" s="206">
        <f>SUM(D38:D41)</f>
        <v>0</v>
      </c>
      <c r="E42" s="207">
        <f t="shared" si="3"/>
        <v>-332107107</v>
      </c>
      <c r="F42" s="88">
        <f t="shared" si="3"/>
        <v>-197661000</v>
      </c>
      <c r="G42" s="88">
        <f t="shared" si="3"/>
        <v>-34627018</v>
      </c>
      <c r="H42" s="88">
        <f t="shared" si="3"/>
        <v>86506101</v>
      </c>
      <c r="I42" s="88">
        <f t="shared" si="3"/>
        <v>-87748227</v>
      </c>
      <c r="J42" s="88">
        <f t="shared" si="3"/>
        <v>-35869144</v>
      </c>
      <c r="K42" s="88">
        <f t="shared" si="3"/>
        <v>-7967302</v>
      </c>
      <c r="L42" s="88">
        <f t="shared" si="3"/>
        <v>101698538</v>
      </c>
      <c r="M42" s="88">
        <f t="shared" si="3"/>
        <v>25202290</v>
      </c>
      <c r="N42" s="88">
        <f t="shared" si="3"/>
        <v>118933526</v>
      </c>
      <c r="O42" s="88">
        <f t="shared" si="3"/>
        <v>-2850938</v>
      </c>
      <c r="P42" s="88">
        <f t="shared" si="3"/>
        <v>-27347503</v>
      </c>
      <c r="Q42" s="88">
        <f t="shared" si="3"/>
        <v>11752536</v>
      </c>
      <c r="R42" s="88">
        <f t="shared" si="3"/>
        <v>-18445905</v>
      </c>
      <c r="S42" s="88">
        <f t="shared" si="3"/>
        <v>60272578</v>
      </c>
      <c r="T42" s="88">
        <f t="shared" si="3"/>
        <v>-2587894</v>
      </c>
      <c r="U42" s="88">
        <f t="shared" si="3"/>
        <v>-109206600</v>
      </c>
      <c r="V42" s="88">
        <f t="shared" si="3"/>
        <v>-51521916</v>
      </c>
      <c r="W42" s="88">
        <f t="shared" si="3"/>
        <v>13096561</v>
      </c>
      <c r="X42" s="88">
        <f t="shared" si="3"/>
        <v>-332106795</v>
      </c>
      <c r="Y42" s="88">
        <f t="shared" si="3"/>
        <v>345203356</v>
      </c>
      <c r="Z42" s="208">
        <f>+IF(X42&lt;&gt;0,+(Y42/X42)*100,0)</f>
        <v>-103.94347878368461</v>
      </c>
      <c r="AA42" s="206">
        <f>SUM(AA38:AA41)</f>
        <v>-197661000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34704391</v>
      </c>
      <c r="D44" s="210">
        <f>+D42-D43</f>
        <v>0</v>
      </c>
      <c r="E44" s="211">
        <f t="shared" si="4"/>
        <v>-332107107</v>
      </c>
      <c r="F44" s="77">
        <f t="shared" si="4"/>
        <v>-197661000</v>
      </c>
      <c r="G44" s="77">
        <f t="shared" si="4"/>
        <v>-34627018</v>
      </c>
      <c r="H44" s="77">
        <f t="shared" si="4"/>
        <v>86506101</v>
      </c>
      <c r="I44" s="77">
        <f t="shared" si="4"/>
        <v>-87748227</v>
      </c>
      <c r="J44" s="77">
        <f t="shared" si="4"/>
        <v>-35869144</v>
      </c>
      <c r="K44" s="77">
        <f t="shared" si="4"/>
        <v>-7967302</v>
      </c>
      <c r="L44" s="77">
        <f t="shared" si="4"/>
        <v>101698538</v>
      </c>
      <c r="M44" s="77">
        <f t="shared" si="4"/>
        <v>25202290</v>
      </c>
      <c r="N44" s="77">
        <f t="shared" si="4"/>
        <v>118933526</v>
      </c>
      <c r="O44" s="77">
        <f t="shared" si="4"/>
        <v>-2850938</v>
      </c>
      <c r="P44" s="77">
        <f t="shared" si="4"/>
        <v>-27347503</v>
      </c>
      <c r="Q44" s="77">
        <f t="shared" si="4"/>
        <v>11752536</v>
      </c>
      <c r="R44" s="77">
        <f t="shared" si="4"/>
        <v>-18445905</v>
      </c>
      <c r="S44" s="77">
        <f t="shared" si="4"/>
        <v>60272578</v>
      </c>
      <c r="T44" s="77">
        <f t="shared" si="4"/>
        <v>-2587894</v>
      </c>
      <c r="U44" s="77">
        <f t="shared" si="4"/>
        <v>-109206600</v>
      </c>
      <c r="V44" s="77">
        <f t="shared" si="4"/>
        <v>-51521916</v>
      </c>
      <c r="W44" s="77">
        <f t="shared" si="4"/>
        <v>13096561</v>
      </c>
      <c r="X44" s="77">
        <f t="shared" si="4"/>
        <v>-332106795</v>
      </c>
      <c r="Y44" s="77">
        <f t="shared" si="4"/>
        <v>345203356</v>
      </c>
      <c r="Z44" s="212">
        <f>+IF(X44&lt;&gt;0,+(Y44/X44)*100,0)</f>
        <v>-103.94347878368461</v>
      </c>
      <c r="AA44" s="210">
        <f>+AA42-AA43</f>
        <v>-197661000</v>
      </c>
    </row>
    <row r="45" spans="1:27" ht="13.5">
      <c r="A45" s="181" t="s">
        <v>127</v>
      </c>
      <c r="B45" s="185"/>
      <c r="C45" s="157">
        <v>-14248537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20455854</v>
      </c>
      <c r="D46" s="206">
        <f>SUM(D44:D45)</f>
        <v>0</v>
      </c>
      <c r="E46" s="207">
        <f t="shared" si="5"/>
        <v>-332107107</v>
      </c>
      <c r="F46" s="88">
        <f t="shared" si="5"/>
        <v>-197661000</v>
      </c>
      <c r="G46" s="88">
        <f t="shared" si="5"/>
        <v>-34627018</v>
      </c>
      <c r="H46" s="88">
        <f t="shared" si="5"/>
        <v>86506101</v>
      </c>
      <c r="I46" s="88">
        <f t="shared" si="5"/>
        <v>-87748227</v>
      </c>
      <c r="J46" s="88">
        <f t="shared" si="5"/>
        <v>-35869144</v>
      </c>
      <c r="K46" s="88">
        <f t="shared" si="5"/>
        <v>-7967302</v>
      </c>
      <c r="L46" s="88">
        <f t="shared" si="5"/>
        <v>101698538</v>
      </c>
      <c r="M46" s="88">
        <f t="shared" si="5"/>
        <v>25202290</v>
      </c>
      <c r="N46" s="88">
        <f t="shared" si="5"/>
        <v>118933526</v>
      </c>
      <c r="O46" s="88">
        <f t="shared" si="5"/>
        <v>-2850938</v>
      </c>
      <c r="P46" s="88">
        <f t="shared" si="5"/>
        <v>-27347503</v>
      </c>
      <c r="Q46" s="88">
        <f t="shared" si="5"/>
        <v>11752536</v>
      </c>
      <c r="R46" s="88">
        <f t="shared" si="5"/>
        <v>-18445905</v>
      </c>
      <c r="S46" s="88">
        <f t="shared" si="5"/>
        <v>60272578</v>
      </c>
      <c r="T46" s="88">
        <f t="shared" si="5"/>
        <v>-2587894</v>
      </c>
      <c r="U46" s="88">
        <f t="shared" si="5"/>
        <v>-109206600</v>
      </c>
      <c r="V46" s="88">
        <f t="shared" si="5"/>
        <v>-51521916</v>
      </c>
      <c r="W46" s="88">
        <f t="shared" si="5"/>
        <v>13096561</v>
      </c>
      <c r="X46" s="88">
        <f t="shared" si="5"/>
        <v>-332106795</v>
      </c>
      <c r="Y46" s="88">
        <f t="shared" si="5"/>
        <v>345203356</v>
      </c>
      <c r="Z46" s="208">
        <f>+IF(X46&lt;&gt;0,+(Y46/X46)*100,0)</f>
        <v>-103.94347878368461</v>
      </c>
      <c r="AA46" s="206">
        <f>SUM(AA44:AA45)</f>
        <v>-197661000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20455854</v>
      </c>
      <c r="D48" s="217">
        <f>SUM(D46:D47)</f>
        <v>0</v>
      </c>
      <c r="E48" s="218">
        <f t="shared" si="6"/>
        <v>-332107107</v>
      </c>
      <c r="F48" s="219">
        <f t="shared" si="6"/>
        <v>-197661000</v>
      </c>
      <c r="G48" s="219">
        <f t="shared" si="6"/>
        <v>-34627018</v>
      </c>
      <c r="H48" s="220">
        <f t="shared" si="6"/>
        <v>86506101</v>
      </c>
      <c r="I48" s="220">
        <f t="shared" si="6"/>
        <v>-87748227</v>
      </c>
      <c r="J48" s="220">
        <f t="shared" si="6"/>
        <v>-35869144</v>
      </c>
      <c r="K48" s="220">
        <f t="shared" si="6"/>
        <v>-7967302</v>
      </c>
      <c r="L48" s="220">
        <f t="shared" si="6"/>
        <v>101698538</v>
      </c>
      <c r="M48" s="219">
        <f t="shared" si="6"/>
        <v>25202290</v>
      </c>
      <c r="N48" s="219">
        <f t="shared" si="6"/>
        <v>118933526</v>
      </c>
      <c r="O48" s="220">
        <f t="shared" si="6"/>
        <v>-2850938</v>
      </c>
      <c r="P48" s="220">
        <f t="shared" si="6"/>
        <v>-27347503</v>
      </c>
      <c r="Q48" s="220">
        <f t="shared" si="6"/>
        <v>11752536</v>
      </c>
      <c r="R48" s="220">
        <f t="shared" si="6"/>
        <v>-18445905</v>
      </c>
      <c r="S48" s="220">
        <f t="shared" si="6"/>
        <v>60272578</v>
      </c>
      <c r="T48" s="219">
        <f t="shared" si="6"/>
        <v>-2587894</v>
      </c>
      <c r="U48" s="219">
        <f t="shared" si="6"/>
        <v>-109206600</v>
      </c>
      <c r="V48" s="220">
        <f t="shared" si="6"/>
        <v>-51521916</v>
      </c>
      <c r="W48" s="220">
        <f t="shared" si="6"/>
        <v>13096561</v>
      </c>
      <c r="X48" s="220">
        <f t="shared" si="6"/>
        <v>-332106795</v>
      </c>
      <c r="Y48" s="220">
        <f t="shared" si="6"/>
        <v>345203356</v>
      </c>
      <c r="Z48" s="221">
        <f>+IF(X48&lt;&gt;0,+(Y48/X48)*100,0)</f>
        <v>-103.94347878368461</v>
      </c>
      <c r="AA48" s="222">
        <f>SUM(AA46:AA47)</f>
        <v>-197661000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114096833</v>
      </c>
      <c r="D5" s="153">
        <f>SUM(D6:D8)</f>
        <v>0</v>
      </c>
      <c r="E5" s="154">
        <f t="shared" si="0"/>
        <v>200854000</v>
      </c>
      <c r="F5" s="100">
        <f t="shared" si="0"/>
        <v>155316842</v>
      </c>
      <c r="G5" s="100">
        <f t="shared" si="0"/>
        <v>0</v>
      </c>
      <c r="H5" s="100">
        <f t="shared" si="0"/>
        <v>6875433</v>
      </c>
      <c r="I5" s="100">
        <f t="shared" si="0"/>
        <v>221511</v>
      </c>
      <c r="J5" s="100">
        <f t="shared" si="0"/>
        <v>7096944</v>
      </c>
      <c r="K5" s="100">
        <f t="shared" si="0"/>
        <v>10456179</v>
      </c>
      <c r="L5" s="100">
        <f t="shared" si="0"/>
        <v>21967873</v>
      </c>
      <c r="M5" s="100">
        <f t="shared" si="0"/>
        <v>12942941</v>
      </c>
      <c r="N5" s="100">
        <f t="shared" si="0"/>
        <v>45366993</v>
      </c>
      <c r="O5" s="100">
        <f t="shared" si="0"/>
        <v>15785</v>
      </c>
      <c r="P5" s="100">
        <f t="shared" si="0"/>
        <v>15785</v>
      </c>
      <c r="Q5" s="100">
        <f t="shared" si="0"/>
        <v>27646505</v>
      </c>
      <c r="R5" s="100">
        <f t="shared" si="0"/>
        <v>27678075</v>
      </c>
      <c r="S5" s="100">
        <f t="shared" si="0"/>
        <v>16218571</v>
      </c>
      <c r="T5" s="100">
        <f t="shared" si="0"/>
        <v>360107</v>
      </c>
      <c r="U5" s="100">
        <f t="shared" si="0"/>
        <v>56624495</v>
      </c>
      <c r="V5" s="100">
        <f t="shared" si="0"/>
        <v>73203173</v>
      </c>
      <c r="W5" s="100">
        <f t="shared" si="0"/>
        <v>153345185</v>
      </c>
      <c r="X5" s="100">
        <f t="shared" si="0"/>
        <v>180854004</v>
      </c>
      <c r="Y5" s="100">
        <f t="shared" si="0"/>
        <v>-27508819</v>
      </c>
      <c r="Z5" s="137">
        <f>+IF(X5&lt;&gt;0,+(Y5/X5)*100,0)</f>
        <v>-15.210511457628554</v>
      </c>
      <c r="AA5" s="153">
        <f>SUM(AA6:AA8)</f>
        <v>155316842</v>
      </c>
    </row>
    <row r="6" spans="1:27" ht="13.5">
      <c r="A6" s="138" t="s">
        <v>75</v>
      </c>
      <c r="B6" s="136"/>
      <c r="C6" s="155">
        <v>109215973</v>
      </c>
      <c r="D6" s="155"/>
      <c r="E6" s="156">
        <v>2034000</v>
      </c>
      <c r="F6" s="60">
        <v>150200000</v>
      </c>
      <c r="G6" s="60"/>
      <c r="H6" s="60">
        <v>6598931</v>
      </c>
      <c r="I6" s="60">
        <v>13499</v>
      </c>
      <c r="J6" s="60">
        <v>6612430</v>
      </c>
      <c r="K6" s="60">
        <v>9641155</v>
      </c>
      <c r="L6" s="60">
        <v>21473635</v>
      </c>
      <c r="M6" s="60">
        <v>12766082</v>
      </c>
      <c r="N6" s="60">
        <v>43880872</v>
      </c>
      <c r="O6" s="60">
        <v>15500</v>
      </c>
      <c r="P6" s="60">
        <v>15500</v>
      </c>
      <c r="Q6" s="60">
        <v>27424755</v>
      </c>
      <c r="R6" s="60">
        <v>27455755</v>
      </c>
      <c r="S6" s="60">
        <v>15536450</v>
      </c>
      <c r="T6" s="60">
        <v>23450</v>
      </c>
      <c r="U6" s="60">
        <v>55254567</v>
      </c>
      <c r="V6" s="60">
        <v>70814467</v>
      </c>
      <c r="W6" s="60">
        <v>148763524</v>
      </c>
      <c r="X6" s="60">
        <v>176374003</v>
      </c>
      <c r="Y6" s="60">
        <v>-27610479</v>
      </c>
      <c r="Z6" s="140">
        <v>-15.65</v>
      </c>
      <c r="AA6" s="62">
        <v>150200000</v>
      </c>
    </row>
    <row r="7" spans="1:27" ht="13.5">
      <c r="A7" s="138" t="s">
        <v>76</v>
      </c>
      <c r="B7" s="136"/>
      <c r="C7" s="157">
        <v>1574940</v>
      </c>
      <c r="D7" s="157"/>
      <c r="E7" s="158">
        <v>1450000</v>
      </c>
      <c r="F7" s="159">
        <v>3914302</v>
      </c>
      <c r="G7" s="159"/>
      <c r="H7" s="159">
        <v>276502</v>
      </c>
      <c r="I7" s="159">
        <v>208012</v>
      </c>
      <c r="J7" s="159">
        <v>484514</v>
      </c>
      <c r="K7" s="159">
        <v>669024</v>
      </c>
      <c r="L7" s="159">
        <v>348321</v>
      </c>
      <c r="M7" s="159">
        <v>9845</v>
      </c>
      <c r="N7" s="159">
        <v>1027190</v>
      </c>
      <c r="O7" s="159">
        <v>285</v>
      </c>
      <c r="P7" s="159">
        <v>285</v>
      </c>
      <c r="Q7" s="159">
        <v>221750</v>
      </c>
      <c r="R7" s="159">
        <v>222320</v>
      </c>
      <c r="S7" s="159">
        <v>682121</v>
      </c>
      <c r="T7" s="159">
        <v>336657</v>
      </c>
      <c r="U7" s="159">
        <v>776268</v>
      </c>
      <c r="V7" s="159">
        <v>1795046</v>
      </c>
      <c r="W7" s="159">
        <v>3529070</v>
      </c>
      <c r="X7" s="159">
        <v>2450004</v>
      </c>
      <c r="Y7" s="159">
        <v>1079066</v>
      </c>
      <c r="Z7" s="141">
        <v>44.04</v>
      </c>
      <c r="AA7" s="225">
        <v>3914302</v>
      </c>
    </row>
    <row r="8" spans="1:27" ht="13.5">
      <c r="A8" s="138" t="s">
        <v>77</v>
      </c>
      <c r="B8" s="136"/>
      <c r="C8" s="155">
        <v>3305920</v>
      </c>
      <c r="D8" s="155"/>
      <c r="E8" s="156">
        <v>197370000</v>
      </c>
      <c r="F8" s="60">
        <v>1202540</v>
      </c>
      <c r="G8" s="60"/>
      <c r="H8" s="60"/>
      <c r="I8" s="60"/>
      <c r="J8" s="60"/>
      <c r="K8" s="60">
        <v>146000</v>
      </c>
      <c r="L8" s="60">
        <v>145917</v>
      </c>
      <c r="M8" s="60">
        <v>167014</v>
      </c>
      <c r="N8" s="60">
        <v>458931</v>
      </c>
      <c r="O8" s="60"/>
      <c r="P8" s="60"/>
      <c r="Q8" s="60"/>
      <c r="R8" s="60"/>
      <c r="S8" s="60"/>
      <c r="T8" s="60"/>
      <c r="U8" s="60">
        <v>593660</v>
      </c>
      <c r="V8" s="60">
        <v>593660</v>
      </c>
      <c r="W8" s="60">
        <v>1052591</v>
      </c>
      <c r="X8" s="60">
        <v>2029997</v>
      </c>
      <c r="Y8" s="60">
        <v>-977406</v>
      </c>
      <c r="Z8" s="140">
        <v>-48.15</v>
      </c>
      <c r="AA8" s="62">
        <v>1202540</v>
      </c>
    </row>
    <row r="9" spans="1:27" ht="13.5">
      <c r="A9" s="135" t="s">
        <v>78</v>
      </c>
      <c r="B9" s="136"/>
      <c r="C9" s="153">
        <f aca="true" t="shared" si="1" ref="C9:Y9">SUM(C10:C14)</f>
        <v>31790759</v>
      </c>
      <c r="D9" s="153">
        <f>SUM(D10:D14)</f>
        <v>0</v>
      </c>
      <c r="E9" s="154">
        <f t="shared" si="1"/>
        <v>38775000</v>
      </c>
      <c r="F9" s="100">
        <f t="shared" si="1"/>
        <v>48312407</v>
      </c>
      <c r="G9" s="100">
        <f t="shared" si="1"/>
        <v>2300000</v>
      </c>
      <c r="H9" s="100">
        <f t="shared" si="1"/>
        <v>4840668</v>
      </c>
      <c r="I9" s="100">
        <f t="shared" si="1"/>
        <v>1668995</v>
      </c>
      <c r="J9" s="100">
        <f t="shared" si="1"/>
        <v>8809663</v>
      </c>
      <c r="K9" s="100">
        <f t="shared" si="1"/>
        <v>236275</v>
      </c>
      <c r="L9" s="100">
        <f t="shared" si="1"/>
        <v>591582</v>
      </c>
      <c r="M9" s="100">
        <f t="shared" si="1"/>
        <v>1765189</v>
      </c>
      <c r="N9" s="100">
        <f t="shared" si="1"/>
        <v>2593046</v>
      </c>
      <c r="O9" s="100">
        <f t="shared" si="1"/>
        <v>424011</v>
      </c>
      <c r="P9" s="100">
        <f t="shared" si="1"/>
        <v>424011</v>
      </c>
      <c r="Q9" s="100">
        <f t="shared" si="1"/>
        <v>2102365</v>
      </c>
      <c r="R9" s="100">
        <f t="shared" si="1"/>
        <v>2950387</v>
      </c>
      <c r="S9" s="100">
        <f t="shared" si="1"/>
        <v>2078672</v>
      </c>
      <c r="T9" s="100">
        <f t="shared" si="1"/>
        <v>4217579</v>
      </c>
      <c r="U9" s="100">
        <f t="shared" si="1"/>
        <v>11022590</v>
      </c>
      <c r="V9" s="100">
        <f t="shared" si="1"/>
        <v>17318841</v>
      </c>
      <c r="W9" s="100">
        <f t="shared" si="1"/>
        <v>31671937</v>
      </c>
      <c r="X9" s="100">
        <f t="shared" si="1"/>
        <v>31775002</v>
      </c>
      <c r="Y9" s="100">
        <f t="shared" si="1"/>
        <v>-103065</v>
      </c>
      <c r="Z9" s="137">
        <f>+IF(X9&lt;&gt;0,+(Y9/X9)*100,0)</f>
        <v>-0.32435875220401245</v>
      </c>
      <c r="AA9" s="102">
        <f>SUM(AA10:AA14)</f>
        <v>48312407</v>
      </c>
    </row>
    <row r="10" spans="1:27" ht="13.5">
      <c r="A10" s="138" t="s">
        <v>79</v>
      </c>
      <c r="B10" s="136"/>
      <c r="C10" s="155">
        <v>2659503</v>
      </c>
      <c r="D10" s="155"/>
      <c r="E10" s="156"/>
      <c r="F10" s="60">
        <v>18644517</v>
      </c>
      <c r="G10" s="60"/>
      <c r="H10" s="60"/>
      <c r="I10" s="60"/>
      <c r="J10" s="60"/>
      <c r="K10" s="60"/>
      <c r="L10" s="60">
        <v>60000</v>
      </c>
      <c r="M10" s="60"/>
      <c r="N10" s="60">
        <v>60000</v>
      </c>
      <c r="O10" s="60"/>
      <c r="P10" s="60"/>
      <c r="Q10" s="60">
        <v>1481000</v>
      </c>
      <c r="R10" s="60">
        <v>1481000</v>
      </c>
      <c r="S10" s="60">
        <v>983094</v>
      </c>
      <c r="T10" s="60">
        <v>3916591</v>
      </c>
      <c r="U10" s="60">
        <v>5711710</v>
      </c>
      <c r="V10" s="60">
        <v>10611395</v>
      </c>
      <c r="W10" s="60">
        <v>12152395</v>
      </c>
      <c r="X10" s="60">
        <v>12880003</v>
      </c>
      <c r="Y10" s="60">
        <v>-727608</v>
      </c>
      <c r="Z10" s="140">
        <v>-5.65</v>
      </c>
      <c r="AA10" s="62">
        <v>18644517</v>
      </c>
    </row>
    <row r="11" spans="1:27" ht="13.5">
      <c r="A11" s="138" t="s">
        <v>80</v>
      </c>
      <c r="B11" s="136"/>
      <c r="C11" s="155">
        <v>21568220</v>
      </c>
      <c r="D11" s="155"/>
      <c r="E11" s="156">
        <v>38775000</v>
      </c>
      <c r="F11" s="60">
        <v>18294585</v>
      </c>
      <c r="G11" s="60"/>
      <c r="H11" s="60">
        <v>4840668</v>
      </c>
      <c r="I11" s="60">
        <v>1227995</v>
      </c>
      <c r="J11" s="60">
        <v>6068663</v>
      </c>
      <c r="K11" s="60">
        <v>2463267</v>
      </c>
      <c r="L11" s="60"/>
      <c r="M11" s="60">
        <v>519764</v>
      </c>
      <c r="N11" s="60">
        <v>2983031</v>
      </c>
      <c r="O11" s="60">
        <v>424011</v>
      </c>
      <c r="P11" s="60">
        <v>424011</v>
      </c>
      <c r="Q11" s="60">
        <v>192352</v>
      </c>
      <c r="R11" s="60">
        <v>1040374</v>
      </c>
      <c r="S11" s="60">
        <v>306188</v>
      </c>
      <c r="T11" s="60">
        <v>124406</v>
      </c>
      <c r="U11" s="60">
        <v>56000</v>
      </c>
      <c r="V11" s="60">
        <v>486594</v>
      </c>
      <c r="W11" s="60">
        <v>10578662</v>
      </c>
      <c r="X11" s="60">
        <v>13620003</v>
      </c>
      <c r="Y11" s="60">
        <v>-3041341</v>
      </c>
      <c r="Z11" s="140">
        <v>-22.33</v>
      </c>
      <c r="AA11" s="62">
        <v>18294585</v>
      </c>
    </row>
    <row r="12" spans="1:27" ht="13.5">
      <c r="A12" s="138" t="s">
        <v>81</v>
      </c>
      <c r="B12" s="136"/>
      <c r="C12" s="155">
        <v>214232</v>
      </c>
      <c r="D12" s="155"/>
      <c r="E12" s="156"/>
      <c r="F12" s="60">
        <v>2975000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>
        <v>4050</v>
      </c>
      <c r="R12" s="60">
        <v>4050</v>
      </c>
      <c r="S12" s="60">
        <v>4050</v>
      </c>
      <c r="T12" s="60">
        <v>4050</v>
      </c>
      <c r="U12" s="60">
        <v>1656683</v>
      </c>
      <c r="V12" s="60">
        <v>1664783</v>
      </c>
      <c r="W12" s="60">
        <v>1668833</v>
      </c>
      <c r="X12" s="60">
        <v>774996</v>
      </c>
      <c r="Y12" s="60">
        <v>893837</v>
      </c>
      <c r="Z12" s="140">
        <v>115.33</v>
      </c>
      <c r="AA12" s="62">
        <v>2975000</v>
      </c>
    </row>
    <row r="13" spans="1:27" ht="13.5">
      <c r="A13" s="138" t="s">
        <v>82</v>
      </c>
      <c r="B13" s="136"/>
      <c r="C13" s="155">
        <v>6629257</v>
      </c>
      <c r="D13" s="155"/>
      <c r="E13" s="156"/>
      <c r="F13" s="60">
        <v>8262943</v>
      </c>
      <c r="G13" s="60">
        <v>2300000</v>
      </c>
      <c r="H13" s="60"/>
      <c r="I13" s="60">
        <v>441000</v>
      </c>
      <c r="J13" s="60">
        <v>2741000</v>
      </c>
      <c r="K13" s="60">
        <v>-2300000</v>
      </c>
      <c r="L13" s="60">
        <v>497993</v>
      </c>
      <c r="M13" s="60">
        <v>1245425</v>
      </c>
      <c r="N13" s="60">
        <v>-556582</v>
      </c>
      <c r="O13" s="60"/>
      <c r="P13" s="60"/>
      <c r="Q13" s="60">
        <v>424963</v>
      </c>
      <c r="R13" s="60">
        <v>424963</v>
      </c>
      <c r="S13" s="60">
        <v>785340</v>
      </c>
      <c r="T13" s="60">
        <v>172532</v>
      </c>
      <c r="U13" s="60">
        <v>3598197</v>
      </c>
      <c r="V13" s="60">
        <v>4556069</v>
      </c>
      <c r="W13" s="60">
        <v>7165450</v>
      </c>
      <c r="X13" s="60">
        <v>4500000</v>
      </c>
      <c r="Y13" s="60">
        <v>2665450</v>
      </c>
      <c r="Z13" s="140">
        <v>59.23</v>
      </c>
      <c r="AA13" s="62">
        <v>8262943</v>
      </c>
    </row>
    <row r="14" spans="1:27" ht="13.5">
      <c r="A14" s="138" t="s">
        <v>83</v>
      </c>
      <c r="B14" s="136"/>
      <c r="C14" s="157">
        <v>719547</v>
      </c>
      <c r="D14" s="157"/>
      <c r="E14" s="158"/>
      <c r="F14" s="159">
        <v>135362</v>
      </c>
      <c r="G14" s="159"/>
      <c r="H14" s="159"/>
      <c r="I14" s="159"/>
      <c r="J14" s="159"/>
      <c r="K14" s="159">
        <v>73008</v>
      </c>
      <c r="L14" s="159">
        <v>33589</v>
      </c>
      <c r="M14" s="159"/>
      <c r="N14" s="159">
        <v>106597</v>
      </c>
      <c r="O14" s="159"/>
      <c r="P14" s="159"/>
      <c r="Q14" s="159"/>
      <c r="R14" s="159"/>
      <c r="S14" s="159"/>
      <c r="T14" s="159"/>
      <c r="U14" s="159"/>
      <c r="V14" s="159"/>
      <c r="W14" s="159">
        <v>106597</v>
      </c>
      <c r="X14" s="159"/>
      <c r="Y14" s="159">
        <v>106597</v>
      </c>
      <c r="Z14" s="141"/>
      <c r="AA14" s="225">
        <v>135362</v>
      </c>
    </row>
    <row r="15" spans="1:27" ht="13.5">
      <c r="A15" s="135" t="s">
        <v>84</v>
      </c>
      <c r="B15" s="142"/>
      <c r="C15" s="153">
        <f aca="true" t="shared" si="2" ref="C15:Y15">SUM(C16:C18)</f>
        <v>140901741</v>
      </c>
      <c r="D15" s="153">
        <f>SUM(D16:D18)</f>
        <v>0</v>
      </c>
      <c r="E15" s="154">
        <f t="shared" si="2"/>
        <v>186399959</v>
      </c>
      <c r="F15" s="100">
        <f t="shared" si="2"/>
        <v>97095556</v>
      </c>
      <c r="G15" s="100">
        <f t="shared" si="2"/>
        <v>445866</v>
      </c>
      <c r="H15" s="100">
        <f t="shared" si="2"/>
        <v>5999095</v>
      </c>
      <c r="I15" s="100">
        <f t="shared" si="2"/>
        <v>4229558</v>
      </c>
      <c r="J15" s="100">
        <f t="shared" si="2"/>
        <v>10674519</v>
      </c>
      <c r="K15" s="100">
        <f t="shared" si="2"/>
        <v>6188309</v>
      </c>
      <c r="L15" s="100">
        <f t="shared" si="2"/>
        <v>7847768</v>
      </c>
      <c r="M15" s="100">
        <f t="shared" si="2"/>
        <v>8880324</v>
      </c>
      <c r="N15" s="100">
        <f t="shared" si="2"/>
        <v>22916401</v>
      </c>
      <c r="O15" s="100">
        <f t="shared" si="2"/>
        <v>930241</v>
      </c>
      <c r="P15" s="100">
        <f t="shared" si="2"/>
        <v>930241</v>
      </c>
      <c r="Q15" s="100">
        <f t="shared" si="2"/>
        <v>6790118</v>
      </c>
      <c r="R15" s="100">
        <f t="shared" si="2"/>
        <v>8650600</v>
      </c>
      <c r="S15" s="100">
        <f t="shared" si="2"/>
        <v>8557364</v>
      </c>
      <c r="T15" s="100">
        <f t="shared" si="2"/>
        <v>5960673</v>
      </c>
      <c r="U15" s="100">
        <f t="shared" si="2"/>
        <v>8451185</v>
      </c>
      <c r="V15" s="100">
        <f t="shared" si="2"/>
        <v>22969222</v>
      </c>
      <c r="W15" s="100">
        <f t="shared" si="2"/>
        <v>65210742</v>
      </c>
      <c r="X15" s="100">
        <f t="shared" si="2"/>
        <v>106639960</v>
      </c>
      <c r="Y15" s="100">
        <f t="shared" si="2"/>
        <v>-41429218</v>
      </c>
      <c r="Z15" s="137">
        <f>+IF(X15&lt;&gt;0,+(Y15/X15)*100,0)</f>
        <v>-38.849618848319146</v>
      </c>
      <c r="AA15" s="102">
        <f>SUM(AA16:AA18)</f>
        <v>97095556</v>
      </c>
    </row>
    <row r="16" spans="1:27" ht="13.5">
      <c r="A16" s="138" t="s">
        <v>85</v>
      </c>
      <c r="B16" s="136"/>
      <c r="C16" s="155">
        <v>25552212</v>
      </c>
      <c r="D16" s="155"/>
      <c r="E16" s="156">
        <v>23039959</v>
      </c>
      <c r="F16" s="60">
        <v>20847067</v>
      </c>
      <c r="G16" s="60"/>
      <c r="H16" s="60">
        <v>733319</v>
      </c>
      <c r="I16" s="60">
        <v>470425</v>
      </c>
      <c r="J16" s="60">
        <v>1203744</v>
      </c>
      <c r="K16" s="60">
        <v>96839</v>
      </c>
      <c r="L16" s="60">
        <v>7673</v>
      </c>
      <c r="M16" s="60">
        <v>1555454</v>
      </c>
      <c r="N16" s="60">
        <v>1659966</v>
      </c>
      <c r="O16" s="60">
        <v>333360</v>
      </c>
      <c r="P16" s="60">
        <v>333360</v>
      </c>
      <c r="Q16" s="60">
        <v>-121953</v>
      </c>
      <c r="R16" s="60">
        <v>544767</v>
      </c>
      <c r="S16" s="60">
        <v>2684370</v>
      </c>
      <c r="T16" s="60">
        <v>199139</v>
      </c>
      <c r="U16" s="60">
        <v>133399</v>
      </c>
      <c r="V16" s="60">
        <v>3016908</v>
      </c>
      <c r="W16" s="60">
        <v>6425385</v>
      </c>
      <c r="X16" s="60">
        <v>18539960</v>
      </c>
      <c r="Y16" s="60">
        <v>-12114575</v>
      </c>
      <c r="Z16" s="140">
        <v>-65.34</v>
      </c>
      <c r="AA16" s="62">
        <v>20847067</v>
      </c>
    </row>
    <row r="17" spans="1:27" ht="13.5">
      <c r="A17" s="138" t="s">
        <v>86</v>
      </c>
      <c r="B17" s="136"/>
      <c r="C17" s="155">
        <v>115349529</v>
      </c>
      <c r="D17" s="155"/>
      <c r="E17" s="156">
        <v>163360000</v>
      </c>
      <c r="F17" s="60">
        <v>75933489</v>
      </c>
      <c r="G17" s="60">
        <v>445866</v>
      </c>
      <c r="H17" s="60">
        <v>5265776</v>
      </c>
      <c r="I17" s="60">
        <v>3759133</v>
      </c>
      <c r="J17" s="60">
        <v>9470775</v>
      </c>
      <c r="K17" s="60">
        <v>6091470</v>
      </c>
      <c r="L17" s="60">
        <v>7840095</v>
      </c>
      <c r="M17" s="60">
        <v>7324870</v>
      </c>
      <c r="N17" s="60">
        <v>21256435</v>
      </c>
      <c r="O17" s="60">
        <v>596881</v>
      </c>
      <c r="P17" s="60">
        <v>596881</v>
      </c>
      <c r="Q17" s="60">
        <v>6912071</v>
      </c>
      <c r="R17" s="60">
        <v>8105833</v>
      </c>
      <c r="S17" s="60">
        <v>5872994</v>
      </c>
      <c r="T17" s="60">
        <v>5761534</v>
      </c>
      <c r="U17" s="60">
        <v>8147786</v>
      </c>
      <c r="V17" s="60">
        <v>19782314</v>
      </c>
      <c r="W17" s="60">
        <v>58615357</v>
      </c>
      <c r="X17" s="60">
        <v>88100000</v>
      </c>
      <c r="Y17" s="60">
        <v>-29484643</v>
      </c>
      <c r="Z17" s="140">
        <v>-33.47</v>
      </c>
      <c r="AA17" s="62">
        <v>75933489</v>
      </c>
    </row>
    <row r="18" spans="1:27" ht="13.5">
      <c r="A18" s="138" t="s">
        <v>87</v>
      </c>
      <c r="B18" s="136"/>
      <c r="C18" s="155"/>
      <c r="D18" s="155"/>
      <c r="E18" s="156"/>
      <c r="F18" s="60">
        <v>315000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>
        <v>170000</v>
      </c>
      <c r="V18" s="60">
        <v>170000</v>
      </c>
      <c r="W18" s="60">
        <v>170000</v>
      </c>
      <c r="X18" s="60"/>
      <c r="Y18" s="60">
        <v>170000</v>
      </c>
      <c r="Z18" s="140"/>
      <c r="AA18" s="62">
        <v>315000</v>
      </c>
    </row>
    <row r="19" spans="1:27" ht="13.5">
      <c r="A19" s="135" t="s">
        <v>88</v>
      </c>
      <c r="B19" s="142"/>
      <c r="C19" s="153">
        <f aca="true" t="shared" si="3" ref="C19:Y19">SUM(C20:C23)</f>
        <v>127104687</v>
      </c>
      <c r="D19" s="153">
        <f>SUM(D20:D23)</f>
        <v>0</v>
      </c>
      <c r="E19" s="154">
        <f t="shared" si="3"/>
        <v>18200000</v>
      </c>
      <c r="F19" s="100">
        <f t="shared" si="3"/>
        <v>127623288</v>
      </c>
      <c r="G19" s="100">
        <f t="shared" si="3"/>
        <v>7349184</v>
      </c>
      <c r="H19" s="100">
        <f t="shared" si="3"/>
        <v>11471662</v>
      </c>
      <c r="I19" s="100">
        <f t="shared" si="3"/>
        <v>8665800</v>
      </c>
      <c r="J19" s="100">
        <f t="shared" si="3"/>
        <v>27486646</v>
      </c>
      <c r="K19" s="100">
        <f t="shared" si="3"/>
        <v>-3708374</v>
      </c>
      <c r="L19" s="100">
        <f t="shared" si="3"/>
        <v>10656539</v>
      </c>
      <c r="M19" s="100">
        <f t="shared" si="3"/>
        <v>3134958</v>
      </c>
      <c r="N19" s="100">
        <f t="shared" si="3"/>
        <v>10083123</v>
      </c>
      <c r="O19" s="100">
        <f t="shared" si="3"/>
        <v>1845475</v>
      </c>
      <c r="P19" s="100">
        <f t="shared" si="3"/>
        <v>1845475</v>
      </c>
      <c r="Q19" s="100">
        <f t="shared" si="3"/>
        <v>18510274</v>
      </c>
      <c r="R19" s="100">
        <f t="shared" si="3"/>
        <v>22201224</v>
      </c>
      <c r="S19" s="100">
        <f t="shared" si="3"/>
        <v>21674294</v>
      </c>
      <c r="T19" s="100">
        <f t="shared" si="3"/>
        <v>14302421</v>
      </c>
      <c r="U19" s="100">
        <f t="shared" si="3"/>
        <v>17132339</v>
      </c>
      <c r="V19" s="100">
        <f t="shared" si="3"/>
        <v>53109054</v>
      </c>
      <c r="W19" s="100">
        <f t="shared" si="3"/>
        <v>112880047</v>
      </c>
      <c r="X19" s="100">
        <f t="shared" si="3"/>
        <v>124960004</v>
      </c>
      <c r="Y19" s="100">
        <f t="shared" si="3"/>
        <v>-12079957</v>
      </c>
      <c r="Z19" s="137">
        <f>+IF(X19&lt;&gt;0,+(Y19/X19)*100,0)</f>
        <v>-9.667058749453945</v>
      </c>
      <c r="AA19" s="102">
        <f>SUM(AA20:AA23)</f>
        <v>127623288</v>
      </c>
    </row>
    <row r="20" spans="1:27" ht="13.5">
      <c r="A20" s="138" t="s">
        <v>89</v>
      </c>
      <c r="B20" s="136"/>
      <c r="C20" s="155">
        <v>33522713</v>
      </c>
      <c r="D20" s="155"/>
      <c r="E20" s="156">
        <v>18200000</v>
      </c>
      <c r="F20" s="60">
        <v>42931246</v>
      </c>
      <c r="G20" s="60">
        <v>6612051</v>
      </c>
      <c r="H20" s="60">
        <v>5377432</v>
      </c>
      <c r="I20" s="60">
        <v>3730002</v>
      </c>
      <c r="J20" s="60">
        <v>15719485</v>
      </c>
      <c r="K20" s="60">
        <v>-6455221</v>
      </c>
      <c r="L20" s="60">
        <v>987186</v>
      </c>
      <c r="M20" s="60">
        <v>440978</v>
      </c>
      <c r="N20" s="60">
        <v>-5027057</v>
      </c>
      <c r="O20" s="60">
        <v>1008579</v>
      </c>
      <c r="P20" s="60">
        <v>1008579</v>
      </c>
      <c r="Q20" s="60">
        <v>9360110</v>
      </c>
      <c r="R20" s="60">
        <v>11377268</v>
      </c>
      <c r="S20" s="60">
        <v>10760318</v>
      </c>
      <c r="T20" s="60">
        <v>4370420</v>
      </c>
      <c r="U20" s="60">
        <v>10988332</v>
      </c>
      <c r="V20" s="60">
        <v>26119070</v>
      </c>
      <c r="W20" s="60">
        <v>48188766</v>
      </c>
      <c r="X20" s="60">
        <v>18200004</v>
      </c>
      <c r="Y20" s="60">
        <v>29988762</v>
      </c>
      <c r="Z20" s="140">
        <v>164.77</v>
      </c>
      <c r="AA20" s="62">
        <v>42931246</v>
      </c>
    </row>
    <row r="21" spans="1:27" ht="13.5">
      <c r="A21" s="138" t="s">
        <v>90</v>
      </c>
      <c r="B21" s="136"/>
      <c r="C21" s="155">
        <v>28490594</v>
      </c>
      <c r="D21" s="155"/>
      <c r="E21" s="156"/>
      <c r="F21" s="60">
        <v>77729194</v>
      </c>
      <c r="G21" s="60">
        <v>737133</v>
      </c>
      <c r="H21" s="60">
        <v>4390453</v>
      </c>
      <c r="I21" s="60">
        <v>1076498</v>
      </c>
      <c r="J21" s="60">
        <v>6204084</v>
      </c>
      <c r="K21" s="60">
        <v>2746847</v>
      </c>
      <c r="L21" s="60">
        <v>9070703</v>
      </c>
      <c r="M21" s="60">
        <v>2471445</v>
      </c>
      <c r="N21" s="60">
        <v>14288995</v>
      </c>
      <c r="O21" s="60">
        <v>836896</v>
      </c>
      <c r="P21" s="60">
        <v>836896</v>
      </c>
      <c r="Q21" s="60">
        <v>9150164</v>
      </c>
      <c r="R21" s="60">
        <v>10823956</v>
      </c>
      <c r="S21" s="60">
        <v>10913976</v>
      </c>
      <c r="T21" s="60">
        <v>9932001</v>
      </c>
      <c r="U21" s="60">
        <v>6144007</v>
      </c>
      <c r="V21" s="60">
        <v>26989984</v>
      </c>
      <c r="W21" s="60">
        <v>58307019</v>
      </c>
      <c r="X21" s="60">
        <v>102360000</v>
      </c>
      <c r="Y21" s="60">
        <v>-44052981</v>
      </c>
      <c r="Z21" s="140">
        <v>-43.04</v>
      </c>
      <c r="AA21" s="62">
        <v>77729194</v>
      </c>
    </row>
    <row r="22" spans="1:27" ht="13.5">
      <c r="A22" s="138" t="s">
        <v>91</v>
      </c>
      <c r="B22" s="136"/>
      <c r="C22" s="157">
        <v>50243531</v>
      </c>
      <c r="D22" s="157"/>
      <c r="E22" s="158"/>
      <c r="F22" s="159">
        <v>6962848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>
        <v>4400000</v>
      </c>
      <c r="Y22" s="159">
        <v>-4400000</v>
      </c>
      <c r="Z22" s="141">
        <v>-100</v>
      </c>
      <c r="AA22" s="225">
        <v>6962848</v>
      </c>
    </row>
    <row r="23" spans="1:27" ht="13.5">
      <c r="A23" s="138" t="s">
        <v>92</v>
      </c>
      <c r="B23" s="136"/>
      <c r="C23" s="155">
        <v>14847849</v>
      </c>
      <c r="D23" s="155"/>
      <c r="E23" s="156"/>
      <c r="F23" s="60"/>
      <c r="G23" s="60"/>
      <c r="H23" s="60">
        <v>1703777</v>
      </c>
      <c r="I23" s="60">
        <v>3859300</v>
      </c>
      <c r="J23" s="60">
        <v>5563077</v>
      </c>
      <c r="K23" s="60"/>
      <c r="L23" s="60">
        <v>598650</v>
      </c>
      <c r="M23" s="60">
        <v>222535</v>
      </c>
      <c r="N23" s="60">
        <v>821185</v>
      </c>
      <c r="O23" s="60"/>
      <c r="P23" s="60"/>
      <c r="Q23" s="60"/>
      <c r="R23" s="60"/>
      <c r="S23" s="60"/>
      <c r="T23" s="60"/>
      <c r="U23" s="60"/>
      <c r="V23" s="60"/>
      <c r="W23" s="60">
        <v>6384262</v>
      </c>
      <c r="X23" s="60"/>
      <c r="Y23" s="60">
        <v>6384262</v>
      </c>
      <c r="Z23" s="140"/>
      <c r="AA23" s="62"/>
    </row>
    <row r="24" spans="1:27" ht="13.5">
      <c r="A24" s="135" t="s">
        <v>93</v>
      </c>
      <c r="B24" s="142"/>
      <c r="C24" s="153">
        <v>1240355</v>
      </c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415134375</v>
      </c>
      <c r="D25" s="217">
        <f>+D5+D9+D15+D19+D24</f>
        <v>0</v>
      </c>
      <c r="E25" s="230">
        <f t="shared" si="4"/>
        <v>444228959</v>
      </c>
      <c r="F25" s="219">
        <f t="shared" si="4"/>
        <v>428348093</v>
      </c>
      <c r="G25" s="219">
        <f t="shared" si="4"/>
        <v>10095050</v>
      </c>
      <c r="H25" s="219">
        <f t="shared" si="4"/>
        <v>29186858</v>
      </c>
      <c r="I25" s="219">
        <f t="shared" si="4"/>
        <v>14785864</v>
      </c>
      <c r="J25" s="219">
        <f t="shared" si="4"/>
        <v>54067772</v>
      </c>
      <c r="K25" s="219">
        <f t="shared" si="4"/>
        <v>13172389</v>
      </c>
      <c r="L25" s="219">
        <f t="shared" si="4"/>
        <v>41063762</v>
      </c>
      <c r="M25" s="219">
        <f t="shared" si="4"/>
        <v>26723412</v>
      </c>
      <c r="N25" s="219">
        <f t="shared" si="4"/>
        <v>80959563</v>
      </c>
      <c r="O25" s="219">
        <f t="shared" si="4"/>
        <v>3215512</v>
      </c>
      <c r="P25" s="219">
        <f t="shared" si="4"/>
        <v>3215512</v>
      </c>
      <c r="Q25" s="219">
        <f t="shared" si="4"/>
        <v>55049262</v>
      </c>
      <c r="R25" s="219">
        <f t="shared" si="4"/>
        <v>61480286</v>
      </c>
      <c r="S25" s="219">
        <f t="shared" si="4"/>
        <v>48528901</v>
      </c>
      <c r="T25" s="219">
        <f t="shared" si="4"/>
        <v>24840780</v>
      </c>
      <c r="U25" s="219">
        <f t="shared" si="4"/>
        <v>93230609</v>
      </c>
      <c r="V25" s="219">
        <f t="shared" si="4"/>
        <v>166600290</v>
      </c>
      <c r="W25" s="219">
        <f t="shared" si="4"/>
        <v>363107911</v>
      </c>
      <c r="X25" s="219">
        <f t="shared" si="4"/>
        <v>444228970</v>
      </c>
      <c r="Y25" s="219">
        <f t="shared" si="4"/>
        <v>-81121059</v>
      </c>
      <c r="Z25" s="231">
        <f>+IF(X25&lt;&gt;0,+(Y25/X25)*100,0)</f>
        <v>-18.261091571763092</v>
      </c>
      <c r="AA25" s="232">
        <f>+AA5+AA9+AA15+AA19+AA24</f>
        <v>428348093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220909125</v>
      </c>
      <c r="D28" s="155"/>
      <c r="E28" s="156">
        <v>152214000</v>
      </c>
      <c r="F28" s="60">
        <v>145439951</v>
      </c>
      <c r="G28" s="60">
        <v>731582</v>
      </c>
      <c r="H28" s="60">
        <v>9794495</v>
      </c>
      <c r="I28" s="60">
        <v>2914057</v>
      </c>
      <c r="J28" s="60">
        <v>13440134</v>
      </c>
      <c r="K28" s="60">
        <v>8173751</v>
      </c>
      <c r="L28" s="60">
        <v>11519112</v>
      </c>
      <c r="M28" s="60">
        <v>5602218</v>
      </c>
      <c r="N28" s="60">
        <v>25295081</v>
      </c>
      <c r="O28" s="60">
        <v>1348671</v>
      </c>
      <c r="P28" s="60">
        <v>1348671</v>
      </c>
      <c r="Q28" s="60">
        <v>13160311</v>
      </c>
      <c r="R28" s="60">
        <v>15857653</v>
      </c>
      <c r="S28" s="60">
        <v>13875272</v>
      </c>
      <c r="T28" s="60">
        <v>14914876</v>
      </c>
      <c r="U28" s="60">
        <v>17868578</v>
      </c>
      <c r="V28" s="60">
        <v>46658726</v>
      </c>
      <c r="W28" s="60">
        <v>101251594</v>
      </c>
      <c r="X28" s="60"/>
      <c r="Y28" s="60">
        <v>101251594</v>
      </c>
      <c r="Z28" s="140"/>
      <c r="AA28" s="155">
        <v>145439951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220909125</v>
      </c>
      <c r="D32" s="210">
        <f>SUM(D28:D31)</f>
        <v>0</v>
      </c>
      <c r="E32" s="211">
        <f t="shared" si="5"/>
        <v>152214000</v>
      </c>
      <c r="F32" s="77">
        <f t="shared" si="5"/>
        <v>145439951</v>
      </c>
      <c r="G32" s="77">
        <f t="shared" si="5"/>
        <v>731582</v>
      </c>
      <c r="H32" s="77">
        <f t="shared" si="5"/>
        <v>9794495</v>
      </c>
      <c r="I32" s="77">
        <f t="shared" si="5"/>
        <v>2914057</v>
      </c>
      <c r="J32" s="77">
        <f t="shared" si="5"/>
        <v>13440134</v>
      </c>
      <c r="K32" s="77">
        <f t="shared" si="5"/>
        <v>8173751</v>
      </c>
      <c r="L32" s="77">
        <f t="shared" si="5"/>
        <v>11519112</v>
      </c>
      <c r="M32" s="77">
        <f t="shared" si="5"/>
        <v>5602218</v>
      </c>
      <c r="N32" s="77">
        <f t="shared" si="5"/>
        <v>25295081</v>
      </c>
      <c r="O32" s="77">
        <f t="shared" si="5"/>
        <v>1348671</v>
      </c>
      <c r="P32" s="77">
        <f t="shared" si="5"/>
        <v>1348671</v>
      </c>
      <c r="Q32" s="77">
        <f t="shared" si="5"/>
        <v>13160311</v>
      </c>
      <c r="R32" s="77">
        <f t="shared" si="5"/>
        <v>15857653</v>
      </c>
      <c r="S32" s="77">
        <f t="shared" si="5"/>
        <v>13875272</v>
      </c>
      <c r="T32" s="77">
        <f t="shared" si="5"/>
        <v>14914876</v>
      </c>
      <c r="U32" s="77">
        <f t="shared" si="5"/>
        <v>17868578</v>
      </c>
      <c r="V32" s="77">
        <f t="shared" si="5"/>
        <v>46658726</v>
      </c>
      <c r="W32" s="77">
        <f t="shared" si="5"/>
        <v>101251594</v>
      </c>
      <c r="X32" s="77">
        <f t="shared" si="5"/>
        <v>0</v>
      </c>
      <c r="Y32" s="77">
        <f t="shared" si="5"/>
        <v>101251594</v>
      </c>
      <c r="Z32" s="212">
        <f>+IF(X32&lt;&gt;0,+(Y32/X32)*100,0)</f>
        <v>0</v>
      </c>
      <c r="AA32" s="79">
        <f>SUM(AA28:AA31)</f>
        <v>145439951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>
        <v>73230464</v>
      </c>
      <c r="D34" s="155"/>
      <c r="E34" s="156">
        <v>254939959</v>
      </c>
      <c r="F34" s="60">
        <v>256863176</v>
      </c>
      <c r="G34" s="60">
        <v>6828527</v>
      </c>
      <c r="H34" s="60">
        <v>18926689</v>
      </c>
      <c r="I34" s="60">
        <v>10709851</v>
      </c>
      <c r="J34" s="60">
        <v>36465067</v>
      </c>
      <c r="K34" s="60">
        <v>6398111</v>
      </c>
      <c r="L34" s="60">
        <v>25918218</v>
      </c>
      <c r="M34" s="60">
        <v>20647422</v>
      </c>
      <c r="N34" s="60">
        <v>52963751</v>
      </c>
      <c r="O34" s="60">
        <v>1780084</v>
      </c>
      <c r="P34" s="60">
        <v>1780084</v>
      </c>
      <c r="Q34" s="60">
        <v>41509543</v>
      </c>
      <c r="R34" s="60">
        <v>45069711</v>
      </c>
      <c r="S34" s="60">
        <v>33371011</v>
      </c>
      <c r="T34" s="60">
        <v>9053450</v>
      </c>
      <c r="U34" s="60">
        <v>70438831</v>
      </c>
      <c r="V34" s="60">
        <v>112863292</v>
      </c>
      <c r="W34" s="60">
        <v>247361821</v>
      </c>
      <c r="X34" s="60"/>
      <c r="Y34" s="60">
        <v>247361821</v>
      </c>
      <c r="Z34" s="140"/>
      <c r="AA34" s="62">
        <v>256863176</v>
      </c>
    </row>
    <row r="35" spans="1:27" ht="13.5">
      <c r="A35" s="237" t="s">
        <v>53</v>
      </c>
      <c r="B35" s="136"/>
      <c r="C35" s="155">
        <v>120994786</v>
      </c>
      <c r="D35" s="155"/>
      <c r="E35" s="156">
        <v>37075000</v>
      </c>
      <c r="F35" s="60">
        <v>26044966</v>
      </c>
      <c r="G35" s="60">
        <v>2534941</v>
      </c>
      <c r="H35" s="60">
        <v>465674</v>
      </c>
      <c r="I35" s="60">
        <v>1161956</v>
      </c>
      <c r="J35" s="60">
        <v>4162571</v>
      </c>
      <c r="K35" s="60">
        <v>-1399473</v>
      </c>
      <c r="L35" s="60">
        <v>3626432</v>
      </c>
      <c r="M35" s="60">
        <v>473772</v>
      </c>
      <c r="N35" s="60">
        <v>2700731</v>
      </c>
      <c r="O35" s="60">
        <v>86757</v>
      </c>
      <c r="P35" s="60">
        <v>86757</v>
      </c>
      <c r="Q35" s="60">
        <v>379408</v>
      </c>
      <c r="R35" s="60">
        <v>552922</v>
      </c>
      <c r="S35" s="60">
        <v>1282618</v>
      </c>
      <c r="T35" s="60">
        <v>872454</v>
      </c>
      <c r="U35" s="60">
        <v>4923200</v>
      </c>
      <c r="V35" s="60">
        <v>7078272</v>
      </c>
      <c r="W35" s="60">
        <v>14494496</v>
      </c>
      <c r="X35" s="60"/>
      <c r="Y35" s="60">
        <v>14494496</v>
      </c>
      <c r="Z35" s="140"/>
      <c r="AA35" s="62">
        <v>26044966</v>
      </c>
    </row>
    <row r="36" spans="1:27" ht="13.5">
      <c r="A36" s="238" t="s">
        <v>139</v>
      </c>
      <c r="B36" s="149"/>
      <c r="C36" s="222">
        <f aca="true" t="shared" si="6" ref="C36:Y36">SUM(C32:C35)</f>
        <v>415134375</v>
      </c>
      <c r="D36" s="222">
        <f>SUM(D32:D35)</f>
        <v>0</v>
      </c>
      <c r="E36" s="218">
        <f t="shared" si="6"/>
        <v>444228959</v>
      </c>
      <c r="F36" s="220">
        <f t="shared" si="6"/>
        <v>428348093</v>
      </c>
      <c r="G36" s="220">
        <f t="shared" si="6"/>
        <v>10095050</v>
      </c>
      <c r="H36" s="220">
        <f t="shared" si="6"/>
        <v>29186858</v>
      </c>
      <c r="I36" s="220">
        <f t="shared" si="6"/>
        <v>14785864</v>
      </c>
      <c r="J36" s="220">
        <f t="shared" si="6"/>
        <v>54067772</v>
      </c>
      <c r="K36" s="220">
        <f t="shared" si="6"/>
        <v>13172389</v>
      </c>
      <c r="L36" s="220">
        <f t="shared" si="6"/>
        <v>41063762</v>
      </c>
      <c r="M36" s="220">
        <f t="shared" si="6"/>
        <v>26723412</v>
      </c>
      <c r="N36" s="220">
        <f t="shared" si="6"/>
        <v>80959563</v>
      </c>
      <c r="O36" s="220">
        <f t="shared" si="6"/>
        <v>3215512</v>
      </c>
      <c r="P36" s="220">
        <f t="shared" si="6"/>
        <v>3215512</v>
      </c>
      <c r="Q36" s="220">
        <f t="shared" si="6"/>
        <v>55049262</v>
      </c>
      <c r="R36" s="220">
        <f t="shared" si="6"/>
        <v>61480286</v>
      </c>
      <c r="S36" s="220">
        <f t="shared" si="6"/>
        <v>48528901</v>
      </c>
      <c r="T36" s="220">
        <f t="shared" si="6"/>
        <v>24840780</v>
      </c>
      <c r="U36" s="220">
        <f t="shared" si="6"/>
        <v>93230609</v>
      </c>
      <c r="V36" s="220">
        <f t="shared" si="6"/>
        <v>166600290</v>
      </c>
      <c r="W36" s="220">
        <f t="shared" si="6"/>
        <v>363107911</v>
      </c>
      <c r="X36" s="220">
        <f t="shared" si="6"/>
        <v>0</v>
      </c>
      <c r="Y36" s="220">
        <f t="shared" si="6"/>
        <v>363107911</v>
      </c>
      <c r="Z36" s="221">
        <f>+IF(X36&lt;&gt;0,+(Y36/X36)*100,0)</f>
        <v>0</v>
      </c>
      <c r="AA36" s="239">
        <f>SUM(AA32:AA35)</f>
        <v>428348093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327907203</v>
      </c>
      <c r="D6" s="155"/>
      <c r="E6" s="59"/>
      <c r="F6" s="60"/>
      <c r="G6" s="60">
        <v>369304688</v>
      </c>
      <c r="H6" s="60">
        <v>329639752</v>
      </c>
      <c r="I6" s="60">
        <v>307903543</v>
      </c>
      <c r="J6" s="60">
        <v>307903543</v>
      </c>
      <c r="K6" s="60">
        <v>286960910</v>
      </c>
      <c r="L6" s="60">
        <v>239550463</v>
      </c>
      <c r="M6" s="60">
        <v>269556625</v>
      </c>
      <c r="N6" s="60">
        <v>269556625</v>
      </c>
      <c r="O6" s="60">
        <v>246828823</v>
      </c>
      <c r="P6" s="60">
        <v>197012093</v>
      </c>
      <c r="Q6" s="60">
        <v>283763340</v>
      </c>
      <c r="R6" s="60">
        <v>283763340</v>
      </c>
      <c r="S6" s="60">
        <v>217593000</v>
      </c>
      <c r="T6" s="60">
        <v>170568674</v>
      </c>
      <c r="U6" s="60">
        <v>340812924</v>
      </c>
      <c r="V6" s="60">
        <v>340812924</v>
      </c>
      <c r="W6" s="60">
        <v>340812924</v>
      </c>
      <c r="X6" s="60"/>
      <c r="Y6" s="60">
        <v>340812924</v>
      </c>
      <c r="Z6" s="140"/>
      <c r="AA6" s="62"/>
    </row>
    <row r="7" spans="1:27" ht="13.5">
      <c r="A7" s="249" t="s">
        <v>144</v>
      </c>
      <c r="B7" s="182"/>
      <c r="C7" s="155"/>
      <c r="D7" s="155"/>
      <c r="E7" s="59">
        <v>278841319</v>
      </c>
      <c r="F7" s="60">
        <v>233094319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233094319</v>
      </c>
      <c r="Y7" s="60">
        <v>-233094319</v>
      </c>
      <c r="Z7" s="140">
        <v>-100</v>
      </c>
      <c r="AA7" s="62">
        <v>233094319</v>
      </c>
    </row>
    <row r="8" spans="1:27" ht="13.5">
      <c r="A8" s="249" t="s">
        <v>145</v>
      </c>
      <c r="B8" s="182"/>
      <c r="C8" s="155">
        <v>522181845</v>
      </c>
      <c r="D8" s="155"/>
      <c r="E8" s="59">
        <v>474895577</v>
      </c>
      <c r="F8" s="60">
        <v>1093072325</v>
      </c>
      <c r="G8" s="60">
        <v>496621417</v>
      </c>
      <c r="H8" s="60">
        <v>551040042</v>
      </c>
      <c r="I8" s="60">
        <v>555123216</v>
      </c>
      <c r="J8" s="60">
        <v>555123216</v>
      </c>
      <c r="K8" s="60">
        <v>562345019</v>
      </c>
      <c r="L8" s="60">
        <v>580573862</v>
      </c>
      <c r="M8" s="60">
        <v>572916356</v>
      </c>
      <c r="N8" s="60">
        <v>572916356</v>
      </c>
      <c r="O8" s="60">
        <v>601575684</v>
      </c>
      <c r="P8" s="60">
        <v>620836552</v>
      </c>
      <c r="Q8" s="60">
        <v>634695983</v>
      </c>
      <c r="R8" s="60">
        <v>634695983</v>
      </c>
      <c r="S8" s="60">
        <v>653659691</v>
      </c>
      <c r="T8" s="60">
        <v>671806227</v>
      </c>
      <c r="U8" s="60">
        <v>682587533</v>
      </c>
      <c r="V8" s="60">
        <v>682587533</v>
      </c>
      <c r="W8" s="60">
        <v>682587533</v>
      </c>
      <c r="X8" s="60">
        <v>1093072325</v>
      </c>
      <c r="Y8" s="60">
        <v>-410484792</v>
      </c>
      <c r="Z8" s="140">
        <v>-37.55</v>
      </c>
      <c r="AA8" s="62">
        <v>1093072325</v>
      </c>
    </row>
    <row r="9" spans="1:27" ht="13.5">
      <c r="A9" s="249" t="s">
        <v>146</v>
      </c>
      <c r="B9" s="182"/>
      <c r="C9" s="155">
        <v>46562100</v>
      </c>
      <c r="D9" s="155"/>
      <c r="E9" s="59"/>
      <c r="F9" s="60"/>
      <c r="G9" s="60">
        <v>50735272</v>
      </c>
      <c r="H9" s="60">
        <v>112642317</v>
      </c>
      <c r="I9" s="60">
        <v>64087578</v>
      </c>
      <c r="J9" s="60">
        <v>64087578</v>
      </c>
      <c r="K9" s="60">
        <v>51034817</v>
      </c>
      <c r="L9" s="60">
        <v>163037092</v>
      </c>
      <c r="M9" s="60">
        <v>70610524</v>
      </c>
      <c r="N9" s="60">
        <v>70610524</v>
      </c>
      <c r="O9" s="60">
        <v>71731459</v>
      </c>
      <c r="P9" s="60">
        <v>73496662</v>
      </c>
      <c r="Q9" s="60">
        <v>77936300</v>
      </c>
      <c r="R9" s="60">
        <v>77936300</v>
      </c>
      <c r="S9" s="60">
        <v>81989525</v>
      </c>
      <c r="T9" s="60">
        <v>84082732</v>
      </c>
      <c r="U9" s="60">
        <v>100570052</v>
      </c>
      <c r="V9" s="60">
        <v>100570052</v>
      </c>
      <c r="W9" s="60">
        <v>100570052</v>
      </c>
      <c r="X9" s="60"/>
      <c r="Y9" s="60">
        <v>100570052</v>
      </c>
      <c r="Z9" s="140"/>
      <c r="AA9" s="62"/>
    </row>
    <row r="10" spans="1:27" ht="13.5">
      <c r="A10" s="249" t="s">
        <v>147</v>
      </c>
      <c r="B10" s="182"/>
      <c r="C10" s="155">
        <v>32593909</v>
      </c>
      <c r="D10" s="155"/>
      <c r="E10" s="59">
        <v>22158000</v>
      </c>
      <c r="F10" s="60">
        <v>22158000</v>
      </c>
      <c r="G10" s="159">
        <v>151168</v>
      </c>
      <c r="H10" s="159">
        <v>3009668</v>
      </c>
      <c r="I10" s="159">
        <v>399</v>
      </c>
      <c r="J10" s="60">
        <v>399</v>
      </c>
      <c r="K10" s="159">
        <v>5568</v>
      </c>
      <c r="L10" s="159">
        <v>5400</v>
      </c>
      <c r="M10" s="60">
        <v>10566</v>
      </c>
      <c r="N10" s="159">
        <v>10566</v>
      </c>
      <c r="O10" s="159">
        <v>10396</v>
      </c>
      <c r="P10" s="159"/>
      <c r="Q10" s="60">
        <v>10051</v>
      </c>
      <c r="R10" s="159">
        <v>10051</v>
      </c>
      <c r="S10" s="159">
        <v>9876</v>
      </c>
      <c r="T10" s="60">
        <v>9700</v>
      </c>
      <c r="U10" s="159">
        <v>9836</v>
      </c>
      <c r="V10" s="159">
        <v>9836</v>
      </c>
      <c r="W10" s="159">
        <v>9836</v>
      </c>
      <c r="X10" s="60">
        <v>22158000</v>
      </c>
      <c r="Y10" s="159">
        <v>-22148164</v>
      </c>
      <c r="Z10" s="141">
        <v>-99.96</v>
      </c>
      <c r="AA10" s="225">
        <v>22158000</v>
      </c>
    </row>
    <row r="11" spans="1:27" ht="13.5">
      <c r="A11" s="249" t="s">
        <v>148</v>
      </c>
      <c r="B11" s="182"/>
      <c r="C11" s="155">
        <v>12439141</v>
      </c>
      <c r="D11" s="155"/>
      <c r="E11" s="59"/>
      <c r="F11" s="60"/>
      <c r="G11" s="60">
        <v>10627124</v>
      </c>
      <c r="H11" s="60">
        <v>19640768</v>
      </c>
      <c r="I11" s="60">
        <v>18591212</v>
      </c>
      <c r="J11" s="60">
        <v>18591212</v>
      </c>
      <c r="K11" s="60">
        <v>19853569</v>
      </c>
      <c r="L11" s="60">
        <v>19281677</v>
      </c>
      <c r="M11" s="60">
        <v>20270924</v>
      </c>
      <c r="N11" s="60">
        <v>20270924</v>
      </c>
      <c r="O11" s="60">
        <v>19047047</v>
      </c>
      <c r="P11" s="60">
        <v>9865512</v>
      </c>
      <c r="Q11" s="60">
        <v>9704044</v>
      </c>
      <c r="R11" s="60">
        <v>9704044</v>
      </c>
      <c r="S11" s="60">
        <v>8883290</v>
      </c>
      <c r="T11" s="60">
        <v>9600627</v>
      </c>
      <c r="U11" s="60">
        <v>11610438</v>
      </c>
      <c r="V11" s="60">
        <v>11610438</v>
      </c>
      <c r="W11" s="60">
        <v>11610438</v>
      </c>
      <c r="X11" s="60"/>
      <c r="Y11" s="60">
        <v>11610438</v>
      </c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941684198</v>
      </c>
      <c r="D12" s="168">
        <f>SUM(D6:D11)</f>
        <v>0</v>
      </c>
      <c r="E12" s="72">
        <f t="shared" si="0"/>
        <v>775894896</v>
      </c>
      <c r="F12" s="73">
        <f t="shared" si="0"/>
        <v>1348324644</v>
      </c>
      <c r="G12" s="73">
        <f t="shared" si="0"/>
        <v>927439669</v>
      </c>
      <c r="H12" s="73">
        <f t="shared" si="0"/>
        <v>1015972547</v>
      </c>
      <c r="I12" s="73">
        <f t="shared" si="0"/>
        <v>945705948</v>
      </c>
      <c r="J12" s="73">
        <f t="shared" si="0"/>
        <v>945705948</v>
      </c>
      <c r="K12" s="73">
        <f t="shared" si="0"/>
        <v>920199883</v>
      </c>
      <c r="L12" s="73">
        <f t="shared" si="0"/>
        <v>1002448494</v>
      </c>
      <c r="M12" s="73">
        <f t="shared" si="0"/>
        <v>933364995</v>
      </c>
      <c r="N12" s="73">
        <f t="shared" si="0"/>
        <v>933364995</v>
      </c>
      <c r="O12" s="73">
        <f t="shared" si="0"/>
        <v>939193409</v>
      </c>
      <c r="P12" s="73">
        <f t="shared" si="0"/>
        <v>901210819</v>
      </c>
      <c r="Q12" s="73">
        <f t="shared" si="0"/>
        <v>1006109718</v>
      </c>
      <c r="R12" s="73">
        <f t="shared" si="0"/>
        <v>1006109718</v>
      </c>
      <c r="S12" s="73">
        <f t="shared" si="0"/>
        <v>962135382</v>
      </c>
      <c r="T12" s="73">
        <f t="shared" si="0"/>
        <v>936067960</v>
      </c>
      <c r="U12" s="73">
        <f t="shared" si="0"/>
        <v>1135590783</v>
      </c>
      <c r="V12" s="73">
        <f t="shared" si="0"/>
        <v>1135590783</v>
      </c>
      <c r="W12" s="73">
        <f t="shared" si="0"/>
        <v>1135590783</v>
      </c>
      <c r="X12" s="73">
        <f t="shared" si="0"/>
        <v>1348324644</v>
      </c>
      <c r="Y12" s="73">
        <f t="shared" si="0"/>
        <v>-212733861</v>
      </c>
      <c r="Z12" s="170">
        <f>+IF(X12&lt;&gt;0,+(Y12/X12)*100,0)</f>
        <v>-15.777643903985487</v>
      </c>
      <c r="AA12" s="74">
        <f>SUM(AA6:AA11)</f>
        <v>1348324644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273695000</v>
      </c>
      <c r="D17" s="155"/>
      <c r="E17" s="59">
        <v>171249000</v>
      </c>
      <c r="F17" s="60">
        <v>171249000</v>
      </c>
      <c r="G17" s="60">
        <v>245993000</v>
      </c>
      <c r="H17" s="60">
        <v>245993000</v>
      </c>
      <c r="I17" s="60">
        <v>245902000</v>
      </c>
      <c r="J17" s="60">
        <v>245902000</v>
      </c>
      <c r="K17" s="60">
        <v>245902000</v>
      </c>
      <c r="L17" s="60">
        <v>273604000</v>
      </c>
      <c r="M17" s="60">
        <v>273604000</v>
      </c>
      <c r="N17" s="60">
        <v>273604000</v>
      </c>
      <c r="O17" s="60">
        <v>273604000</v>
      </c>
      <c r="P17" s="60">
        <v>279482000</v>
      </c>
      <c r="Q17" s="60">
        <v>279482000</v>
      </c>
      <c r="R17" s="60">
        <v>279482000</v>
      </c>
      <c r="S17" s="60">
        <v>279482000</v>
      </c>
      <c r="T17" s="60">
        <v>279482000</v>
      </c>
      <c r="U17" s="60">
        <v>279482000</v>
      </c>
      <c r="V17" s="60">
        <v>279482000</v>
      </c>
      <c r="W17" s="60">
        <v>279482000</v>
      </c>
      <c r="X17" s="60">
        <v>171249000</v>
      </c>
      <c r="Y17" s="60">
        <v>108233000</v>
      </c>
      <c r="Z17" s="140">
        <v>63.2</v>
      </c>
      <c r="AA17" s="62">
        <v>171249000</v>
      </c>
    </row>
    <row r="18" spans="1:27" ht="13.5">
      <c r="A18" s="249" t="s">
        <v>153</v>
      </c>
      <c r="B18" s="182"/>
      <c r="C18" s="155">
        <v>154822299</v>
      </c>
      <c r="D18" s="155"/>
      <c r="E18" s="59">
        <v>1110223753</v>
      </c>
      <c r="F18" s="60">
        <v>1110223753</v>
      </c>
      <c r="G18" s="60">
        <v>980441833</v>
      </c>
      <c r="H18" s="60">
        <v>458208017</v>
      </c>
      <c r="I18" s="60">
        <v>462936051</v>
      </c>
      <c r="J18" s="60">
        <v>462936051</v>
      </c>
      <c r="K18" s="60">
        <v>448751950</v>
      </c>
      <c r="L18" s="60">
        <v>154822299</v>
      </c>
      <c r="M18" s="60">
        <v>154822299</v>
      </c>
      <c r="N18" s="60">
        <v>154822299</v>
      </c>
      <c r="O18" s="60">
        <v>154822299</v>
      </c>
      <c r="P18" s="60">
        <v>154822299</v>
      </c>
      <c r="Q18" s="60">
        <v>154822299</v>
      </c>
      <c r="R18" s="60">
        <v>154822299</v>
      </c>
      <c r="S18" s="60">
        <v>154822299</v>
      </c>
      <c r="T18" s="60">
        <v>154822299</v>
      </c>
      <c r="U18" s="60">
        <v>154822299</v>
      </c>
      <c r="V18" s="60">
        <v>154822299</v>
      </c>
      <c r="W18" s="60">
        <v>154822299</v>
      </c>
      <c r="X18" s="60">
        <v>1110223753</v>
      </c>
      <c r="Y18" s="60">
        <v>-955401454</v>
      </c>
      <c r="Z18" s="140">
        <v>-86.05</v>
      </c>
      <c r="AA18" s="62">
        <v>1110223753</v>
      </c>
    </row>
    <row r="19" spans="1:27" ht="13.5">
      <c r="A19" s="249" t="s">
        <v>154</v>
      </c>
      <c r="B19" s="182"/>
      <c r="C19" s="155">
        <v>2349860723</v>
      </c>
      <c r="D19" s="155"/>
      <c r="E19" s="59">
        <v>2393683000</v>
      </c>
      <c r="F19" s="60">
        <v>2842245723</v>
      </c>
      <c r="G19" s="60">
        <v>2138148386</v>
      </c>
      <c r="H19" s="60">
        <v>2318794617</v>
      </c>
      <c r="I19" s="60">
        <v>2313781842</v>
      </c>
      <c r="J19" s="60">
        <v>2313781842</v>
      </c>
      <c r="K19" s="60">
        <v>2324156876</v>
      </c>
      <c r="L19" s="60">
        <v>2354043514</v>
      </c>
      <c r="M19" s="60">
        <v>2368163713</v>
      </c>
      <c r="N19" s="60">
        <v>2368163713</v>
      </c>
      <c r="O19" s="60">
        <v>2353592445</v>
      </c>
      <c r="P19" s="60">
        <v>2362388401</v>
      </c>
      <c r="Q19" s="60">
        <v>2376651864</v>
      </c>
      <c r="R19" s="60">
        <v>2376651864</v>
      </c>
      <c r="S19" s="60">
        <v>2389055031</v>
      </c>
      <c r="T19" s="60">
        <v>2408516581</v>
      </c>
      <c r="U19" s="60">
        <v>2468578243</v>
      </c>
      <c r="V19" s="60">
        <v>2468578243</v>
      </c>
      <c r="W19" s="60">
        <v>2468578243</v>
      </c>
      <c r="X19" s="60">
        <v>2842245723</v>
      </c>
      <c r="Y19" s="60">
        <v>-373667480</v>
      </c>
      <c r="Z19" s="140">
        <v>-13.15</v>
      </c>
      <c r="AA19" s="62">
        <v>2842245723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1348001</v>
      </c>
      <c r="D22" s="155"/>
      <c r="E22" s="59">
        <v>913000</v>
      </c>
      <c r="F22" s="60">
        <v>913000</v>
      </c>
      <c r="G22" s="60">
        <v>1312027</v>
      </c>
      <c r="H22" s="60">
        <v>1276051</v>
      </c>
      <c r="I22" s="60">
        <v>1386993</v>
      </c>
      <c r="J22" s="60">
        <v>1386993</v>
      </c>
      <c r="K22" s="60">
        <v>1349424</v>
      </c>
      <c r="L22" s="60">
        <v>1461055</v>
      </c>
      <c r="M22" s="60">
        <v>1603648</v>
      </c>
      <c r="N22" s="60">
        <v>1603648</v>
      </c>
      <c r="O22" s="60">
        <v>1600325</v>
      </c>
      <c r="P22" s="60">
        <v>1532766</v>
      </c>
      <c r="Q22" s="60">
        <v>1497105</v>
      </c>
      <c r="R22" s="60">
        <v>1497105</v>
      </c>
      <c r="S22" s="60">
        <v>1461445</v>
      </c>
      <c r="T22" s="60">
        <v>1461266</v>
      </c>
      <c r="U22" s="60">
        <v>1425605</v>
      </c>
      <c r="V22" s="60">
        <v>1425605</v>
      </c>
      <c r="W22" s="60">
        <v>1425605</v>
      </c>
      <c r="X22" s="60">
        <v>913000</v>
      </c>
      <c r="Y22" s="60">
        <v>512605</v>
      </c>
      <c r="Z22" s="140">
        <v>56.15</v>
      </c>
      <c r="AA22" s="62">
        <v>913000</v>
      </c>
    </row>
    <row r="23" spans="1:27" ht="13.5">
      <c r="A23" s="249" t="s">
        <v>158</v>
      </c>
      <c r="B23" s="182"/>
      <c r="C23" s="155">
        <v>2904899</v>
      </c>
      <c r="D23" s="155"/>
      <c r="E23" s="59"/>
      <c r="F23" s="60"/>
      <c r="G23" s="159">
        <v>3068756</v>
      </c>
      <c r="H23" s="159">
        <v>3068756</v>
      </c>
      <c r="I23" s="159">
        <v>3068756</v>
      </c>
      <c r="J23" s="60">
        <v>3068756</v>
      </c>
      <c r="K23" s="159">
        <v>3068756</v>
      </c>
      <c r="L23" s="159">
        <v>2964899</v>
      </c>
      <c r="M23" s="60">
        <v>2964899</v>
      </c>
      <c r="N23" s="159">
        <v>2964899</v>
      </c>
      <c r="O23" s="159">
        <v>2964899</v>
      </c>
      <c r="P23" s="159">
        <v>2964899</v>
      </c>
      <c r="Q23" s="60">
        <v>2964899</v>
      </c>
      <c r="R23" s="159">
        <v>2964899</v>
      </c>
      <c r="S23" s="159">
        <v>2964899</v>
      </c>
      <c r="T23" s="60">
        <v>2964899</v>
      </c>
      <c r="U23" s="159">
        <v>2964899</v>
      </c>
      <c r="V23" s="159">
        <v>2964899</v>
      </c>
      <c r="W23" s="159">
        <v>2964899</v>
      </c>
      <c r="X23" s="60"/>
      <c r="Y23" s="159">
        <v>2964899</v>
      </c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2782630922</v>
      </c>
      <c r="D24" s="168">
        <f>SUM(D15:D23)</f>
        <v>0</v>
      </c>
      <c r="E24" s="76">
        <f t="shared" si="1"/>
        <v>3676068753</v>
      </c>
      <c r="F24" s="77">
        <f t="shared" si="1"/>
        <v>4124631476</v>
      </c>
      <c r="G24" s="77">
        <f t="shared" si="1"/>
        <v>3368964002</v>
      </c>
      <c r="H24" s="77">
        <f t="shared" si="1"/>
        <v>3027340441</v>
      </c>
      <c r="I24" s="77">
        <f t="shared" si="1"/>
        <v>3027075642</v>
      </c>
      <c r="J24" s="77">
        <f t="shared" si="1"/>
        <v>3027075642</v>
      </c>
      <c r="K24" s="77">
        <f t="shared" si="1"/>
        <v>3023229006</v>
      </c>
      <c r="L24" s="77">
        <f t="shared" si="1"/>
        <v>2786895767</v>
      </c>
      <c r="M24" s="77">
        <f t="shared" si="1"/>
        <v>2801158559</v>
      </c>
      <c r="N24" s="77">
        <f t="shared" si="1"/>
        <v>2801158559</v>
      </c>
      <c r="O24" s="77">
        <f t="shared" si="1"/>
        <v>2786583968</v>
      </c>
      <c r="P24" s="77">
        <f t="shared" si="1"/>
        <v>2801190365</v>
      </c>
      <c r="Q24" s="77">
        <f t="shared" si="1"/>
        <v>2815418167</v>
      </c>
      <c r="R24" s="77">
        <f t="shared" si="1"/>
        <v>2815418167</v>
      </c>
      <c r="S24" s="77">
        <f t="shared" si="1"/>
        <v>2827785674</v>
      </c>
      <c r="T24" s="77">
        <f t="shared" si="1"/>
        <v>2847247045</v>
      </c>
      <c r="U24" s="77">
        <f t="shared" si="1"/>
        <v>2907273046</v>
      </c>
      <c r="V24" s="77">
        <f t="shared" si="1"/>
        <v>2907273046</v>
      </c>
      <c r="W24" s="77">
        <f t="shared" si="1"/>
        <v>2907273046</v>
      </c>
      <c r="X24" s="77">
        <f t="shared" si="1"/>
        <v>4124631476</v>
      </c>
      <c r="Y24" s="77">
        <f t="shared" si="1"/>
        <v>-1217358430</v>
      </c>
      <c r="Z24" s="212">
        <f>+IF(X24&lt;&gt;0,+(Y24/X24)*100,0)</f>
        <v>-29.514356302701117</v>
      </c>
      <c r="AA24" s="79">
        <f>SUM(AA15:AA23)</f>
        <v>4124631476</v>
      </c>
    </row>
    <row r="25" spans="1:27" ht="13.5">
      <c r="A25" s="250" t="s">
        <v>159</v>
      </c>
      <c r="B25" s="251"/>
      <c r="C25" s="168">
        <f aca="true" t="shared" si="2" ref="C25:Y25">+C12+C24</f>
        <v>3724315120</v>
      </c>
      <c r="D25" s="168">
        <f>+D12+D24</f>
        <v>0</v>
      </c>
      <c r="E25" s="72">
        <f t="shared" si="2"/>
        <v>4451963649</v>
      </c>
      <c r="F25" s="73">
        <f t="shared" si="2"/>
        <v>5472956120</v>
      </c>
      <c r="G25" s="73">
        <f t="shared" si="2"/>
        <v>4296403671</v>
      </c>
      <c r="H25" s="73">
        <f t="shared" si="2"/>
        <v>4043312988</v>
      </c>
      <c r="I25" s="73">
        <f t="shared" si="2"/>
        <v>3972781590</v>
      </c>
      <c r="J25" s="73">
        <f t="shared" si="2"/>
        <v>3972781590</v>
      </c>
      <c r="K25" s="73">
        <f t="shared" si="2"/>
        <v>3943428889</v>
      </c>
      <c r="L25" s="73">
        <f t="shared" si="2"/>
        <v>3789344261</v>
      </c>
      <c r="M25" s="73">
        <f t="shared" si="2"/>
        <v>3734523554</v>
      </c>
      <c r="N25" s="73">
        <f t="shared" si="2"/>
        <v>3734523554</v>
      </c>
      <c r="O25" s="73">
        <f t="shared" si="2"/>
        <v>3725777377</v>
      </c>
      <c r="P25" s="73">
        <f t="shared" si="2"/>
        <v>3702401184</v>
      </c>
      <c r="Q25" s="73">
        <f t="shared" si="2"/>
        <v>3821527885</v>
      </c>
      <c r="R25" s="73">
        <f t="shared" si="2"/>
        <v>3821527885</v>
      </c>
      <c r="S25" s="73">
        <f t="shared" si="2"/>
        <v>3789921056</v>
      </c>
      <c r="T25" s="73">
        <f t="shared" si="2"/>
        <v>3783315005</v>
      </c>
      <c r="U25" s="73">
        <f t="shared" si="2"/>
        <v>4042863829</v>
      </c>
      <c r="V25" s="73">
        <f t="shared" si="2"/>
        <v>4042863829</v>
      </c>
      <c r="W25" s="73">
        <f t="shared" si="2"/>
        <v>4042863829</v>
      </c>
      <c r="X25" s="73">
        <f t="shared" si="2"/>
        <v>5472956120</v>
      </c>
      <c r="Y25" s="73">
        <f t="shared" si="2"/>
        <v>-1430092291</v>
      </c>
      <c r="Z25" s="170">
        <f>+IF(X25&lt;&gt;0,+(Y25/X25)*100,0)</f>
        <v>-26.13016182925289</v>
      </c>
      <c r="AA25" s="74">
        <f>+AA12+AA24</f>
        <v>5472956120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>
        <v>10569781</v>
      </c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4935538</v>
      </c>
      <c r="D30" s="155"/>
      <c r="E30" s="59">
        <v>22158000</v>
      </c>
      <c r="F30" s="60">
        <v>22158000</v>
      </c>
      <c r="G30" s="60"/>
      <c r="H30" s="60">
        <v>21759666</v>
      </c>
      <c r="I30" s="60">
        <v>21632304</v>
      </c>
      <c r="J30" s="60">
        <v>21632304</v>
      </c>
      <c r="K30" s="60">
        <v>21694407</v>
      </c>
      <c r="L30" s="60">
        <v>21703406</v>
      </c>
      <c r="M30" s="60">
        <v>21018067</v>
      </c>
      <c r="N30" s="60">
        <v>21018067</v>
      </c>
      <c r="O30" s="60">
        <v>11278703</v>
      </c>
      <c r="P30" s="60">
        <v>11121840</v>
      </c>
      <c r="Q30" s="60">
        <v>9290077</v>
      </c>
      <c r="R30" s="60">
        <v>9290077</v>
      </c>
      <c r="S30" s="60">
        <v>9300681</v>
      </c>
      <c r="T30" s="60">
        <v>8975628</v>
      </c>
      <c r="U30" s="60">
        <v>386033</v>
      </c>
      <c r="V30" s="60">
        <v>386033</v>
      </c>
      <c r="W30" s="60">
        <v>386033</v>
      </c>
      <c r="X30" s="60">
        <v>22158000</v>
      </c>
      <c r="Y30" s="60">
        <v>-21771967</v>
      </c>
      <c r="Z30" s="140">
        <v>-98.26</v>
      </c>
      <c r="AA30" s="62">
        <v>22158000</v>
      </c>
    </row>
    <row r="31" spans="1:27" ht="13.5">
      <c r="A31" s="249" t="s">
        <v>163</v>
      </c>
      <c r="B31" s="182"/>
      <c r="C31" s="155">
        <v>10027543</v>
      </c>
      <c r="D31" s="155"/>
      <c r="E31" s="59">
        <v>9997181</v>
      </c>
      <c r="F31" s="60">
        <v>9997181</v>
      </c>
      <c r="G31" s="60">
        <v>9953694</v>
      </c>
      <c r="H31" s="60">
        <v>10013941</v>
      </c>
      <c r="I31" s="60">
        <v>10022859</v>
      </c>
      <c r="J31" s="60">
        <v>10022859</v>
      </c>
      <c r="K31" s="60">
        <v>9988143</v>
      </c>
      <c r="L31" s="60">
        <v>10006682</v>
      </c>
      <c r="M31" s="60">
        <v>9986445</v>
      </c>
      <c r="N31" s="60">
        <v>9986445</v>
      </c>
      <c r="O31" s="60">
        <v>9790077</v>
      </c>
      <c r="P31" s="60">
        <v>10002788</v>
      </c>
      <c r="Q31" s="60">
        <v>10310300</v>
      </c>
      <c r="R31" s="60">
        <v>10310300</v>
      </c>
      <c r="S31" s="60">
        <v>10547332</v>
      </c>
      <c r="T31" s="60">
        <v>10724643</v>
      </c>
      <c r="U31" s="60">
        <v>10557918</v>
      </c>
      <c r="V31" s="60">
        <v>10557918</v>
      </c>
      <c r="W31" s="60">
        <v>10557918</v>
      </c>
      <c r="X31" s="60">
        <v>9997181</v>
      </c>
      <c r="Y31" s="60">
        <v>560737</v>
      </c>
      <c r="Z31" s="140">
        <v>5.61</v>
      </c>
      <c r="AA31" s="62">
        <v>9997181</v>
      </c>
    </row>
    <row r="32" spans="1:27" ht="13.5">
      <c r="A32" s="249" t="s">
        <v>164</v>
      </c>
      <c r="B32" s="182"/>
      <c r="C32" s="155">
        <v>352675655</v>
      </c>
      <c r="D32" s="155"/>
      <c r="E32" s="59">
        <v>103000000</v>
      </c>
      <c r="F32" s="60">
        <v>103000000</v>
      </c>
      <c r="G32" s="60">
        <v>351400011</v>
      </c>
      <c r="H32" s="60">
        <v>289199656</v>
      </c>
      <c r="I32" s="60">
        <v>289229888</v>
      </c>
      <c r="J32" s="60">
        <v>289229888</v>
      </c>
      <c r="K32" s="60">
        <v>282337197</v>
      </c>
      <c r="L32" s="60">
        <v>295076357</v>
      </c>
      <c r="M32" s="60">
        <v>296240575</v>
      </c>
      <c r="N32" s="60">
        <v>296240575</v>
      </c>
      <c r="O32" s="60">
        <v>286897462</v>
      </c>
      <c r="P32" s="60">
        <v>279308051</v>
      </c>
      <c r="Q32" s="60">
        <v>354236061</v>
      </c>
      <c r="R32" s="60">
        <v>354236061</v>
      </c>
      <c r="S32" s="60">
        <v>339686454</v>
      </c>
      <c r="T32" s="60">
        <v>335528535</v>
      </c>
      <c r="U32" s="60">
        <v>371454114</v>
      </c>
      <c r="V32" s="60">
        <v>371454114</v>
      </c>
      <c r="W32" s="60">
        <v>371454114</v>
      </c>
      <c r="X32" s="60">
        <v>103000000</v>
      </c>
      <c r="Y32" s="60">
        <v>268454114</v>
      </c>
      <c r="Z32" s="140">
        <v>260.64</v>
      </c>
      <c r="AA32" s="62">
        <v>103000000</v>
      </c>
    </row>
    <row r="33" spans="1:27" ht="13.5">
      <c r="A33" s="249" t="s">
        <v>165</v>
      </c>
      <c r="B33" s="182"/>
      <c r="C33" s="155">
        <v>20979603</v>
      </c>
      <c r="D33" s="155"/>
      <c r="E33" s="59">
        <v>3437863</v>
      </c>
      <c r="F33" s="60">
        <v>3437863</v>
      </c>
      <c r="G33" s="60"/>
      <c r="H33" s="60"/>
      <c r="I33" s="60">
        <v>4425946</v>
      </c>
      <c r="J33" s="60">
        <v>4425946</v>
      </c>
      <c r="K33" s="60">
        <v>4425946</v>
      </c>
      <c r="L33" s="60">
        <v>4425946</v>
      </c>
      <c r="M33" s="60">
        <v>4425946</v>
      </c>
      <c r="N33" s="60">
        <v>4425946</v>
      </c>
      <c r="O33" s="60">
        <v>4425946</v>
      </c>
      <c r="P33" s="60">
        <v>4425946</v>
      </c>
      <c r="Q33" s="60">
        <v>4425946</v>
      </c>
      <c r="R33" s="60">
        <v>4425946</v>
      </c>
      <c r="S33" s="60">
        <v>4425946</v>
      </c>
      <c r="T33" s="60">
        <v>4425946</v>
      </c>
      <c r="U33" s="60"/>
      <c r="V33" s="60"/>
      <c r="W33" s="60"/>
      <c r="X33" s="60">
        <v>3437863</v>
      </c>
      <c r="Y33" s="60">
        <v>-3437863</v>
      </c>
      <c r="Z33" s="140">
        <v>-100</v>
      </c>
      <c r="AA33" s="62">
        <v>3437863</v>
      </c>
    </row>
    <row r="34" spans="1:27" ht="13.5">
      <c r="A34" s="250" t="s">
        <v>58</v>
      </c>
      <c r="B34" s="251"/>
      <c r="C34" s="168">
        <f aca="true" t="shared" si="3" ref="C34:Y34">SUM(C29:C33)</f>
        <v>388618339</v>
      </c>
      <c r="D34" s="168">
        <f>SUM(D29:D33)</f>
        <v>0</v>
      </c>
      <c r="E34" s="72">
        <f t="shared" si="3"/>
        <v>138593044</v>
      </c>
      <c r="F34" s="73">
        <f t="shared" si="3"/>
        <v>138593044</v>
      </c>
      <c r="G34" s="73">
        <f t="shared" si="3"/>
        <v>361353705</v>
      </c>
      <c r="H34" s="73">
        <f t="shared" si="3"/>
        <v>320973263</v>
      </c>
      <c r="I34" s="73">
        <f t="shared" si="3"/>
        <v>325310997</v>
      </c>
      <c r="J34" s="73">
        <f t="shared" si="3"/>
        <v>325310997</v>
      </c>
      <c r="K34" s="73">
        <f t="shared" si="3"/>
        <v>318445693</v>
      </c>
      <c r="L34" s="73">
        <f t="shared" si="3"/>
        <v>341782172</v>
      </c>
      <c r="M34" s="73">
        <f t="shared" si="3"/>
        <v>331671033</v>
      </c>
      <c r="N34" s="73">
        <f t="shared" si="3"/>
        <v>331671033</v>
      </c>
      <c r="O34" s="73">
        <f t="shared" si="3"/>
        <v>312392188</v>
      </c>
      <c r="P34" s="73">
        <f t="shared" si="3"/>
        <v>304858625</v>
      </c>
      <c r="Q34" s="73">
        <f t="shared" si="3"/>
        <v>378262384</v>
      </c>
      <c r="R34" s="73">
        <f t="shared" si="3"/>
        <v>378262384</v>
      </c>
      <c r="S34" s="73">
        <f t="shared" si="3"/>
        <v>363960413</v>
      </c>
      <c r="T34" s="73">
        <f t="shared" si="3"/>
        <v>359654752</v>
      </c>
      <c r="U34" s="73">
        <f t="shared" si="3"/>
        <v>382398065</v>
      </c>
      <c r="V34" s="73">
        <f t="shared" si="3"/>
        <v>382398065</v>
      </c>
      <c r="W34" s="73">
        <f t="shared" si="3"/>
        <v>382398065</v>
      </c>
      <c r="X34" s="73">
        <f t="shared" si="3"/>
        <v>138593044</v>
      </c>
      <c r="Y34" s="73">
        <f t="shared" si="3"/>
        <v>243805021</v>
      </c>
      <c r="Z34" s="170">
        <f>+IF(X34&lt;&gt;0,+(Y34/X34)*100,0)</f>
        <v>175.91432727316388</v>
      </c>
      <c r="AA34" s="74">
        <f>SUM(AA29:AA33)</f>
        <v>138593044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315037438</v>
      </c>
      <c r="D37" s="155"/>
      <c r="E37" s="59">
        <v>513000000</v>
      </c>
      <c r="F37" s="60">
        <v>490842000</v>
      </c>
      <c r="G37" s="60">
        <v>226819272</v>
      </c>
      <c r="H37" s="60">
        <v>223779709</v>
      </c>
      <c r="I37" s="60">
        <v>216840106</v>
      </c>
      <c r="J37" s="60">
        <v>216840106</v>
      </c>
      <c r="K37" s="60">
        <v>217633856</v>
      </c>
      <c r="L37" s="60">
        <v>220650477</v>
      </c>
      <c r="M37" s="60">
        <v>205394181</v>
      </c>
      <c r="N37" s="60">
        <v>205394181</v>
      </c>
      <c r="O37" s="60">
        <v>217030572</v>
      </c>
      <c r="P37" s="60">
        <v>218499301</v>
      </c>
      <c r="Q37" s="60">
        <v>218771315</v>
      </c>
      <c r="R37" s="60">
        <v>218771315</v>
      </c>
      <c r="S37" s="60">
        <v>220549405</v>
      </c>
      <c r="T37" s="60">
        <v>222456149</v>
      </c>
      <c r="U37" s="60">
        <v>499239477</v>
      </c>
      <c r="V37" s="60">
        <v>499239477</v>
      </c>
      <c r="W37" s="60">
        <v>499239477</v>
      </c>
      <c r="X37" s="60">
        <v>490842000</v>
      </c>
      <c r="Y37" s="60">
        <v>8397477</v>
      </c>
      <c r="Z37" s="140">
        <v>1.71</v>
      </c>
      <c r="AA37" s="62">
        <v>490842000</v>
      </c>
    </row>
    <row r="38" spans="1:27" ht="13.5">
      <c r="A38" s="249" t="s">
        <v>165</v>
      </c>
      <c r="B38" s="182"/>
      <c r="C38" s="155">
        <v>25860274</v>
      </c>
      <c r="D38" s="155"/>
      <c r="E38" s="59">
        <v>129861236</v>
      </c>
      <c r="F38" s="60">
        <v>129861236</v>
      </c>
      <c r="G38" s="60">
        <v>136236183</v>
      </c>
      <c r="H38" s="60">
        <v>176856728</v>
      </c>
      <c r="I38" s="60">
        <v>119662593</v>
      </c>
      <c r="J38" s="60">
        <v>119662593</v>
      </c>
      <c r="K38" s="60">
        <v>127451717</v>
      </c>
      <c r="L38" s="60">
        <v>119662593</v>
      </c>
      <c r="M38" s="60">
        <v>119662593</v>
      </c>
      <c r="N38" s="60">
        <v>119662593</v>
      </c>
      <c r="O38" s="60">
        <v>119662593</v>
      </c>
      <c r="P38" s="60">
        <v>119662593</v>
      </c>
      <c r="Q38" s="60">
        <v>119662593</v>
      </c>
      <c r="R38" s="60">
        <v>119662593</v>
      </c>
      <c r="S38" s="60">
        <v>119662593</v>
      </c>
      <c r="T38" s="60">
        <v>119662593</v>
      </c>
      <c r="U38" s="60">
        <v>139104909</v>
      </c>
      <c r="V38" s="60">
        <v>139104909</v>
      </c>
      <c r="W38" s="60">
        <v>139104909</v>
      </c>
      <c r="X38" s="60">
        <v>129861236</v>
      </c>
      <c r="Y38" s="60">
        <v>9243673</v>
      </c>
      <c r="Z38" s="140">
        <v>7.12</v>
      </c>
      <c r="AA38" s="62">
        <v>129861236</v>
      </c>
    </row>
    <row r="39" spans="1:27" ht="13.5">
      <c r="A39" s="250" t="s">
        <v>59</v>
      </c>
      <c r="B39" s="253"/>
      <c r="C39" s="168">
        <f aca="true" t="shared" si="4" ref="C39:Y39">SUM(C37:C38)</f>
        <v>340897712</v>
      </c>
      <c r="D39" s="168">
        <f>SUM(D37:D38)</f>
        <v>0</v>
      </c>
      <c r="E39" s="76">
        <f t="shared" si="4"/>
        <v>642861236</v>
      </c>
      <c r="F39" s="77">
        <f t="shared" si="4"/>
        <v>620703236</v>
      </c>
      <c r="G39" s="77">
        <f t="shared" si="4"/>
        <v>363055455</v>
      </c>
      <c r="H39" s="77">
        <f t="shared" si="4"/>
        <v>400636437</v>
      </c>
      <c r="I39" s="77">
        <f t="shared" si="4"/>
        <v>336502699</v>
      </c>
      <c r="J39" s="77">
        <f t="shared" si="4"/>
        <v>336502699</v>
      </c>
      <c r="K39" s="77">
        <f t="shared" si="4"/>
        <v>345085573</v>
      </c>
      <c r="L39" s="77">
        <f t="shared" si="4"/>
        <v>340313070</v>
      </c>
      <c r="M39" s="77">
        <f t="shared" si="4"/>
        <v>325056774</v>
      </c>
      <c r="N39" s="77">
        <f t="shared" si="4"/>
        <v>325056774</v>
      </c>
      <c r="O39" s="77">
        <f t="shared" si="4"/>
        <v>336693165</v>
      </c>
      <c r="P39" s="77">
        <f t="shared" si="4"/>
        <v>338161894</v>
      </c>
      <c r="Q39" s="77">
        <f t="shared" si="4"/>
        <v>338433908</v>
      </c>
      <c r="R39" s="77">
        <f t="shared" si="4"/>
        <v>338433908</v>
      </c>
      <c r="S39" s="77">
        <f t="shared" si="4"/>
        <v>340211998</v>
      </c>
      <c r="T39" s="77">
        <f t="shared" si="4"/>
        <v>342118742</v>
      </c>
      <c r="U39" s="77">
        <f t="shared" si="4"/>
        <v>638344386</v>
      </c>
      <c r="V39" s="77">
        <f t="shared" si="4"/>
        <v>638344386</v>
      </c>
      <c r="W39" s="77">
        <f t="shared" si="4"/>
        <v>638344386</v>
      </c>
      <c r="X39" s="77">
        <f t="shared" si="4"/>
        <v>620703236</v>
      </c>
      <c r="Y39" s="77">
        <f t="shared" si="4"/>
        <v>17641150</v>
      </c>
      <c r="Z39" s="212">
        <f>+IF(X39&lt;&gt;0,+(Y39/X39)*100,0)</f>
        <v>2.842123091492953</v>
      </c>
      <c r="AA39" s="79">
        <f>SUM(AA37:AA38)</f>
        <v>620703236</v>
      </c>
    </row>
    <row r="40" spans="1:27" ht="13.5">
      <c r="A40" s="250" t="s">
        <v>167</v>
      </c>
      <c r="B40" s="251"/>
      <c r="C40" s="168">
        <f aca="true" t="shared" si="5" ref="C40:Y40">+C34+C39</f>
        <v>729516051</v>
      </c>
      <c r="D40" s="168">
        <f>+D34+D39</f>
        <v>0</v>
      </c>
      <c r="E40" s="72">
        <f t="shared" si="5"/>
        <v>781454280</v>
      </c>
      <c r="F40" s="73">
        <f t="shared" si="5"/>
        <v>759296280</v>
      </c>
      <c r="G40" s="73">
        <f t="shared" si="5"/>
        <v>724409160</v>
      </c>
      <c r="H40" s="73">
        <f t="shared" si="5"/>
        <v>721609700</v>
      </c>
      <c r="I40" s="73">
        <f t="shared" si="5"/>
        <v>661813696</v>
      </c>
      <c r="J40" s="73">
        <f t="shared" si="5"/>
        <v>661813696</v>
      </c>
      <c r="K40" s="73">
        <f t="shared" si="5"/>
        <v>663531266</v>
      </c>
      <c r="L40" s="73">
        <f t="shared" si="5"/>
        <v>682095242</v>
      </c>
      <c r="M40" s="73">
        <f t="shared" si="5"/>
        <v>656727807</v>
      </c>
      <c r="N40" s="73">
        <f t="shared" si="5"/>
        <v>656727807</v>
      </c>
      <c r="O40" s="73">
        <f t="shared" si="5"/>
        <v>649085353</v>
      </c>
      <c r="P40" s="73">
        <f t="shared" si="5"/>
        <v>643020519</v>
      </c>
      <c r="Q40" s="73">
        <f t="shared" si="5"/>
        <v>716696292</v>
      </c>
      <c r="R40" s="73">
        <f t="shared" si="5"/>
        <v>716696292</v>
      </c>
      <c r="S40" s="73">
        <f t="shared" si="5"/>
        <v>704172411</v>
      </c>
      <c r="T40" s="73">
        <f t="shared" si="5"/>
        <v>701773494</v>
      </c>
      <c r="U40" s="73">
        <f t="shared" si="5"/>
        <v>1020742451</v>
      </c>
      <c r="V40" s="73">
        <f t="shared" si="5"/>
        <v>1020742451</v>
      </c>
      <c r="W40" s="73">
        <f t="shared" si="5"/>
        <v>1020742451</v>
      </c>
      <c r="X40" s="73">
        <f t="shared" si="5"/>
        <v>759296280</v>
      </c>
      <c r="Y40" s="73">
        <f t="shared" si="5"/>
        <v>261446171</v>
      </c>
      <c r="Z40" s="170">
        <f>+IF(X40&lt;&gt;0,+(Y40/X40)*100,0)</f>
        <v>34.432694836856044</v>
      </c>
      <c r="AA40" s="74">
        <f>+AA34+AA39</f>
        <v>759296280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2994799069</v>
      </c>
      <c r="D42" s="257">
        <f>+D25-D40</f>
        <v>0</v>
      </c>
      <c r="E42" s="258">
        <f t="shared" si="6"/>
        <v>3670509369</v>
      </c>
      <c r="F42" s="259">
        <f t="shared" si="6"/>
        <v>4713659840</v>
      </c>
      <c r="G42" s="259">
        <f t="shared" si="6"/>
        <v>3571994511</v>
      </c>
      <c r="H42" s="259">
        <f t="shared" si="6"/>
        <v>3321703288</v>
      </c>
      <c r="I42" s="259">
        <f t="shared" si="6"/>
        <v>3310967894</v>
      </c>
      <c r="J42" s="259">
        <f t="shared" si="6"/>
        <v>3310967894</v>
      </c>
      <c r="K42" s="259">
        <f t="shared" si="6"/>
        <v>3279897623</v>
      </c>
      <c r="L42" s="259">
        <f t="shared" si="6"/>
        <v>3107249019</v>
      </c>
      <c r="M42" s="259">
        <f t="shared" si="6"/>
        <v>3077795747</v>
      </c>
      <c r="N42" s="259">
        <f t="shared" si="6"/>
        <v>3077795747</v>
      </c>
      <c r="O42" s="259">
        <f t="shared" si="6"/>
        <v>3076692024</v>
      </c>
      <c r="P42" s="259">
        <f t="shared" si="6"/>
        <v>3059380665</v>
      </c>
      <c r="Q42" s="259">
        <f t="shared" si="6"/>
        <v>3104831593</v>
      </c>
      <c r="R42" s="259">
        <f t="shared" si="6"/>
        <v>3104831593</v>
      </c>
      <c r="S42" s="259">
        <f t="shared" si="6"/>
        <v>3085748645</v>
      </c>
      <c r="T42" s="259">
        <f t="shared" si="6"/>
        <v>3081541511</v>
      </c>
      <c r="U42" s="259">
        <f t="shared" si="6"/>
        <v>3022121378</v>
      </c>
      <c r="V42" s="259">
        <f t="shared" si="6"/>
        <v>3022121378</v>
      </c>
      <c r="W42" s="259">
        <f t="shared" si="6"/>
        <v>3022121378</v>
      </c>
      <c r="X42" s="259">
        <f t="shared" si="6"/>
        <v>4713659840</v>
      </c>
      <c r="Y42" s="259">
        <f t="shared" si="6"/>
        <v>-1691538462</v>
      </c>
      <c r="Z42" s="260">
        <f>+IF(X42&lt;&gt;0,+(Y42/X42)*100,0)</f>
        <v>-35.88588314425336</v>
      </c>
      <c r="AA42" s="261">
        <f>+AA25-AA40</f>
        <v>4713659840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2959901258</v>
      </c>
      <c r="D45" s="155"/>
      <c r="E45" s="59">
        <v>3637156209</v>
      </c>
      <c r="F45" s="60">
        <v>4680306680</v>
      </c>
      <c r="G45" s="60">
        <v>3537105217</v>
      </c>
      <c r="H45" s="60">
        <v>3286664073</v>
      </c>
      <c r="I45" s="60">
        <v>3275616822</v>
      </c>
      <c r="J45" s="60">
        <v>3275616822</v>
      </c>
      <c r="K45" s="60">
        <v>3244555630</v>
      </c>
      <c r="L45" s="60">
        <v>3071757406</v>
      </c>
      <c r="M45" s="60">
        <v>3042170994</v>
      </c>
      <c r="N45" s="60">
        <v>3042170994</v>
      </c>
      <c r="O45" s="60">
        <v>3040764738</v>
      </c>
      <c r="P45" s="60">
        <v>3023314799</v>
      </c>
      <c r="Q45" s="60">
        <v>3068411135</v>
      </c>
      <c r="R45" s="60">
        <v>3068411135</v>
      </c>
      <c r="S45" s="60">
        <v>3049221656</v>
      </c>
      <c r="T45" s="60">
        <v>3044962998</v>
      </c>
      <c r="U45" s="60">
        <v>2991864445</v>
      </c>
      <c r="V45" s="60">
        <v>2991864445</v>
      </c>
      <c r="W45" s="60">
        <v>2991864445</v>
      </c>
      <c r="X45" s="60">
        <v>4680306680</v>
      </c>
      <c r="Y45" s="60">
        <v>-1688442235</v>
      </c>
      <c r="Z45" s="139">
        <v>-36.08</v>
      </c>
      <c r="AA45" s="62">
        <v>4680306680</v>
      </c>
    </row>
    <row r="46" spans="1:27" ht="13.5">
      <c r="A46" s="249" t="s">
        <v>171</v>
      </c>
      <c r="B46" s="182"/>
      <c r="C46" s="155">
        <v>34897811</v>
      </c>
      <c r="D46" s="155"/>
      <c r="E46" s="59">
        <v>33353160</v>
      </c>
      <c r="F46" s="60">
        <v>33353160</v>
      </c>
      <c r="G46" s="60">
        <v>34889294</v>
      </c>
      <c r="H46" s="60">
        <v>35039215</v>
      </c>
      <c r="I46" s="60">
        <v>35351072</v>
      </c>
      <c r="J46" s="60">
        <v>35351072</v>
      </c>
      <c r="K46" s="60">
        <v>35341993</v>
      </c>
      <c r="L46" s="60">
        <v>35491613</v>
      </c>
      <c r="M46" s="60">
        <v>35624753</v>
      </c>
      <c r="N46" s="60">
        <v>35624753</v>
      </c>
      <c r="O46" s="60">
        <v>35927286</v>
      </c>
      <c r="P46" s="60">
        <v>36065866</v>
      </c>
      <c r="Q46" s="60">
        <v>36420458</v>
      </c>
      <c r="R46" s="60">
        <v>36420458</v>
      </c>
      <c r="S46" s="60">
        <v>36526989</v>
      </c>
      <c r="T46" s="60">
        <v>36578513</v>
      </c>
      <c r="U46" s="60">
        <v>30256933</v>
      </c>
      <c r="V46" s="60">
        <v>30256933</v>
      </c>
      <c r="W46" s="60">
        <v>30256933</v>
      </c>
      <c r="X46" s="60">
        <v>33353160</v>
      </c>
      <c r="Y46" s="60">
        <v>-3096227</v>
      </c>
      <c r="Z46" s="139">
        <v>-9.28</v>
      </c>
      <c r="AA46" s="62">
        <v>33353160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2994799069</v>
      </c>
      <c r="D48" s="217">
        <f>SUM(D45:D47)</f>
        <v>0</v>
      </c>
      <c r="E48" s="264">
        <f t="shared" si="7"/>
        <v>3670509369</v>
      </c>
      <c r="F48" s="219">
        <f t="shared" si="7"/>
        <v>4713659840</v>
      </c>
      <c r="G48" s="219">
        <f t="shared" si="7"/>
        <v>3571994511</v>
      </c>
      <c r="H48" s="219">
        <f t="shared" si="7"/>
        <v>3321703288</v>
      </c>
      <c r="I48" s="219">
        <f t="shared" si="7"/>
        <v>3310967894</v>
      </c>
      <c r="J48" s="219">
        <f t="shared" si="7"/>
        <v>3310967894</v>
      </c>
      <c r="K48" s="219">
        <f t="shared" si="7"/>
        <v>3279897623</v>
      </c>
      <c r="L48" s="219">
        <f t="shared" si="7"/>
        <v>3107249019</v>
      </c>
      <c r="M48" s="219">
        <f t="shared" si="7"/>
        <v>3077795747</v>
      </c>
      <c r="N48" s="219">
        <f t="shared" si="7"/>
        <v>3077795747</v>
      </c>
      <c r="O48" s="219">
        <f t="shared" si="7"/>
        <v>3076692024</v>
      </c>
      <c r="P48" s="219">
        <f t="shared" si="7"/>
        <v>3059380665</v>
      </c>
      <c r="Q48" s="219">
        <f t="shared" si="7"/>
        <v>3104831593</v>
      </c>
      <c r="R48" s="219">
        <f t="shared" si="7"/>
        <v>3104831593</v>
      </c>
      <c r="S48" s="219">
        <f t="shared" si="7"/>
        <v>3085748645</v>
      </c>
      <c r="T48" s="219">
        <f t="shared" si="7"/>
        <v>3081541511</v>
      </c>
      <c r="U48" s="219">
        <f t="shared" si="7"/>
        <v>3022121378</v>
      </c>
      <c r="V48" s="219">
        <f t="shared" si="7"/>
        <v>3022121378</v>
      </c>
      <c r="W48" s="219">
        <f t="shared" si="7"/>
        <v>3022121378</v>
      </c>
      <c r="X48" s="219">
        <f t="shared" si="7"/>
        <v>4713659840</v>
      </c>
      <c r="Y48" s="219">
        <f t="shared" si="7"/>
        <v>-1691538462</v>
      </c>
      <c r="Z48" s="265">
        <f>+IF(X48&lt;&gt;0,+(Y48/X48)*100,0)</f>
        <v>-35.88588314425336</v>
      </c>
      <c r="AA48" s="232">
        <f>SUM(AA45:AA47)</f>
        <v>4713659840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151596962</v>
      </c>
      <c r="D6" s="155"/>
      <c r="E6" s="59">
        <v>185714082</v>
      </c>
      <c r="F6" s="60">
        <v>170207907</v>
      </c>
      <c r="G6" s="60">
        <v>11440000</v>
      </c>
      <c r="H6" s="60">
        <v>11658000</v>
      </c>
      <c r="I6" s="60">
        <v>13147000</v>
      </c>
      <c r="J6" s="60">
        <v>36245000</v>
      </c>
      <c r="K6" s="60">
        <v>12925000</v>
      </c>
      <c r="L6" s="60">
        <v>10974000</v>
      </c>
      <c r="M6" s="60">
        <v>14592000</v>
      </c>
      <c r="N6" s="60">
        <v>38491000</v>
      </c>
      <c r="O6" s="60">
        <v>8359043</v>
      </c>
      <c r="P6" s="60">
        <v>10506335</v>
      </c>
      <c r="Q6" s="60">
        <v>11669916</v>
      </c>
      <c r="R6" s="60">
        <v>30535294</v>
      </c>
      <c r="S6" s="60">
        <v>10711905</v>
      </c>
      <c r="T6" s="60">
        <v>10272501</v>
      </c>
      <c r="U6" s="60">
        <v>11988241</v>
      </c>
      <c r="V6" s="60">
        <v>32972647</v>
      </c>
      <c r="W6" s="60">
        <v>138243941</v>
      </c>
      <c r="X6" s="60">
        <v>170207907</v>
      </c>
      <c r="Y6" s="60">
        <v>-31963966</v>
      </c>
      <c r="Z6" s="140">
        <v>-18.78</v>
      </c>
      <c r="AA6" s="62">
        <v>170207907</v>
      </c>
    </row>
    <row r="7" spans="1:27" ht="13.5">
      <c r="A7" s="249" t="s">
        <v>32</v>
      </c>
      <c r="B7" s="182"/>
      <c r="C7" s="155">
        <v>657457100</v>
      </c>
      <c r="D7" s="155"/>
      <c r="E7" s="59">
        <v>693838530</v>
      </c>
      <c r="F7" s="60">
        <v>701012429</v>
      </c>
      <c r="G7" s="60">
        <v>33434000</v>
      </c>
      <c r="H7" s="60">
        <v>39602000</v>
      </c>
      <c r="I7" s="60">
        <v>43948000</v>
      </c>
      <c r="J7" s="60">
        <v>116984000</v>
      </c>
      <c r="K7" s="60">
        <v>36619000</v>
      </c>
      <c r="L7" s="60">
        <v>30611000</v>
      </c>
      <c r="M7" s="60">
        <v>41429000</v>
      </c>
      <c r="N7" s="60">
        <v>108659000</v>
      </c>
      <c r="O7" s="60">
        <v>26728170</v>
      </c>
      <c r="P7" s="60">
        <v>29119520</v>
      </c>
      <c r="Q7" s="60">
        <v>38432382</v>
      </c>
      <c r="R7" s="60">
        <v>94280072</v>
      </c>
      <c r="S7" s="60">
        <v>85616263</v>
      </c>
      <c r="T7" s="60">
        <v>37503331</v>
      </c>
      <c r="U7" s="60">
        <v>38397307</v>
      </c>
      <c r="V7" s="60">
        <v>161516901</v>
      </c>
      <c r="W7" s="60">
        <v>481439973</v>
      </c>
      <c r="X7" s="60">
        <v>701012429</v>
      </c>
      <c r="Y7" s="60">
        <v>-219572456</v>
      </c>
      <c r="Z7" s="140">
        <v>-31.32</v>
      </c>
      <c r="AA7" s="62">
        <v>701012429</v>
      </c>
    </row>
    <row r="8" spans="1:27" ht="13.5">
      <c r="A8" s="249" t="s">
        <v>178</v>
      </c>
      <c r="B8" s="182"/>
      <c r="C8" s="155"/>
      <c r="D8" s="155"/>
      <c r="E8" s="59">
        <v>18429455</v>
      </c>
      <c r="F8" s="60">
        <v>26314756</v>
      </c>
      <c r="G8" s="60">
        <v>1979000</v>
      </c>
      <c r="H8" s="60">
        <v>4260000</v>
      </c>
      <c r="I8" s="60">
        <v>2946000</v>
      </c>
      <c r="J8" s="60">
        <v>9185000</v>
      </c>
      <c r="K8" s="60">
        <v>3178000</v>
      </c>
      <c r="L8" s="60">
        <v>2956000</v>
      </c>
      <c r="M8" s="60">
        <v>39665000</v>
      </c>
      <c r="N8" s="60">
        <v>45799000</v>
      </c>
      <c r="O8" s="60">
        <v>26124668</v>
      </c>
      <c r="P8" s="60">
        <v>5838516</v>
      </c>
      <c r="Q8" s="60">
        <v>79581865</v>
      </c>
      <c r="R8" s="60">
        <v>111545049</v>
      </c>
      <c r="S8" s="60">
        <v>4356680</v>
      </c>
      <c r="T8" s="60">
        <v>3953894</v>
      </c>
      <c r="U8" s="60">
        <v>5326271</v>
      </c>
      <c r="V8" s="60">
        <v>13636845</v>
      </c>
      <c r="W8" s="60">
        <v>180165894</v>
      </c>
      <c r="X8" s="60">
        <v>26314756</v>
      </c>
      <c r="Y8" s="60">
        <v>153851138</v>
      </c>
      <c r="Z8" s="140">
        <v>584.66</v>
      </c>
      <c r="AA8" s="62">
        <v>26314756</v>
      </c>
    </row>
    <row r="9" spans="1:27" ht="13.5">
      <c r="A9" s="249" t="s">
        <v>179</v>
      </c>
      <c r="B9" s="182"/>
      <c r="C9" s="155">
        <v>434932499</v>
      </c>
      <c r="D9" s="155"/>
      <c r="E9" s="59">
        <v>298618066</v>
      </c>
      <c r="F9" s="60">
        <v>302434000</v>
      </c>
      <c r="G9" s="60">
        <v>19000</v>
      </c>
      <c r="H9" s="60">
        <v>112752000</v>
      </c>
      <c r="I9" s="60">
        <v>1500000</v>
      </c>
      <c r="J9" s="60">
        <v>114271000</v>
      </c>
      <c r="K9" s="60"/>
      <c r="L9" s="60">
        <v>104188000</v>
      </c>
      <c r="M9" s="60">
        <v>2048000</v>
      </c>
      <c r="N9" s="60">
        <v>106236000</v>
      </c>
      <c r="O9" s="60"/>
      <c r="P9" s="60"/>
      <c r="Q9" s="60">
        <v>87525000</v>
      </c>
      <c r="R9" s="60">
        <v>87525000</v>
      </c>
      <c r="S9" s="60"/>
      <c r="T9" s="60"/>
      <c r="U9" s="60"/>
      <c r="V9" s="60"/>
      <c r="W9" s="60">
        <v>308032000</v>
      </c>
      <c r="X9" s="60">
        <v>302434000</v>
      </c>
      <c r="Y9" s="60">
        <v>5598000</v>
      </c>
      <c r="Z9" s="140">
        <v>1.85</v>
      </c>
      <c r="AA9" s="62">
        <v>302434000</v>
      </c>
    </row>
    <row r="10" spans="1:27" ht="13.5">
      <c r="A10" s="249" t="s">
        <v>180</v>
      </c>
      <c r="B10" s="182"/>
      <c r="C10" s="155">
        <v>-991129741</v>
      </c>
      <c r="D10" s="155"/>
      <c r="E10" s="59">
        <v>147909993</v>
      </c>
      <c r="F10" s="60">
        <v>153658365</v>
      </c>
      <c r="G10" s="60">
        <v>33388329</v>
      </c>
      <c r="H10" s="60"/>
      <c r="I10" s="60">
        <v>5771000</v>
      </c>
      <c r="J10" s="60">
        <v>39159329</v>
      </c>
      <c r="K10" s="60"/>
      <c r="L10" s="60">
        <v>7188365</v>
      </c>
      <c r="M10" s="60">
        <v>9652306</v>
      </c>
      <c r="N10" s="60">
        <v>16840671</v>
      </c>
      <c r="O10" s="60"/>
      <c r="P10" s="60"/>
      <c r="Q10" s="60">
        <v>79210000</v>
      </c>
      <c r="R10" s="60">
        <v>79210000</v>
      </c>
      <c r="S10" s="60"/>
      <c r="T10" s="60"/>
      <c r="U10" s="60"/>
      <c r="V10" s="60"/>
      <c r="W10" s="60">
        <v>135210000</v>
      </c>
      <c r="X10" s="60">
        <v>153658365</v>
      </c>
      <c r="Y10" s="60">
        <v>-18448365</v>
      </c>
      <c r="Z10" s="140">
        <v>-12.01</v>
      </c>
      <c r="AA10" s="62">
        <v>153658365</v>
      </c>
    </row>
    <row r="11" spans="1:27" ht="13.5">
      <c r="A11" s="249" t="s">
        <v>181</v>
      </c>
      <c r="B11" s="182"/>
      <c r="C11" s="155">
        <v>17184549</v>
      </c>
      <c r="D11" s="155"/>
      <c r="E11" s="59">
        <v>16872064</v>
      </c>
      <c r="F11" s="60">
        <v>16872316</v>
      </c>
      <c r="G11" s="60">
        <v>2864000</v>
      </c>
      <c r="H11" s="60">
        <v>1264000</v>
      </c>
      <c r="I11" s="60">
        <v>1252000</v>
      </c>
      <c r="J11" s="60">
        <v>5380000</v>
      </c>
      <c r="K11" s="60">
        <v>2232000</v>
      </c>
      <c r="L11" s="60">
        <v>1219000</v>
      </c>
      <c r="M11" s="60">
        <v>933000</v>
      </c>
      <c r="N11" s="60">
        <v>4384000</v>
      </c>
      <c r="O11" s="60">
        <v>951494</v>
      </c>
      <c r="P11" s="60">
        <v>769376</v>
      </c>
      <c r="Q11" s="60">
        <v>921896</v>
      </c>
      <c r="R11" s="60">
        <v>2642766</v>
      </c>
      <c r="S11" s="60">
        <v>1380883</v>
      </c>
      <c r="T11" s="60">
        <v>1362025</v>
      </c>
      <c r="U11" s="60">
        <v>753151</v>
      </c>
      <c r="V11" s="60">
        <v>3496059</v>
      </c>
      <c r="W11" s="60">
        <v>15902825</v>
      </c>
      <c r="X11" s="60">
        <v>16872316</v>
      </c>
      <c r="Y11" s="60">
        <v>-969491</v>
      </c>
      <c r="Z11" s="140">
        <v>-5.75</v>
      </c>
      <c r="AA11" s="62">
        <v>16872316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-1131164419</v>
      </c>
      <c r="D14" s="155"/>
      <c r="E14" s="59">
        <v>-1131766998</v>
      </c>
      <c r="F14" s="60">
        <v>-1157979112</v>
      </c>
      <c r="G14" s="60">
        <v>-81691599</v>
      </c>
      <c r="H14" s="60">
        <v>-119513973</v>
      </c>
      <c r="I14" s="60">
        <v>-137060547</v>
      </c>
      <c r="J14" s="60">
        <v>-338266119</v>
      </c>
      <c r="K14" s="60">
        <v>-138398651</v>
      </c>
      <c r="L14" s="60">
        <v>-104991372</v>
      </c>
      <c r="M14" s="60">
        <v>-126270694</v>
      </c>
      <c r="N14" s="60">
        <v>-369660717</v>
      </c>
      <c r="O14" s="60">
        <v>-98647340</v>
      </c>
      <c r="P14" s="60">
        <v>-135430885</v>
      </c>
      <c r="Q14" s="60">
        <v>-139233225</v>
      </c>
      <c r="R14" s="60">
        <v>-373311450</v>
      </c>
      <c r="S14" s="60">
        <v>-142360106</v>
      </c>
      <c r="T14" s="60">
        <v>-138986168</v>
      </c>
      <c r="U14" s="60">
        <v>-183944097</v>
      </c>
      <c r="V14" s="60">
        <v>-465290371</v>
      </c>
      <c r="W14" s="60">
        <v>-1546528657</v>
      </c>
      <c r="X14" s="60">
        <v>-1157979112</v>
      </c>
      <c r="Y14" s="60">
        <v>-388549545</v>
      </c>
      <c r="Z14" s="140">
        <v>33.55</v>
      </c>
      <c r="AA14" s="62">
        <v>-1157979112</v>
      </c>
    </row>
    <row r="15" spans="1:27" ht="13.5">
      <c r="A15" s="249" t="s">
        <v>40</v>
      </c>
      <c r="B15" s="182"/>
      <c r="C15" s="155">
        <v>-11325408</v>
      </c>
      <c r="D15" s="155"/>
      <c r="E15" s="59">
        <v>-22158389</v>
      </c>
      <c r="F15" s="60">
        <v>-22157820</v>
      </c>
      <c r="G15" s="60">
        <v>-1936638</v>
      </c>
      <c r="H15" s="60">
        <v>-1936038</v>
      </c>
      <c r="I15" s="60">
        <v>-3117117</v>
      </c>
      <c r="J15" s="60">
        <v>-6989793</v>
      </c>
      <c r="K15" s="60">
        <v>-964980</v>
      </c>
      <c r="L15" s="60">
        <v>-1858880</v>
      </c>
      <c r="M15" s="60">
        <v>-1965805</v>
      </c>
      <c r="N15" s="60">
        <v>-4789665</v>
      </c>
      <c r="O15" s="60">
        <v>-1985529</v>
      </c>
      <c r="P15" s="60">
        <v>-1980445</v>
      </c>
      <c r="Q15" s="60">
        <v>-1897053</v>
      </c>
      <c r="R15" s="60">
        <v>-5863027</v>
      </c>
      <c r="S15" s="60">
        <v>-1819992</v>
      </c>
      <c r="T15" s="60">
        <v>-1613681</v>
      </c>
      <c r="U15" s="60">
        <v>-1819992</v>
      </c>
      <c r="V15" s="60">
        <v>-5253665</v>
      </c>
      <c r="W15" s="60">
        <v>-22896150</v>
      </c>
      <c r="X15" s="60">
        <v>-22157820</v>
      </c>
      <c r="Y15" s="60">
        <v>-738330</v>
      </c>
      <c r="Z15" s="140">
        <v>3.33</v>
      </c>
      <c r="AA15" s="62">
        <v>-22157820</v>
      </c>
    </row>
    <row r="16" spans="1:27" ht="13.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50" t="s">
        <v>185</v>
      </c>
      <c r="B17" s="251"/>
      <c r="C17" s="168">
        <f aca="true" t="shared" si="0" ref="C17:Y17">SUM(C6:C16)</f>
        <v>-872448458</v>
      </c>
      <c r="D17" s="168">
        <f t="shared" si="0"/>
        <v>0</v>
      </c>
      <c r="E17" s="72">
        <f t="shared" si="0"/>
        <v>207456803</v>
      </c>
      <c r="F17" s="73">
        <f t="shared" si="0"/>
        <v>190362841</v>
      </c>
      <c r="G17" s="73">
        <f t="shared" si="0"/>
        <v>-503908</v>
      </c>
      <c r="H17" s="73">
        <f t="shared" si="0"/>
        <v>48085989</v>
      </c>
      <c r="I17" s="73">
        <f t="shared" si="0"/>
        <v>-71613664</v>
      </c>
      <c r="J17" s="73">
        <f t="shared" si="0"/>
        <v>-24031583</v>
      </c>
      <c r="K17" s="73">
        <f t="shared" si="0"/>
        <v>-84409631</v>
      </c>
      <c r="L17" s="73">
        <f t="shared" si="0"/>
        <v>50286113</v>
      </c>
      <c r="M17" s="73">
        <f t="shared" si="0"/>
        <v>-19917193</v>
      </c>
      <c r="N17" s="73">
        <f t="shared" si="0"/>
        <v>-54040711</v>
      </c>
      <c r="O17" s="73">
        <f t="shared" si="0"/>
        <v>-38469494</v>
      </c>
      <c r="P17" s="73">
        <f t="shared" si="0"/>
        <v>-91177583</v>
      </c>
      <c r="Q17" s="73">
        <f t="shared" si="0"/>
        <v>156210781</v>
      </c>
      <c r="R17" s="73">
        <f t="shared" si="0"/>
        <v>26563704</v>
      </c>
      <c r="S17" s="73">
        <f t="shared" si="0"/>
        <v>-42114367</v>
      </c>
      <c r="T17" s="73">
        <f t="shared" si="0"/>
        <v>-87508098</v>
      </c>
      <c r="U17" s="73">
        <f t="shared" si="0"/>
        <v>-129299119</v>
      </c>
      <c r="V17" s="73">
        <f t="shared" si="0"/>
        <v>-258921584</v>
      </c>
      <c r="W17" s="73">
        <f t="shared" si="0"/>
        <v>-310430174</v>
      </c>
      <c r="X17" s="73">
        <f t="shared" si="0"/>
        <v>190362841</v>
      </c>
      <c r="Y17" s="73">
        <f t="shared" si="0"/>
        <v>-500793015</v>
      </c>
      <c r="Z17" s="170">
        <f>+IF(X17&lt;&gt;0,+(Y17/X17)*100,0)</f>
        <v>-263.0728835361309</v>
      </c>
      <c r="AA17" s="74">
        <f>SUM(AA6:AA16)</f>
        <v>190362841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>
        <v>12640221</v>
      </c>
      <c r="D21" s="155"/>
      <c r="E21" s="59"/>
      <c r="F21" s="60">
        <v>12</v>
      </c>
      <c r="G21" s="159"/>
      <c r="H21" s="159"/>
      <c r="I21" s="159"/>
      <c r="J21" s="60"/>
      <c r="K21" s="159"/>
      <c r="L21" s="159">
        <v>2666820</v>
      </c>
      <c r="M21" s="60"/>
      <c r="N21" s="159">
        <v>2666820</v>
      </c>
      <c r="O21" s="159"/>
      <c r="P21" s="159"/>
      <c r="Q21" s="60"/>
      <c r="R21" s="159"/>
      <c r="S21" s="159"/>
      <c r="T21" s="60"/>
      <c r="U21" s="159"/>
      <c r="V21" s="159"/>
      <c r="W21" s="159">
        <v>2666820</v>
      </c>
      <c r="X21" s="60">
        <v>12</v>
      </c>
      <c r="Y21" s="159">
        <v>2666808</v>
      </c>
      <c r="Z21" s="141">
        <v>22223400</v>
      </c>
      <c r="AA21" s="225">
        <v>12</v>
      </c>
    </row>
    <row r="22" spans="1:27" ht="13.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>
        <v>664186194</v>
      </c>
      <c r="D23" s="157"/>
      <c r="E23" s="59"/>
      <c r="F23" s="60"/>
      <c r="G23" s="159">
        <v>-10095047</v>
      </c>
      <c r="H23" s="159"/>
      <c r="I23" s="159"/>
      <c r="J23" s="60">
        <v>-10095047</v>
      </c>
      <c r="K23" s="159"/>
      <c r="L23" s="159">
        <v>17600000</v>
      </c>
      <c r="M23" s="60">
        <v>40125000</v>
      </c>
      <c r="N23" s="159">
        <v>57725000</v>
      </c>
      <c r="O23" s="159"/>
      <c r="P23" s="159"/>
      <c r="Q23" s="60"/>
      <c r="R23" s="159"/>
      <c r="S23" s="159"/>
      <c r="T23" s="60"/>
      <c r="U23" s="159"/>
      <c r="V23" s="159"/>
      <c r="W23" s="159">
        <v>47629953</v>
      </c>
      <c r="X23" s="60"/>
      <c r="Y23" s="159">
        <v>47629953</v>
      </c>
      <c r="Z23" s="141"/>
      <c r="AA23" s="225"/>
    </row>
    <row r="24" spans="1:27" ht="13.5">
      <c r="A24" s="249" t="s">
        <v>190</v>
      </c>
      <c r="B24" s="182"/>
      <c r="C24" s="155"/>
      <c r="D24" s="155"/>
      <c r="E24" s="59"/>
      <c r="F24" s="60"/>
      <c r="G24" s="60">
        <v>568170</v>
      </c>
      <c r="H24" s="60">
        <v>9461727</v>
      </c>
      <c r="I24" s="60">
        <v>14232921</v>
      </c>
      <c r="J24" s="60">
        <v>24262818</v>
      </c>
      <c r="K24" s="60"/>
      <c r="L24" s="60">
        <v>44123095</v>
      </c>
      <c r="M24" s="60">
        <v>48311000</v>
      </c>
      <c r="N24" s="60">
        <v>92434095</v>
      </c>
      <c r="O24" s="60"/>
      <c r="P24" s="60"/>
      <c r="Q24" s="60"/>
      <c r="R24" s="60"/>
      <c r="S24" s="60"/>
      <c r="T24" s="60"/>
      <c r="U24" s="60"/>
      <c r="V24" s="60"/>
      <c r="W24" s="60">
        <v>116696913</v>
      </c>
      <c r="X24" s="60"/>
      <c r="Y24" s="60">
        <v>116696913</v>
      </c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/>
      <c r="D26" s="155"/>
      <c r="E26" s="59">
        <v>-444228950</v>
      </c>
      <c r="F26" s="60">
        <v>-428343664</v>
      </c>
      <c r="G26" s="60">
        <v>-10095049</v>
      </c>
      <c r="H26" s="60">
        <v>-11626871</v>
      </c>
      <c r="I26" s="60">
        <v>-37103076</v>
      </c>
      <c r="J26" s="60">
        <v>-58824996</v>
      </c>
      <c r="K26" s="60">
        <v>-30232721</v>
      </c>
      <c r="L26" s="60">
        <v>-39875636</v>
      </c>
      <c r="M26" s="60">
        <v>-30281745</v>
      </c>
      <c r="N26" s="60">
        <v>-100390102</v>
      </c>
      <c r="O26" s="60">
        <v>-3215512</v>
      </c>
      <c r="P26" s="60">
        <v>-27260030</v>
      </c>
      <c r="Q26" s="60">
        <v>-36954678</v>
      </c>
      <c r="R26" s="60">
        <v>-67430220</v>
      </c>
      <c r="S26" s="60">
        <v>-31265742</v>
      </c>
      <c r="T26" s="60">
        <v>-22449374</v>
      </c>
      <c r="U26" s="60">
        <v>-56662612</v>
      </c>
      <c r="V26" s="60">
        <v>-110377728</v>
      </c>
      <c r="W26" s="60">
        <v>-337023046</v>
      </c>
      <c r="X26" s="60">
        <v>-428343664</v>
      </c>
      <c r="Y26" s="60">
        <v>91320618</v>
      </c>
      <c r="Z26" s="140">
        <v>-21.32</v>
      </c>
      <c r="AA26" s="62">
        <v>-428343664</v>
      </c>
    </row>
    <row r="27" spans="1:27" ht="13.5">
      <c r="A27" s="250" t="s">
        <v>192</v>
      </c>
      <c r="B27" s="251"/>
      <c r="C27" s="168">
        <f aca="true" t="shared" si="1" ref="C27:Y27">SUM(C21:C26)</f>
        <v>676826415</v>
      </c>
      <c r="D27" s="168">
        <f>SUM(D21:D26)</f>
        <v>0</v>
      </c>
      <c r="E27" s="72">
        <f t="shared" si="1"/>
        <v>-444228950</v>
      </c>
      <c r="F27" s="73">
        <f t="shared" si="1"/>
        <v>-428343652</v>
      </c>
      <c r="G27" s="73">
        <f t="shared" si="1"/>
        <v>-19621926</v>
      </c>
      <c r="H27" s="73">
        <f t="shared" si="1"/>
        <v>-2165144</v>
      </c>
      <c r="I27" s="73">
        <f t="shared" si="1"/>
        <v>-22870155</v>
      </c>
      <c r="J27" s="73">
        <f t="shared" si="1"/>
        <v>-44657225</v>
      </c>
      <c r="K27" s="73">
        <f t="shared" si="1"/>
        <v>-30232721</v>
      </c>
      <c r="L27" s="73">
        <f t="shared" si="1"/>
        <v>24514279</v>
      </c>
      <c r="M27" s="73">
        <f t="shared" si="1"/>
        <v>58154255</v>
      </c>
      <c r="N27" s="73">
        <f t="shared" si="1"/>
        <v>52435813</v>
      </c>
      <c r="O27" s="73">
        <f t="shared" si="1"/>
        <v>-3215512</v>
      </c>
      <c r="P27" s="73">
        <f t="shared" si="1"/>
        <v>-27260030</v>
      </c>
      <c r="Q27" s="73">
        <f t="shared" si="1"/>
        <v>-36954678</v>
      </c>
      <c r="R27" s="73">
        <f t="shared" si="1"/>
        <v>-67430220</v>
      </c>
      <c r="S27" s="73">
        <f t="shared" si="1"/>
        <v>-31265742</v>
      </c>
      <c r="T27" s="73">
        <f t="shared" si="1"/>
        <v>-22449374</v>
      </c>
      <c r="U27" s="73">
        <f t="shared" si="1"/>
        <v>-56662612</v>
      </c>
      <c r="V27" s="73">
        <f t="shared" si="1"/>
        <v>-110377728</v>
      </c>
      <c r="W27" s="73">
        <f t="shared" si="1"/>
        <v>-170029360</v>
      </c>
      <c r="X27" s="73">
        <f t="shared" si="1"/>
        <v>-428343652</v>
      </c>
      <c r="Y27" s="73">
        <f t="shared" si="1"/>
        <v>258314292</v>
      </c>
      <c r="Z27" s="170">
        <f>+IF(X27&lt;&gt;0,+(Y27/X27)*100,0)</f>
        <v>-60.30538582605165</v>
      </c>
      <c r="AA27" s="74">
        <f>SUM(AA21:AA26)</f>
        <v>-428343652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/>
      <c r="D32" s="155"/>
      <c r="E32" s="59">
        <v>284839962</v>
      </c>
      <c r="F32" s="60">
        <v>284840000</v>
      </c>
      <c r="G32" s="60">
        <v>-3830105</v>
      </c>
      <c r="H32" s="60">
        <v>4014000</v>
      </c>
      <c r="I32" s="60">
        <v>-2741030</v>
      </c>
      <c r="J32" s="60">
        <v>-2557135</v>
      </c>
      <c r="K32" s="60"/>
      <c r="L32" s="60">
        <v>-370431</v>
      </c>
      <c r="M32" s="60"/>
      <c r="N32" s="60">
        <v>-370431</v>
      </c>
      <c r="O32" s="60"/>
      <c r="P32" s="60"/>
      <c r="Q32" s="60"/>
      <c r="R32" s="60"/>
      <c r="S32" s="60"/>
      <c r="T32" s="60"/>
      <c r="U32" s="60"/>
      <c r="V32" s="60"/>
      <c r="W32" s="60">
        <v>-2927566</v>
      </c>
      <c r="X32" s="60">
        <v>284840000</v>
      </c>
      <c r="Y32" s="60">
        <v>-287767566</v>
      </c>
      <c r="Z32" s="140">
        <v>-101.03</v>
      </c>
      <c r="AA32" s="62">
        <v>284840000</v>
      </c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>
        <v>171665718</v>
      </c>
      <c r="D35" s="155"/>
      <c r="E35" s="59">
        <v>-22158004</v>
      </c>
      <c r="F35" s="60">
        <v>-22164168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-22164168</v>
      </c>
      <c r="Y35" s="60">
        <v>22164168</v>
      </c>
      <c r="Z35" s="140">
        <v>-100</v>
      </c>
      <c r="AA35" s="62">
        <v>-22164168</v>
      </c>
    </row>
    <row r="36" spans="1:27" ht="13.5">
      <c r="A36" s="250" t="s">
        <v>198</v>
      </c>
      <c r="B36" s="251"/>
      <c r="C36" s="168">
        <f aca="true" t="shared" si="2" ref="C36:Y36">SUM(C31:C35)</f>
        <v>171665718</v>
      </c>
      <c r="D36" s="168">
        <f>SUM(D31:D35)</f>
        <v>0</v>
      </c>
      <c r="E36" s="72">
        <f t="shared" si="2"/>
        <v>262681958</v>
      </c>
      <c r="F36" s="73">
        <f t="shared" si="2"/>
        <v>262675832</v>
      </c>
      <c r="G36" s="73">
        <f t="shared" si="2"/>
        <v>-3830105</v>
      </c>
      <c r="H36" s="73">
        <f t="shared" si="2"/>
        <v>4014000</v>
      </c>
      <c r="I36" s="73">
        <f t="shared" si="2"/>
        <v>-2741030</v>
      </c>
      <c r="J36" s="73">
        <f t="shared" si="2"/>
        <v>-2557135</v>
      </c>
      <c r="K36" s="73">
        <f t="shared" si="2"/>
        <v>0</v>
      </c>
      <c r="L36" s="73">
        <f t="shared" si="2"/>
        <v>-370431</v>
      </c>
      <c r="M36" s="73">
        <f t="shared" si="2"/>
        <v>0</v>
      </c>
      <c r="N36" s="73">
        <f t="shared" si="2"/>
        <v>-370431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-2927566</v>
      </c>
      <c r="X36" s="73">
        <f t="shared" si="2"/>
        <v>262675832</v>
      </c>
      <c r="Y36" s="73">
        <f t="shared" si="2"/>
        <v>-265603398</v>
      </c>
      <c r="Z36" s="170">
        <f>+IF(X36&lt;&gt;0,+(Y36/X36)*100,0)</f>
        <v>-101.1145166944784</v>
      </c>
      <c r="AA36" s="74">
        <f>SUM(AA31:AA35)</f>
        <v>262675832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-23956325</v>
      </c>
      <c r="D38" s="153">
        <f>+D17+D27+D36</f>
        <v>0</v>
      </c>
      <c r="E38" s="99">
        <f t="shared" si="3"/>
        <v>25909811</v>
      </c>
      <c r="F38" s="100">
        <f t="shared" si="3"/>
        <v>24695021</v>
      </c>
      <c r="G38" s="100">
        <f t="shared" si="3"/>
        <v>-23955939</v>
      </c>
      <c r="H38" s="100">
        <f t="shared" si="3"/>
        <v>49934845</v>
      </c>
      <c r="I38" s="100">
        <f t="shared" si="3"/>
        <v>-97224849</v>
      </c>
      <c r="J38" s="100">
        <f t="shared" si="3"/>
        <v>-71245943</v>
      </c>
      <c r="K38" s="100">
        <f t="shared" si="3"/>
        <v>-114642352</v>
      </c>
      <c r="L38" s="100">
        <f t="shared" si="3"/>
        <v>74429961</v>
      </c>
      <c r="M38" s="100">
        <f t="shared" si="3"/>
        <v>38237062</v>
      </c>
      <c r="N38" s="100">
        <f t="shared" si="3"/>
        <v>-1975329</v>
      </c>
      <c r="O38" s="100">
        <f t="shared" si="3"/>
        <v>-41685006</v>
      </c>
      <c r="P38" s="100">
        <f t="shared" si="3"/>
        <v>-118437613</v>
      </c>
      <c r="Q38" s="100">
        <f t="shared" si="3"/>
        <v>119256103</v>
      </c>
      <c r="R38" s="100">
        <f t="shared" si="3"/>
        <v>-40866516</v>
      </c>
      <c r="S38" s="100">
        <f t="shared" si="3"/>
        <v>-73380109</v>
      </c>
      <c r="T38" s="100">
        <f t="shared" si="3"/>
        <v>-109957472</v>
      </c>
      <c r="U38" s="100">
        <f t="shared" si="3"/>
        <v>-185961731</v>
      </c>
      <c r="V38" s="100">
        <f t="shared" si="3"/>
        <v>-369299312</v>
      </c>
      <c r="W38" s="100">
        <f t="shared" si="3"/>
        <v>-483387100</v>
      </c>
      <c r="X38" s="100">
        <f t="shared" si="3"/>
        <v>24695021</v>
      </c>
      <c r="Y38" s="100">
        <f t="shared" si="3"/>
        <v>-508082121</v>
      </c>
      <c r="Z38" s="137">
        <f>+IF(X38&lt;&gt;0,+(Y38/X38)*100,0)</f>
        <v>-2057.4273696709956</v>
      </c>
      <c r="AA38" s="102">
        <f>+AA17+AA27+AA36</f>
        <v>24695021</v>
      </c>
    </row>
    <row r="39" spans="1:27" ht="13.5">
      <c r="A39" s="249" t="s">
        <v>200</v>
      </c>
      <c r="B39" s="182"/>
      <c r="C39" s="153">
        <v>351863529</v>
      </c>
      <c r="D39" s="153"/>
      <c r="E39" s="99">
        <v>207184189</v>
      </c>
      <c r="F39" s="100">
        <v>207180000</v>
      </c>
      <c r="G39" s="100">
        <v>327907203</v>
      </c>
      <c r="H39" s="100">
        <v>303951264</v>
      </c>
      <c r="I39" s="100">
        <v>353886109</v>
      </c>
      <c r="J39" s="100">
        <v>327907203</v>
      </c>
      <c r="K39" s="100">
        <v>256661260</v>
      </c>
      <c r="L39" s="100">
        <v>142018908</v>
      </c>
      <c r="M39" s="100">
        <v>216448869</v>
      </c>
      <c r="N39" s="100">
        <v>256661260</v>
      </c>
      <c r="O39" s="100">
        <v>254685931</v>
      </c>
      <c r="P39" s="100">
        <v>213000925</v>
      </c>
      <c r="Q39" s="100">
        <v>94563312</v>
      </c>
      <c r="R39" s="100">
        <v>254685931</v>
      </c>
      <c r="S39" s="100">
        <v>213819415</v>
      </c>
      <c r="T39" s="100">
        <v>140439306</v>
      </c>
      <c r="U39" s="100">
        <v>30481834</v>
      </c>
      <c r="V39" s="100">
        <v>213819415</v>
      </c>
      <c r="W39" s="100">
        <v>327907203</v>
      </c>
      <c r="X39" s="100">
        <v>207180000</v>
      </c>
      <c r="Y39" s="100">
        <v>120727203</v>
      </c>
      <c r="Z39" s="137">
        <v>58.27</v>
      </c>
      <c r="AA39" s="102">
        <v>207180000</v>
      </c>
    </row>
    <row r="40" spans="1:27" ht="13.5">
      <c r="A40" s="269" t="s">
        <v>201</v>
      </c>
      <c r="B40" s="256"/>
      <c r="C40" s="257">
        <v>327907204</v>
      </c>
      <c r="D40" s="257"/>
      <c r="E40" s="258">
        <v>233094000</v>
      </c>
      <c r="F40" s="259">
        <v>231875021</v>
      </c>
      <c r="G40" s="259">
        <v>303951264</v>
      </c>
      <c r="H40" s="259">
        <v>353886109</v>
      </c>
      <c r="I40" s="259">
        <v>256661260</v>
      </c>
      <c r="J40" s="259">
        <v>256661260</v>
      </c>
      <c r="K40" s="259">
        <v>142018908</v>
      </c>
      <c r="L40" s="259">
        <v>216448869</v>
      </c>
      <c r="M40" s="259">
        <v>254685931</v>
      </c>
      <c r="N40" s="259">
        <v>254685931</v>
      </c>
      <c r="O40" s="259">
        <v>213000925</v>
      </c>
      <c r="P40" s="259">
        <v>94563312</v>
      </c>
      <c r="Q40" s="259">
        <v>213819415</v>
      </c>
      <c r="R40" s="259">
        <v>213000925</v>
      </c>
      <c r="S40" s="259">
        <v>140439306</v>
      </c>
      <c r="T40" s="259">
        <v>30481834</v>
      </c>
      <c r="U40" s="259">
        <v>-155479897</v>
      </c>
      <c r="V40" s="259">
        <v>-155479897</v>
      </c>
      <c r="W40" s="259">
        <v>-155479897</v>
      </c>
      <c r="X40" s="259">
        <v>231875021</v>
      </c>
      <c r="Y40" s="259">
        <v>-387354918</v>
      </c>
      <c r="Z40" s="260">
        <v>-167.05</v>
      </c>
      <c r="AA40" s="261">
        <v>231875021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202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122809085</v>
      </c>
      <c r="D5" s="200">
        <f t="shared" si="0"/>
        <v>0</v>
      </c>
      <c r="E5" s="106">
        <f t="shared" si="0"/>
        <v>398888959</v>
      </c>
      <c r="F5" s="106">
        <f t="shared" si="0"/>
        <v>428348093</v>
      </c>
      <c r="G5" s="106">
        <f t="shared" si="0"/>
        <v>10095050</v>
      </c>
      <c r="H5" s="106">
        <f t="shared" si="0"/>
        <v>29186858</v>
      </c>
      <c r="I5" s="106">
        <f t="shared" si="0"/>
        <v>14785864</v>
      </c>
      <c r="J5" s="106">
        <f t="shared" si="0"/>
        <v>54067772</v>
      </c>
      <c r="K5" s="106">
        <f t="shared" si="0"/>
        <v>13172389</v>
      </c>
      <c r="L5" s="106">
        <f t="shared" si="0"/>
        <v>41063762</v>
      </c>
      <c r="M5" s="106">
        <f t="shared" si="0"/>
        <v>26723412</v>
      </c>
      <c r="N5" s="106">
        <f t="shared" si="0"/>
        <v>80959563</v>
      </c>
      <c r="O5" s="106">
        <f t="shared" si="0"/>
        <v>3215512</v>
      </c>
      <c r="P5" s="106">
        <f t="shared" si="0"/>
        <v>3215512</v>
      </c>
      <c r="Q5" s="106">
        <f t="shared" si="0"/>
        <v>55049262</v>
      </c>
      <c r="R5" s="106">
        <f t="shared" si="0"/>
        <v>61480286</v>
      </c>
      <c r="S5" s="106">
        <f t="shared" si="0"/>
        <v>48528901</v>
      </c>
      <c r="T5" s="106">
        <f t="shared" si="0"/>
        <v>24840780</v>
      </c>
      <c r="U5" s="106">
        <f t="shared" si="0"/>
        <v>93230609</v>
      </c>
      <c r="V5" s="106">
        <f t="shared" si="0"/>
        <v>166600290</v>
      </c>
      <c r="W5" s="106">
        <f t="shared" si="0"/>
        <v>363107911</v>
      </c>
      <c r="X5" s="106">
        <f t="shared" si="0"/>
        <v>428348093</v>
      </c>
      <c r="Y5" s="106">
        <f t="shared" si="0"/>
        <v>-65240182</v>
      </c>
      <c r="Z5" s="201">
        <f>+IF(X5&lt;&gt;0,+(Y5/X5)*100,0)</f>
        <v>-15.23064607176855</v>
      </c>
      <c r="AA5" s="199">
        <f>SUM(AA11:AA18)</f>
        <v>428348093</v>
      </c>
    </row>
    <row r="6" spans="1:27" ht="13.5">
      <c r="A6" s="291" t="s">
        <v>205</v>
      </c>
      <c r="B6" s="142"/>
      <c r="C6" s="62">
        <v>34987674</v>
      </c>
      <c r="D6" s="156"/>
      <c r="E6" s="60">
        <v>62080000</v>
      </c>
      <c r="F6" s="60">
        <v>82783770</v>
      </c>
      <c r="G6" s="60">
        <v>445866</v>
      </c>
      <c r="H6" s="60">
        <v>5265776</v>
      </c>
      <c r="I6" s="60">
        <v>3759133</v>
      </c>
      <c r="J6" s="60">
        <v>9470775</v>
      </c>
      <c r="K6" s="60">
        <v>6091470</v>
      </c>
      <c r="L6" s="60">
        <v>7840095</v>
      </c>
      <c r="M6" s="60">
        <v>7324870</v>
      </c>
      <c r="N6" s="60">
        <v>21256435</v>
      </c>
      <c r="O6" s="60">
        <v>596881</v>
      </c>
      <c r="P6" s="60">
        <v>596881</v>
      </c>
      <c r="Q6" s="60">
        <v>6912071</v>
      </c>
      <c r="R6" s="60">
        <v>8105833</v>
      </c>
      <c r="S6" s="60">
        <v>7905432</v>
      </c>
      <c r="T6" s="60">
        <v>5761534</v>
      </c>
      <c r="U6" s="60">
        <v>8147786</v>
      </c>
      <c r="V6" s="60">
        <v>21814752</v>
      </c>
      <c r="W6" s="60">
        <v>60647795</v>
      </c>
      <c r="X6" s="60">
        <v>82783770</v>
      </c>
      <c r="Y6" s="60">
        <v>-22135975</v>
      </c>
      <c r="Z6" s="140">
        <v>-26.74</v>
      </c>
      <c r="AA6" s="155">
        <v>82783770</v>
      </c>
    </row>
    <row r="7" spans="1:27" ht="13.5">
      <c r="A7" s="291" t="s">
        <v>206</v>
      </c>
      <c r="B7" s="142"/>
      <c r="C7" s="62">
        <v>19198237</v>
      </c>
      <c r="D7" s="156"/>
      <c r="E7" s="60">
        <v>10500000</v>
      </c>
      <c r="F7" s="60">
        <v>41134561</v>
      </c>
      <c r="G7" s="60">
        <v>5040706</v>
      </c>
      <c r="H7" s="60">
        <v>5377432</v>
      </c>
      <c r="I7" s="60">
        <v>3730002</v>
      </c>
      <c r="J7" s="60">
        <v>14148140</v>
      </c>
      <c r="K7" s="60">
        <v>-6455221</v>
      </c>
      <c r="L7" s="60">
        <v>987186</v>
      </c>
      <c r="M7" s="60">
        <v>440978</v>
      </c>
      <c r="N7" s="60">
        <v>-5027057</v>
      </c>
      <c r="O7" s="60">
        <v>1008579</v>
      </c>
      <c r="P7" s="60">
        <v>1008579</v>
      </c>
      <c r="Q7" s="60">
        <v>9360110</v>
      </c>
      <c r="R7" s="60">
        <v>11377268</v>
      </c>
      <c r="S7" s="60">
        <v>10291497</v>
      </c>
      <c r="T7" s="60">
        <v>3887908</v>
      </c>
      <c r="U7" s="60">
        <v>10988332</v>
      </c>
      <c r="V7" s="60">
        <v>25167737</v>
      </c>
      <c r="W7" s="60">
        <v>45666088</v>
      </c>
      <c r="X7" s="60">
        <v>41134561</v>
      </c>
      <c r="Y7" s="60">
        <v>4531527</v>
      </c>
      <c r="Z7" s="140">
        <v>11.02</v>
      </c>
      <c r="AA7" s="155">
        <v>41134561</v>
      </c>
    </row>
    <row r="8" spans="1:27" ht="13.5">
      <c r="A8" s="291" t="s">
        <v>207</v>
      </c>
      <c r="B8" s="142"/>
      <c r="C8" s="62"/>
      <c r="D8" s="156"/>
      <c r="E8" s="60">
        <v>33140000</v>
      </c>
      <c r="F8" s="60">
        <v>30165026</v>
      </c>
      <c r="G8" s="60">
        <v>737133</v>
      </c>
      <c r="H8" s="60">
        <v>4390453</v>
      </c>
      <c r="I8" s="60">
        <v>1076498</v>
      </c>
      <c r="J8" s="60">
        <v>6204084</v>
      </c>
      <c r="K8" s="60">
        <v>2746847</v>
      </c>
      <c r="L8" s="60">
        <v>9070703</v>
      </c>
      <c r="M8" s="60">
        <v>2471445</v>
      </c>
      <c r="N8" s="60">
        <v>14288995</v>
      </c>
      <c r="O8" s="60">
        <v>836896</v>
      </c>
      <c r="P8" s="60">
        <v>836896</v>
      </c>
      <c r="Q8" s="60">
        <v>9150164</v>
      </c>
      <c r="R8" s="60">
        <v>10823956</v>
      </c>
      <c r="S8" s="60">
        <v>10913976</v>
      </c>
      <c r="T8" s="60">
        <v>9932001</v>
      </c>
      <c r="U8" s="60">
        <v>6144007</v>
      </c>
      <c r="V8" s="60">
        <v>26989984</v>
      </c>
      <c r="W8" s="60">
        <v>58307019</v>
      </c>
      <c r="X8" s="60">
        <v>30165026</v>
      </c>
      <c r="Y8" s="60">
        <v>28141993</v>
      </c>
      <c r="Z8" s="140">
        <v>93.29</v>
      </c>
      <c r="AA8" s="155">
        <v>30165026</v>
      </c>
    </row>
    <row r="9" spans="1:27" ht="13.5">
      <c r="A9" s="291" t="s">
        <v>208</v>
      </c>
      <c r="B9" s="142"/>
      <c r="C9" s="62"/>
      <c r="D9" s="156"/>
      <c r="E9" s="60">
        <v>36320000</v>
      </c>
      <c r="F9" s="60">
        <v>42864168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42864168</v>
      </c>
      <c r="Y9" s="60">
        <v>-42864168</v>
      </c>
      <c r="Z9" s="140">
        <v>-100</v>
      </c>
      <c r="AA9" s="155">
        <v>42864168</v>
      </c>
    </row>
    <row r="10" spans="1:27" ht="13.5">
      <c r="A10" s="291" t="s">
        <v>209</v>
      </c>
      <c r="B10" s="142"/>
      <c r="C10" s="62">
        <v>16627177</v>
      </c>
      <c r="D10" s="156"/>
      <c r="E10" s="60">
        <v>29300000</v>
      </c>
      <c r="F10" s="60">
        <v>27326752</v>
      </c>
      <c r="G10" s="60"/>
      <c r="H10" s="60">
        <v>674019</v>
      </c>
      <c r="I10" s="60">
        <v>4043546</v>
      </c>
      <c r="J10" s="60">
        <v>4717565</v>
      </c>
      <c r="K10" s="60"/>
      <c r="L10" s="60">
        <v>598650</v>
      </c>
      <c r="M10" s="60">
        <v>2227267</v>
      </c>
      <c r="N10" s="60">
        <v>2825917</v>
      </c>
      <c r="O10" s="60"/>
      <c r="P10" s="60"/>
      <c r="Q10" s="60">
        <v>424963</v>
      </c>
      <c r="R10" s="60">
        <v>424963</v>
      </c>
      <c r="S10" s="60">
        <v>785340</v>
      </c>
      <c r="T10" s="60"/>
      <c r="U10" s="60">
        <v>44665</v>
      </c>
      <c r="V10" s="60">
        <v>830005</v>
      </c>
      <c r="W10" s="60">
        <v>8798450</v>
      </c>
      <c r="X10" s="60">
        <v>27326752</v>
      </c>
      <c r="Y10" s="60">
        <v>-18528302</v>
      </c>
      <c r="Z10" s="140">
        <v>-67.8</v>
      </c>
      <c r="AA10" s="155">
        <v>27326752</v>
      </c>
    </row>
    <row r="11" spans="1:27" ht="13.5">
      <c r="A11" s="292" t="s">
        <v>210</v>
      </c>
      <c r="B11" s="142"/>
      <c r="C11" s="293">
        <f aca="true" t="shared" si="1" ref="C11:Y11">SUM(C6:C10)</f>
        <v>70813088</v>
      </c>
      <c r="D11" s="294">
        <f t="shared" si="1"/>
        <v>0</v>
      </c>
      <c r="E11" s="295">
        <f t="shared" si="1"/>
        <v>171340000</v>
      </c>
      <c r="F11" s="295">
        <f t="shared" si="1"/>
        <v>224274277</v>
      </c>
      <c r="G11" s="295">
        <f t="shared" si="1"/>
        <v>6223705</v>
      </c>
      <c r="H11" s="295">
        <f t="shared" si="1"/>
        <v>15707680</v>
      </c>
      <c r="I11" s="295">
        <f t="shared" si="1"/>
        <v>12609179</v>
      </c>
      <c r="J11" s="295">
        <f t="shared" si="1"/>
        <v>34540564</v>
      </c>
      <c r="K11" s="295">
        <f t="shared" si="1"/>
        <v>2383096</v>
      </c>
      <c r="L11" s="295">
        <f t="shared" si="1"/>
        <v>18496634</v>
      </c>
      <c r="M11" s="295">
        <f t="shared" si="1"/>
        <v>12464560</v>
      </c>
      <c r="N11" s="295">
        <f t="shared" si="1"/>
        <v>33344290</v>
      </c>
      <c r="O11" s="295">
        <f t="shared" si="1"/>
        <v>2442356</v>
      </c>
      <c r="P11" s="295">
        <f t="shared" si="1"/>
        <v>2442356</v>
      </c>
      <c r="Q11" s="295">
        <f t="shared" si="1"/>
        <v>25847308</v>
      </c>
      <c r="R11" s="295">
        <f t="shared" si="1"/>
        <v>30732020</v>
      </c>
      <c r="S11" s="295">
        <f t="shared" si="1"/>
        <v>29896245</v>
      </c>
      <c r="T11" s="295">
        <f t="shared" si="1"/>
        <v>19581443</v>
      </c>
      <c r="U11" s="295">
        <f t="shared" si="1"/>
        <v>25324790</v>
      </c>
      <c r="V11" s="295">
        <f t="shared" si="1"/>
        <v>74802478</v>
      </c>
      <c r="W11" s="295">
        <f t="shared" si="1"/>
        <v>173419352</v>
      </c>
      <c r="X11" s="295">
        <f t="shared" si="1"/>
        <v>224274277</v>
      </c>
      <c r="Y11" s="295">
        <f t="shared" si="1"/>
        <v>-50854925</v>
      </c>
      <c r="Z11" s="296">
        <f>+IF(X11&lt;&gt;0,+(Y11/X11)*100,0)</f>
        <v>-22.67532669384104</v>
      </c>
      <c r="AA11" s="297">
        <f>SUM(AA6:AA10)</f>
        <v>224274277</v>
      </c>
    </row>
    <row r="12" spans="1:27" ht="13.5">
      <c r="A12" s="298" t="s">
        <v>211</v>
      </c>
      <c r="B12" s="136"/>
      <c r="C12" s="62">
        <v>15718955</v>
      </c>
      <c r="D12" s="156"/>
      <c r="E12" s="60">
        <v>11300000</v>
      </c>
      <c r="F12" s="60">
        <v>27886374</v>
      </c>
      <c r="G12" s="60"/>
      <c r="H12" s="60">
        <v>4840668</v>
      </c>
      <c r="I12" s="60">
        <v>1227995</v>
      </c>
      <c r="J12" s="60">
        <v>6068663</v>
      </c>
      <c r="K12" s="60">
        <v>2570703</v>
      </c>
      <c r="L12" s="60">
        <v>101262</v>
      </c>
      <c r="M12" s="60">
        <v>1171411</v>
      </c>
      <c r="N12" s="60">
        <v>3843376</v>
      </c>
      <c r="O12" s="60">
        <v>757371</v>
      </c>
      <c r="P12" s="60">
        <v>757371</v>
      </c>
      <c r="Q12" s="60">
        <v>1463339</v>
      </c>
      <c r="R12" s="60">
        <v>2978081</v>
      </c>
      <c r="S12" s="60">
        <v>1941214</v>
      </c>
      <c r="T12" s="60">
        <v>4240136</v>
      </c>
      <c r="U12" s="60">
        <v>6927431</v>
      </c>
      <c r="V12" s="60">
        <v>13108781</v>
      </c>
      <c r="W12" s="60">
        <v>25998901</v>
      </c>
      <c r="X12" s="60">
        <v>27886374</v>
      </c>
      <c r="Y12" s="60">
        <v>-1887473</v>
      </c>
      <c r="Z12" s="140">
        <v>-6.77</v>
      </c>
      <c r="AA12" s="155">
        <v>27886374</v>
      </c>
    </row>
    <row r="13" spans="1:27" ht="13.5">
      <c r="A13" s="298" t="s">
        <v>212</v>
      </c>
      <c r="B13" s="136"/>
      <c r="C13" s="273">
        <v>56859</v>
      </c>
      <c r="D13" s="274"/>
      <c r="E13" s="275">
        <v>60000</v>
      </c>
      <c r="F13" s="275">
        <v>60000</v>
      </c>
      <c r="G13" s="275">
        <v>1102524</v>
      </c>
      <c r="H13" s="275"/>
      <c r="I13" s="275"/>
      <c r="J13" s="275">
        <v>1102524</v>
      </c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>
        <v>1102524</v>
      </c>
      <c r="X13" s="275">
        <v>60000</v>
      </c>
      <c r="Y13" s="275">
        <v>1042524</v>
      </c>
      <c r="Z13" s="140">
        <v>1737.54</v>
      </c>
      <c r="AA13" s="277">
        <v>60000</v>
      </c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>
        <v>35501054</v>
      </c>
      <c r="D15" s="156"/>
      <c r="E15" s="60">
        <v>215854959</v>
      </c>
      <c r="F15" s="60">
        <v>175626477</v>
      </c>
      <c r="G15" s="60">
        <v>2768821</v>
      </c>
      <c r="H15" s="60">
        <v>8638510</v>
      </c>
      <c r="I15" s="60">
        <v>948690</v>
      </c>
      <c r="J15" s="60">
        <v>12356021</v>
      </c>
      <c r="K15" s="60">
        <v>8218590</v>
      </c>
      <c r="L15" s="60">
        <v>22465866</v>
      </c>
      <c r="M15" s="60">
        <v>13087441</v>
      </c>
      <c r="N15" s="60">
        <v>43771897</v>
      </c>
      <c r="O15" s="60">
        <v>15785</v>
      </c>
      <c r="P15" s="60">
        <v>15785</v>
      </c>
      <c r="Q15" s="60">
        <v>27738615</v>
      </c>
      <c r="R15" s="60">
        <v>27770185</v>
      </c>
      <c r="S15" s="60">
        <v>16691442</v>
      </c>
      <c r="T15" s="60">
        <v>1019201</v>
      </c>
      <c r="U15" s="60">
        <v>60978388</v>
      </c>
      <c r="V15" s="60">
        <v>78689031</v>
      </c>
      <c r="W15" s="60">
        <v>162587134</v>
      </c>
      <c r="X15" s="60">
        <v>175626477</v>
      </c>
      <c r="Y15" s="60">
        <v>-13039343</v>
      </c>
      <c r="Z15" s="140">
        <v>-7.42</v>
      </c>
      <c r="AA15" s="155">
        <v>175626477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>
        <v>719129</v>
      </c>
      <c r="D18" s="276"/>
      <c r="E18" s="82">
        <v>334000</v>
      </c>
      <c r="F18" s="82">
        <v>500965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500965</v>
      </c>
      <c r="Y18" s="82">
        <v>-500965</v>
      </c>
      <c r="Z18" s="270">
        <v>-100</v>
      </c>
      <c r="AA18" s="278">
        <v>500965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292325290</v>
      </c>
      <c r="D20" s="154">
        <f t="shared" si="2"/>
        <v>0</v>
      </c>
      <c r="E20" s="100">
        <f t="shared" si="2"/>
        <v>45340000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205</v>
      </c>
      <c r="B21" s="142"/>
      <c r="C21" s="62">
        <v>92918912</v>
      </c>
      <c r="D21" s="156"/>
      <c r="E21" s="60">
        <v>7000000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206</v>
      </c>
      <c r="B22" s="142"/>
      <c r="C22" s="62">
        <v>8608413</v>
      </c>
      <c r="D22" s="156"/>
      <c r="E22" s="60">
        <v>7600000</v>
      </c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207</v>
      </c>
      <c r="B23" s="142"/>
      <c r="C23" s="62">
        <v>28490594</v>
      </c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208</v>
      </c>
      <c r="B24" s="142"/>
      <c r="C24" s="62">
        <v>49327813</v>
      </c>
      <c r="D24" s="156"/>
      <c r="E24" s="60">
        <v>18700000</v>
      </c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209</v>
      </c>
      <c r="B25" s="142"/>
      <c r="C25" s="62">
        <v>1240355</v>
      </c>
      <c r="D25" s="156"/>
      <c r="E25" s="60">
        <v>1500000</v>
      </c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210</v>
      </c>
      <c r="B26" s="302"/>
      <c r="C26" s="293">
        <f aca="true" t="shared" si="3" ref="C26:Y26">SUM(C21:C25)</f>
        <v>180586087</v>
      </c>
      <c r="D26" s="294">
        <f t="shared" si="3"/>
        <v>0</v>
      </c>
      <c r="E26" s="295">
        <f t="shared" si="3"/>
        <v>34800000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211</v>
      </c>
      <c r="B27" s="147"/>
      <c r="C27" s="62">
        <v>2888537</v>
      </c>
      <c r="D27" s="156"/>
      <c r="E27" s="60">
        <v>5620000</v>
      </c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212</v>
      </c>
      <c r="B28" s="147"/>
      <c r="C28" s="273"/>
      <c r="D28" s="274"/>
      <c r="E28" s="275">
        <v>600000</v>
      </c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>
        <v>108850666</v>
      </c>
      <c r="D30" s="156"/>
      <c r="E30" s="60">
        <v>4320000</v>
      </c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127906586</v>
      </c>
      <c r="D36" s="156">
        <f t="shared" si="4"/>
        <v>0</v>
      </c>
      <c r="E36" s="60">
        <f t="shared" si="4"/>
        <v>69080000</v>
      </c>
      <c r="F36" s="60">
        <f t="shared" si="4"/>
        <v>82783770</v>
      </c>
      <c r="G36" s="60">
        <f t="shared" si="4"/>
        <v>445866</v>
      </c>
      <c r="H36" s="60">
        <f t="shared" si="4"/>
        <v>5265776</v>
      </c>
      <c r="I36" s="60">
        <f t="shared" si="4"/>
        <v>3759133</v>
      </c>
      <c r="J36" s="60">
        <f t="shared" si="4"/>
        <v>9470775</v>
      </c>
      <c r="K36" s="60">
        <f t="shared" si="4"/>
        <v>6091470</v>
      </c>
      <c r="L36" s="60">
        <f t="shared" si="4"/>
        <v>7840095</v>
      </c>
      <c r="M36" s="60">
        <f t="shared" si="4"/>
        <v>7324870</v>
      </c>
      <c r="N36" s="60">
        <f t="shared" si="4"/>
        <v>21256435</v>
      </c>
      <c r="O36" s="60">
        <f t="shared" si="4"/>
        <v>596881</v>
      </c>
      <c r="P36" s="60">
        <f t="shared" si="4"/>
        <v>596881</v>
      </c>
      <c r="Q36" s="60">
        <f t="shared" si="4"/>
        <v>6912071</v>
      </c>
      <c r="R36" s="60">
        <f t="shared" si="4"/>
        <v>8105833</v>
      </c>
      <c r="S36" s="60">
        <f t="shared" si="4"/>
        <v>7905432</v>
      </c>
      <c r="T36" s="60">
        <f t="shared" si="4"/>
        <v>5761534</v>
      </c>
      <c r="U36" s="60">
        <f t="shared" si="4"/>
        <v>8147786</v>
      </c>
      <c r="V36" s="60">
        <f t="shared" si="4"/>
        <v>21814752</v>
      </c>
      <c r="W36" s="60">
        <f t="shared" si="4"/>
        <v>60647795</v>
      </c>
      <c r="X36" s="60">
        <f t="shared" si="4"/>
        <v>82783770</v>
      </c>
      <c r="Y36" s="60">
        <f t="shared" si="4"/>
        <v>-22135975</v>
      </c>
      <c r="Z36" s="140">
        <f aca="true" t="shared" si="5" ref="Z36:Z49">+IF(X36&lt;&gt;0,+(Y36/X36)*100,0)</f>
        <v>-26.739510655289074</v>
      </c>
      <c r="AA36" s="155">
        <f>AA6+AA21</f>
        <v>82783770</v>
      </c>
    </row>
    <row r="37" spans="1:27" ht="13.5">
      <c r="A37" s="291" t="s">
        <v>206</v>
      </c>
      <c r="B37" s="142"/>
      <c r="C37" s="62">
        <f t="shared" si="4"/>
        <v>27806650</v>
      </c>
      <c r="D37" s="156">
        <f t="shared" si="4"/>
        <v>0</v>
      </c>
      <c r="E37" s="60">
        <f t="shared" si="4"/>
        <v>18100000</v>
      </c>
      <c r="F37" s="60">
        <f t="shared" si="4"/>
        <v>41134561</v>
      </c>
      <c r="G37" s="60">
        <f t="shared" si="4"/>
        <v>5040706</v>
      </c>
      <c r="H37" s="60">
        <f t="shared" si="4"/>
        <v>5377432</v>
      </c>
      <c r="I37" s="60">
        <f t="shared" si="4"/>
        <v>3730002</v>
      </c>
      <c r="J37" s="60">
        <f t="shared" si="4"/>
        <v>14148140</v>
      </c>
      <c r="K37" s="60">
        <f t="shared" si="4"/>
        <v>-6455221</v>
      </c>
      <c r="L37" s="60">
        <f t="shared" si="4"/>
        <v>987186</v>
      </c>
      <c r="M37" s="60">
        <f t="shared" si="4"/>
        <v>440978</v>
      </c>
      <c r="N37" s="60">
        <f t="shared" si="4"/>
        <v>-5027057</v>
      </c>
      <c r="O37" s="60">
        <f t="shared" si="4"/>
        <v>1008579</v>
      </c>
      <c r="P37" s="60">
        <f t="shared" si="4"/>
        <v>1008579</v>
      </c>
      <c r="Q37" s="60">
        <f t="shared" si="4"/>
        <v>9360110</v>
      </c>
      <c r="R37" s="60">
        <f t="shared" si="4"/>
        <v>11377268</v>
      </c>
      <c r="S37" s="60">
        <f t="shared" si="4"/>
        <v>10291497</v>
      </c>
      <c r="T37" s="60">
        <f t="shared" si="4"/>
        <v>3887908</v>
      </c>
      <c r="U37" s="60">
        <f t="shared" si="4"/>
        <v>10988332</v>
      </c>
      <c r="V37" s="60">
        <f t="shared" si="4"/>
        <v>25167737</v>
      </c>
      <c r="W37" s="60">
        <f t="shared" si="4"/>
        <v>45666088</v>
      </c>
      <c r="X37" s="60">
        <f t="shared" si="4"/>
        <v>41134561</v>
      </c>
      <c r="Y37" s="60">
        <f t="shared" si="4"/>
        <v>4531527</v>
      </c>
      <c r="Z37" s="140">
        <f t="shared" si="5"/>
        <v>11.016349487721529</v>
      </c>
      <c r="AA37" s="155">
        <f>AA7+AA22</f>
        <v>41134561</v>
      </c>
    </row>
    <row r="38" spans="1:27" ht="13.5">
      <c r="A38" s="291" t="s">
        <v>207</v>
      </c>
      <c r="B38" s="142"/>
      <c r="C38" s="62">
        <f t="shared" si="4"/>
        <v>28490594</v>
      </c>
      <c r="D38" s="156">
        <f t="shared" si="4"/>
        <v>0</v>
      </c>
      <c r="E38" s="60">
        <f t="shared" si="4"/>
        <v>33140000</v>
      </c>
      <c r="F38" s="60">
        <f t="shared" si="4"/>
        <v>30165026</v>
      </c>
      <c r="G38" s="60">
        <f t="shared" si="4"/>
        <v>737133</v>
      </c>
      <c r="H38" s="60">
        <f t="shared" si="4"/>
        <v>4390453</v>
      </c>
      <c r="I38" s="60">
        <f t="shared" si="4"/>
        <v>1076498</v>
      </c>
      <c r="J38" s="60">
        <f t="shared" si="4"/>
        <v>6204084</v>
      </c>
      <c r="K38" s="60">
        <f t="shared" si="4"/>
        <v>2746847</v>
      </c>
      <c r="L38" s="60">
        <f t="shared" si="4"/>
        <v>9070703</v>
      </c>
      <c r="M38" s="60">
        <f t="shared" si="4"/>
        <v>2471445</v>
      </c>
      <c r="N38" s="60">
        <f t="shared" si="4"/>
        <v>14288995</v>
      </c>
      <c r="O38" s="60">
        <f t="shared" si="4"/>
        <v>836896</v>
      </c>
      <c r="P38" s="60">
        <f t="shared" si="4"/>
        <v>836896</v>
      </c>
      <c r="Q38" s="60">
        <f t="shared" si="4"/>
        <v>9150164</v>
      </c>
      <c r="R38" s="60">
        <f t="shared" si="4"/>
        <v>10823956</v>
      </c>
      <c r="S38" s="60">
        <f t="shared" si="4"/>
        <v>10913976</v>
      </c>
      <c r="T38" s="60">
        <f t="shared" si="4"/>
        <v>9932001</v>
      </c>
      <c r="U38" s="60">
        <f t="shared" si="4"/>
        <v>6144007</v>
      </c>
      <c r="V38" s="60">
        <f t="shared" si="4"/>
        <v>26989984</v>
      </c>
      <c r="W38" s="60">
        <f t="shared" si="4"/>
        <v>58307019</v>
      </c>
      <c r="X38" s="60">
        <f t="shared" si="4"/>
        <v>30165026</v>
      </c>
      <c r="Y38" s="60">
        <f t="shared" si="4"/>
        <v>28141993</v>
      </c>
      <c r="Z38" s="140">
        <f t="shared" si="5"/>
        <v>93.29344851219422</v>
      </c>
      <c r="AA38" s="155">
        <f>AA8+AA23</f>
        <v>30165026</v>
      </c>
    </row>
    <row r="39" spans="1:27" ht="13.5">
      <c r="A39" s="291" t="s">
        <v>208</v>
      </c>
      <c r="B39" s="142"/>
      <c r="C39" s="62">
        <f t="shared" si="4"/>
        <v>49327813</v>
      </c>
      <c r="D39" s="156">
        <f t="shared" si="4"/>
        <v>0</v>
      </c>
      <c r="E39" s="60">
        <f t="shared" si="4"/>
        <v>55020000</v>
      </c>
      <c r="F39" s="60">
        <f t="shared" si="4"/>
        <v>42864168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42864168</v>
      </c>
      <c r="Y39" s="60">
        <f t="shared" si="4"/>
        <v>-42864168</v>
      </c>
      <c r="Z39" s="140">
        <f t="shared" si="5"/>
        <v>-100</v>
      </c>
      <c r="AA39" s="155">
        <f>AA9+AA24</f>
        <v>42864168</v>
      </c>
    </row>
    <row r="40" spans="1:27" ht="13.5">
      <c r="A40" s="291" t="s">
        <v>209</v>
      </c>
      <c r="B40" s="142"/>
      <c r="C40" s="62">
        <f t="shared" si="4"/>
        <v>17867532</v>
      </c>
      <c r="D40" s="156">
        <f t="shared" si="4"/>
        <v>0</v>
      </c>
      <c r="E40" s="60">
        <f t="shared" si="4"/>
        <v>30800000</v>
      </c>
      <c r="F40" s="60">
        <f t="shared" si="4"/>
        <v>27326752</v>
      </c>
      <c r="G40" s="60">
        <f t="shared" si="4"/>
        <v>0</v>
      </c>
      <c r="H40" s="60">
        <f t="shared" si="4"/>
        <v>674019</v>
      </c>
      <c r="I40" s="60">
        <f t="shared" si="4"/>
        <v>4043546</v>
      </c>
      <c r="J40" s="60">
        <f t="shared" si="4"/>
        <v>4717565</v>
      </c>
      <c r="K40" s="60">
        <f t="shared" si="4"/>
        <v>0</v>
      </c>
      <c r="L40" s="60">
        <f t="shared" si="4"/>
        <v>598650</v>
      </c>
      <c r="M40" s="60">
        <f t="shared" si="4"/>
        <v>2227267</v>
      </c>
      <c r="N40" s="60">
        <f t="shared" si="4"/>
        <v>2825917</v>
      </c>
      <c r="O40" s="60">
        <f t="shared" si="4"/>
        <v>0</v>
      </c>
      <c r="P40" s="60">
        <f t="shared" si="4"/>
        <v>0</v>
      </c>
      <c r="Q40" s="60">
        <f t="shared" si="4"/>
        <v>424963</v>
      </c>
      <c r="R40" s="60">
        <f t="shared" si="4"/>
        <v>424963</v>
      </c>
      <c r="S40" s="60">
        <f t="shared" si="4"/>
        <v>785340</v>
      </c>
      <c r="T40" s="60">
        <f t="shared" si="4"/>
        <v>0</v>
      </c>
      <c r="U40" s="60">
        <f t="shared" si="4"/>
        <v>44665</v>
      </c>
      <c r="V40" s="60">
        <f t="shared" si="4"/>
        <v>830005</v>
      </c>
      <c r="W40" s="60">
        <f t="shared" si="4"/>
        <v>8798450</v>
      </c>
      <c r="X40" s="60">
        <f t="shared" si="4"/>
        <v>27326752</v>
      </c>
      <c r="Y40" s="60">
        <f t="shared" si="4"/>
        <v>-18528302</v>
      </c>
      <c r="Z40" s="140">
        <f t="shared" si="5"/>
        <v>-67.80279632208028</v>
      </c>
      <c r="AA40" s="155">
        <f>AA10+AA25</f>
        <v>27326752</v>
      </c>
    </row>
    <row r="41" spans="1:27" ht="13.5">
      <c r="A41" s="292" t="s">
        <v>210</v>
      </c>
      <c r="B41" s="142"/>
      <c r="C41" s="293">
        <f aca="true" t="shared" si="6" ref="C41:Y41">SUM(C36:C40)</f>
        <v>251399175</v>
      </c>
      <c r="D41" s="294">
        <f t="shared" si="6"/>
        <v>0</v>
      </c>
      <c r="E41" s="295">
        <f t="shared" si="6"/>
        <v>206140000</v>
      </c>
      <c r="F41" s="295">
        <f t="shared" si="6"/>
        <v>224274277</v>
      </c>
      <c r="G41" s="295">
        <f t="shared" si="6"/>
        <v>6223705</v>
      </c>
      <c r="H41" s="295">
        <f t="shared" si="6"/>
        <v>15707680</v>
      </c>
      <c r="I41" s="295">
        <f t="shared" si="6"/>
        <v>12609179</v>
      </c>
      <c r="J41" s="295">
        <f t="shared" si="6"/>
        <v>34540564</v>
      </c>
      <c r="K41" s="295">
        <f t="shared" si="6"/>
        <v>2383096</v>
      </c>
      <c r="L41" s="295">
        <f t="shared" si="6"/>
        <v>18496634</v>
      </c>
      <c r="M41" s="295">
        <f t="shared" si="6"/>
        <v>12464560</v>
      </c>
      <c r="N41" s="295">
        <f t="shared" si="6"/>
        <v>33344290</v>
      </c>
      <c r="O41" s="295">
        <f t="shared" si="6"/>
        <v>2442356</v>
      </c>
      <c r="P41" s="295">
        <f t="shared" si="6"/>
        <v>2442356</v>
      </c>
      <c r="Q41" s="295">
        <f t="shared" si="6"/>
        <v>25847308</v>
      </c>
      <c r="R41" s="295">
        <f t="shared" si="6"/>
        <v>30732020</v>
      </c>
      <c r="S41" s="295">
        <f t="shared" si="6"/>
        <v>29896245</v>
      </c>
      <c r="T41" s="295">
        <f t="shared" si="6"/>
        <v>19581443</v>
      </c>
      <c r="U41" s="295">
        <f t="shared" si="6"/>
        <v>25324790</v>
      </c>
      <c r="V41" s="295">
        <f t="shared" si="6"/>
        <v>74802478</v>
      </c>
      <c r="W41" s="295">
        <f t="shared" si="6"/>
        <v>173419352</v>
      </c>
      <c r="X41" s="295">
        <f t="shared" si="6"/>
        <v>224274277</v>
      </c>
      <c r="Y41" s="295">
        <f t="shared" si="6"/>
        <v>-50854925</v>
      </c>
      <c r="Z41" s="296">
        <f t="shared" si="5"/>
        <v>-22.67532669384104</v>
      </c>
      <c r="AA41" s="297">
        <f>SUM(AA36:AA40)</f>
        <v>224274277</v>
      </c>
    </row>
    <row r="42" spans="1:27" ht="13.5">
      <c r="A42" s="298" t="s">
        <v>211</v>
      </c>
      <c r="B42" s="136"/>
      <c r="C42" s="95">
        <f aca="true" t="shared" si="7" ref="C42:Y48">C12+C27</f>
        <v>18607492</v>
      </c>
      <c r="D42" s="129">
        <f t="shared" si="7"/>
        <v>0</v>
      </c>
      <c r="E42" s="54">
        <f t="shared" si="7"/>
        <v>16920000</v>
      </c>
      <c r="F42" s="54">
        <f t="shared" si="7"/>
        <v>27886374</v>
      </c>
      <c r="G42" s="54">
        <f t="shared" si="7"/>
        <v>0</v>
      </c>
      <c r="H42" s="54">
        <f t="shared" si="7"/>
        <v>4840668</v>
      </c>
      <c r="I42" s="54">
        <f t="shared" si="7"/>
        <v>1227995</v>
      </c>
      <c r="J42" s="54">
        <f t="shared" si="7"/>
        <v>6068663</v>
      </c>
      <c r="K42" s="54">
        <f t="shared" si="7"/>
        <v>2570703</v>
      </c>
      <c r="L42" s="54">
        <f t="shared" si="7"/>
        <v>101262</v>
      </c>
      <c r="M42" s="54">
        <f t="shared" si="7"/>
        <v>1171411</v>
      </c>
      <c r="N42" s="54">
        <f t="shared" si="7"/>
        <v>3843376</v>
      </c>
      <c r="O42" s="54">
        <f t="shared" si="7"/>
        <v>757371</v>
      </c>
      <c r="P42" s="54">
        <f t="shared" si="7"/>
        <v>757371</v>
      </c>
      <c r="Q42" s="54">
        <f t="shared" si="7"/>
        <v>1463339</v>
      </c>
      <c r="R42" s="54">
        <f t="shared" si="7"/>
        <v>2978081</v>
      </c>
      <c r="S42" s="54">
        <f t="shared" si="7"/>
        <v>1941214</v>
      </c>
      <c r="T42" s="54">
        <f t="shared" si="7"/>
        <v>4240136</v>
      </c>
      <c r="U42" s="54">
        <f t="shared" si="7"/>
        <v>6927431</v>
      </c>
      <c r="V42" s="54">
        <f t="shared" si="7"/>
        <v>13108781</v>
      </c>
      <c r="W42" s="54">
        <f t="shared" si="7"/>
        <v>25998901</v>
      </c>
      <c r="X42" s="54">
        <f t="shared" si="7"/>
        <v>27886374</v>
      </c>
      <c r="Y42" s="54">
        <f t="shared" si="7"/>
        <v>-1887473</v>
      </c>
      <c r="Z42" s="184">
        <f t="shared" si="5"/>
        <v>-6.76844182036718</v>
      </c>
      <c r="AA42" s="130">
        <f aca="true" t="shared" si="8" ref="AA42:AA48">AA12+AA27</f>
        <v>27886374</v>
      </c>
    </row>
    <row r="43" spans="1:27" ht="13.5">
      <c r="A43" s="298" t="s">
        <v>212</v>
      </c>
      <c r="B43" s="136"/>
      <c r="C43" s="303">
        <f t="shared" si="7"/>
        <v>56859</v>
      </c>
      <c r="D43" s="304">
        <f t="shared" si="7"/>
        <v>0</v>
      </c>
      <c r="E43" s="305">
        <f t="shared" si="7"/>
        <v>660000</v>
      </c>
      <c r="F43" s="305">
        <f t="shared" si="7"/>
        <v>60000</v>
      </c>
      <c r="G43" s="305">
        <f t="shared" si="7"/>
        <v>1102524</v>
      </c>
      <c r="H43" s="305">
        <f t="shared" si="7"/>
        <v>0</v>
      </c>
      <c r="I43" s="305">
        <f t="shared" si="7"/>
        <v>0</v>
      </c>
      <c r="J43" s="305">
        <f t="shared" si="7"/>
        <v>1102524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1102524</v>
      </c>
      <c r="X43" s="305">
        <f t="shared" si="7"/>
        <v>60000</v>
      </c>
      <c r="Y43" s="305">
        <f t="shared" si="7"/>
        <v>1042524</v>
      </c>
      <c r="Z43" s="306">
        <f t="shared" si="5"/>
        <v>1737.54</v>
      </c>
      <c r="AA43" s="307">
        <f t="shared" si="8"/>
        <v>60000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144351720</v>
      </c>
      <c r="D45" s="129">
        <f t="shared" si="7"/>
        <v>0</v>
      </c>
      <c r="E45" s="54">
        <f t="shared" si="7"/>
        <v>220174959</v>
      </c>
      <c r="F45" s="54">
        <f t="shared" si="7"/>
        <v>175626477</v>
      </c>
      <c r="G45" s="54">
        <f t="shared" si="7"/>
        <v>2768821</v>
      </c>
      <c r="H45" s="54">
        <f t="shared" si="7"/>
        <v>8638510</v>
      </c>
      <c r="I45" s="54">
        <f t="shared" si="7"/>
        <v>948690</v>
      </c>
      <c r="J45" s="54">
        <f t="shared" si="7"/>
        <v>12356021</v>
      </c>
      <c r="K45" s="54">
        <f t="shared" si="7"/>
        <v>8218590</v>
      </c>
      <c r="L45" s="54">
        <f t="shared" si="7"/>
        <v>22465866</v>
      </c>
      <c r="M45" s="54">
        <f t="shared" si="7"/>
        <v>13087441</v>
      </c>
      <c r="N45" s="54">
        <f t="shared" si="7"/>
        <v>43771897</v>
      </c>
      <c r="O45" s="54">
        <f t="shared" si="7"/>
        <v>15785</v>
      </c>
      <c r="P45" s="54">
        <f t="shared" si="7"/>
        <v>15785</v>
      </c>
      <c r="Q45" s="54">
        <f t="shared" si="7"/>
        <v>27738615</v>
      </c>
      <c r="R45" s="54">
        <f t="shared" si="7"/>
        <v>27770185</v>
      </c>
      <c r="S45" s="54">
        <f t="shared" si="7"/>
        <v>16691442</v>
      </c>
      <c r="T45" s="54">
        <f t="shared" si="7"/>
        <v>1019201</v>
      </c>
      <c r="U45" s="54">
        <f t="shared" si="7"/>
        <v>60978388</v>
      </c>
      <c r="V45" s="54">
        <f t="shared" si="7"/>
        <v>78689031</v>
      </c>
      <c r="W45" s="54">
        <f t="shared" si="7"/>
        <v>162587134</v>
      </c>
      <c r="X45" s="54">
        <f t="shared" si="7"/>
        <v>175626477</v>
      </c>
      <c r="Y45" s="54">
        <f t="shared" si="7"/>
        <v>-13039343</v>
      </c>
      <c r="Z45" s="184">
        <f t="shared" si="5"/>
        <v>-7.424474499935451</v>
      </c>
      <c r="AA45" s="130">
        <f t="shared" si="8"/>
        <v>175626477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719129</v>
      </c>
      <c r="D48" s="129">
        <f t="shared" si="7"/>
        <v>0</v>
      </c>
      <c r="E48" s="54">
        <f t="shared" si="7"/>
        <v>334000</v>
      </c>
      <c r="F48" s="54">
        <f t="shared" si="7"/>
        <v>500965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500965</v>
      </c>
      <c r="Y48" s="54">
        <f t="shared" si="7"/>
        <v>-500965</v>
      </c>
      <c r="Z48" s="184">
        <f t="shared" si="5"/>
        <v>-100</v>
      </c>
      <c r="AA48" s="130">
        <f t="shared" si="8"/>
        <v>500965</v>
      </c>
    </row>
    <row r="49" spans="1:27" ht="13.5">
      <c r="A49" s="308" t="s">
        <v>220</v>
      </c>
      <c r="B49" s="149"/>
      <c r="C49" s="239">
        <f aca="true" t="shared" si="9" ref="C49:Y49">SUM(C41:C48)</f>
        <v>415134375</v>
      </c>
      <c r="D49" s="218">
        <f t="shared" si="9"/>
        <v>0</v>
      </c>
      <c r="E49" s="220">
        <f t="shared" si="9"/>
        <v>444228959</v>
      </c>
      <c r="F49" s="220">
        <f t="shared" si="9"/>
        <v>428348093</v>
      </c>
      <c r="G49" s="220">
        <f t="shared" si="9"/>
        <v>10095050</v>
      </c>
      <c r="H49" s="220">
        <f t="shared" si="9"/>
        <v>29186858</v>
      </c>
      <c r="I49" s="220">
        <f t="shared" si="9"/>
        <v>14785864</v>
      </c>
      <c r="J49" s="220">
        <f t="shared" si="9"/>
        <v>54067772</v>
      </c>
      <c r="K49" s="220">
        <f t="shared" si="9"/>
        <v>13172389</v>
      </c>
      <c r="L49" s="220">
        <f t="shared" si="9"/>
        <v>41063762</v>
      </c>
      <c r="M49" s="220">
        <f t="shared" si="9"/>
        <v>26723412</v>
      </c>
      <c r="N49" s="220">
        <f t="shared" si="9"/>
        <v>80959563</v>
      </c>
      <c r="O49" s="220">
        <f t="shared" si="9"/>
        <v>3215512</v>
      </c>
      <c r="P49" s="220">
        <f t="shared" si="9"/>
        <v>3215512</v>
      </c>
      <c r="Q49" s="220">
        <f t="shared" si="9"/>
        <v>55049262</v>
      </c>
      <c r="R49" s="220">
        <f t="shared" si="9"/>
        <v>61480286</v>
      </c>
      <c r="S49" s="220">
        <f t="shared" si="9"/>
        <v>48528901</v>
      </c>
      <c r="T49" s="220">
        <f t="shared" si="9"/>
        <v>24840780</v>
      </c>
      <c r="U49" s="220">
        <f t="shared" si="9"/>
        <v>93230609</v>
      </c>
      <c r="V49" s="220">
        <f t="shared" si="9"/>
        <v>166600290</v>
      </c>
      <c r="W49" s="220">
        <f t="shared" si="9"/>
        <v>363107911</v>
      </c>
      <c r="X49" s="220">
        <f t="shared" si="9"/>
        <v>428348093</v>
      </c>
      <c r="Y49" s="220">
        <f t="shared" si="9"/>
        <v>-65240182</v>
      </c>
      <c r="Z49" s="221">
        <f t="shared" si="5"/>
        <v>-15.23064607176855</v>
      </c>
      <c r="AA49" s="222">
        <f>SUM(AA41:AA48)</f>
        <v>428348093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225</v>
      </c>
      <c r="B67" s="316"/>
      <c r="C67" s="62"/>
      <c r="D67" s="156"/>
      <c r="E67" s="60">
        <v>95257826</v>
      </c>
      <c r="F67" s="60"/>
      <c r="G67" s="60">
        <v>560829</v>
      </c>
      <c r="H67" s="60">
        <v>4837296</v>
      </c>
      <c r="I67" s="60">
        <v>5156470</v>
      </c>
      <c r="J67" s="60">
        <v>10554595</v>
      </c>
      <c r="K67" s="60">
        <v>5999304</v>
      </c>
      <c r="L67" s="60">
        <v>6623428</v>
      </c>
      <c r="M67" s="60">
        <v>8138227</v>
      </c>
      <c r="N67" s="60">
        <v>20760959</v>
      </c>
      <c r="O67" s="60">
        <v>5824755</v>
      </c>
      <c r="P67" s="60">
        <v>4354408</v>
      </c>
      <c r="Q67" s="60">
        <v>11248084</v>
      </c>
      <c r="R67" s="60">
        <v>21427247</v>
      </c>
      <c r="S67" s="60">
        <v>10663324</v>
      </c>
      <c r="T67" s="60">
        <v>10663324</v>
      </c>
      <c r="U67" s="60">
        <v>12911261</v>
      </c>
      <c r="V67" s="60">
        <v>34237909</v>
      </c>
      <c r="W67" s="60">
        <v>86980710</v>
      </c>
      <c r="X67" s="60"/>
      <c r="Y67" s="60">
        <v>86980710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95257826</v>
      </c>
      <c r="F69" s="220">
        <f t="shared" si="12"/>
        <v>0</v>
      </c>
      <c r="G69" s="220">
        <f t="shared" si="12"/>
        <v>560829</v>
      </c>
      <c r="H69" s="220">
        <f t="shared" si="12"/>
        <v>4837296</v>
      </c>
      <c r="I69" s="220">
        <f t="shared" si="12"/>
        <v>5156470</v>
      </c>
      <c r="J69" s="220">
        <f t="shared" si="12"/>
        <v>10554595</v>
      </c>
      <c r="K69" s="220">
        <f t="shared" si="12"/>
        <v>5999304</v>
      </c>
      <c r="L69" s="220">
        <f t="shared" si="12"/>
        <v>6623428</v>
      </c>
      <c r="M69" s="220">
        <f t="shared" si="12"/>
        <v>8138227</v>
      </c>
      <c r="N69" s="220">
        <f t="shared" si="12"/>
        <v>20760959</v>
      </c>
      <c r="O69" s="220">
        <f t="shared" si="12"/>
        <v>5824755</v>
      </c>
      <c r="P69" s="220">
        <f t="shared" si="12"/>
        <v>4354408</v>
      </c>
      <c r="Q69" s="220">
        <f t="shared" si="12"/>
        <v>11248084</v>
      </c>
      <c r="R69" s="220">
        <f t="shared" si="12"/>
        <v>21427247</v>
      </c>
      <c r="S69" s="220">
        <f t="shared" si="12"/>
        <v>10663324</v>
      </c>
      <c r="T69" s="220">
        <f t="shared" si="12"/>
        <v>10663324</v>
      </c>
      <c r="U69" s="220">
        <f t="shared" si="12"/>
        <v>12911261</v>
      </c>
      <c r="V69" s="220">
        <f t="shared" si="12"/>
        <v>34237909</v>
      </c>
      <c r="W69" s="220">
        <f t="shared" si="12"/>
        <v>86980710</v>
      </c>
      <c r="X69" s="220">
        <f t="shared" si="12"/>
        <v>0</v>
      </c>
      <c r="Y69" s="220">
        <f t="shared" si="12"/>
        <v>86980710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227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70813088</v>
      </c>
      <c r="D5" s="344">
        <f t="shared" si="0"/>
        <v>0</v>
      </c>
      <c r="E5" s="343">
        <f t="shared" si="0"/>
        <v>171340000</v>
      </c>
      <c r="F5" s="345">
        <f t="shared" si="0"/>
        <v>224274277</v>
      </c>
      <c r="G5" s="345">
        <f t="shared" si="0"/>
        <v>6223705</v>
      </c>
      <c r="H5" s="343">
        <f t="shared" si="0"/>
        <v>15707680</v>
      </c>
      <c r="I5" s="343">
        <f t="shared" si="0"/>
        <v>12609179</v>
      </c>
      <c r="J5" s="345">
        <f t="shared" si="0"/>
        <v>34540564</v>
      </c>
      <c r="K5" s="345">
        <f t="shared" si="0"/>
        <v>2383096</v>
      </c>
      <c r="L5" s="343">
        <f t="shared" si="0"/>
        <v>18496634</v>
      </c>
      <c r="M5" s="343">
        <f t="shared" si="0"/>
        <v>12464560</v>
      </c>
      <c r="N5" s="345">
        <f t="shared" si="0"/>
        <v>33344290</v>
      </c>
      <c r="O5" s="345">
        <f t="shared" si="0"/>
        <v>2442356</v>
      </c>
      <c r="P5" s="343">
        <f t="shared" si="0"/>
        <v>2442356</v>
      </c>
      <c r="Q5" s="343">
        <f t="shared" si="0"/>
        <v>25847308</v>
      </c>
      <c r="R5" s="345">
        <f t="shared" si="0"/>
        <v>30732020</v>
      </c>
      <c r="S5" s="345">
        <f t="shared" si="0"/>
        <v>29896245</v>
      </c>
      <c r="T5" s="343">
        <f t="shared" si="0"/>
        <v>19581443</v>
      </c>
      <c r="U5" s="343">
        <f t="shared" si="0"/>
        <v>25324790</v>
      </c>
      <c r="V5" s="345">
        <f t="shared" si="0"/>
        <v>74802478</v>
      </c>
      <c r="W5" s="345">
        <f t="shared" si="0"/>
        <v>173419352</v>
      </c>
      <c r="X5" s="343">
        <f t="shared" si="0"/>
        <v>224274277</v>
      </c>
      <c r="Y5" s="345">
        <f t="shared" si="0"/>
        <v>-50854925</v>
      </c>
      <c r="Z5" s="346">
        <f>+IF(X5&lt;&gt;0,+(Y5/X5)*100,0)</f>
        <v>-22.67532669384104</v>
      </c>
      <c r="AA5" s="347">
        <f>+AA6+AA8+AA11+AA13+AA15</f>
        <v>224274277</v>
      </c>
    </row>
    <row r="6" spans="1:27" ht="13.5">
      <c r="A6" s="348" t="s">
        <v>205</v>
      </c>
      <c r="B6" s="142"/>
      <c r="C6" s="60">
        <f>+C7</f>
        <v>34987674</v>
      </c>
      <c r="D6" s="327">
        <f aca="true" t="shared" si="1" ref="D6:AA6">+D7</f>
        <v>0</v>
      </c>
      <c r="E6" s="60">
        <f t="shared" si="1"/>
        <v>62080000</v>
      </c>
      <c r="F6" s="59">
        <f t="shared" si="1"/>
        <v>82783770</v>
      </c>
      <c r="G6" s="59">
        <f t="shared" si="1"/>
        <v>445866</v>
      </c>
      <c r="H6" s="60">
        <f t="shared" si="1"/>
        <v>5265776</v>
      </c>
      <c r="I6" s="60">
        <f t="shared" si="1"/>
        <v>3759133</v>
      </c>
      <c r="J6" s="59">
        <f t="shared" si="1"/>
        <v>9470775</v>
      </c>
      <c r="K6" s="59">
        <f t="shared" si="1"/>
        <v>6091470</v>
      </c>
      <c r="L6" s="60">
        <f t="shared" si="1"/>
        <v>7840095</v>
      </c>
      <c r="M6" s="60">
        <f t="shared" si="1"/>
        <v>7324870</v>
      </c>
      <c r="N6" s="59">
        <f t="shared" si="1"/>
        <v>21256435</v>
      </c>
      <c r="O6" s="59">
        <f t="shared" si="1"/>
        <v>596881</v>
      </c>
      <c r="P6" s="60">
        <f t="shared" si="1"/>
        <v>596881</v>
      </c>
      <c r="Q6" s="60">
        <f t="shared" si="1"/>
        <v>6912071</v>
      </c>
      <c r="R6" s="59">
        <f t="shared" si="1"/>
        <v>8105833</v>
      </c>
      <c r="S6" s="59">
        <f t="shared" si="1"/>
        <v>7905432</v>
      </c>
      <c r="T6" s="60">
        <f t="shared" si="1"/>
        <v>5761534</v>
      </c>
      <c r="U6" s="60">
        <f t="shared" si="1"/>
        <v>8147786</v>
      </c>
      <c r="V6" s="59">
        <f t="shared" si="1"/>
        <v>21814752</v>
      </c>
      <c r="W6" s="59">
        <f t="shared" si="1"/>
        <v>60647795</v>
      </c>
      <c r="X6" s="60">
        <f t="shared" si="1"/>
        <v>82783770</v>
      </c>
      <c r="Y6" s="59">
        <f t="shared" si="1"/>
        <v>-22135975</v>
      </c>
      <c r="Z6" s="61">
        <f>+IF(X6&lt;&gt;0,+(Y6/X6)*100,0)</f>
        <v>-26.739510655289074</v>
      </c>
      <c r="AA6" s="62">
        <f t="shared" si="1"/>
        <v>82783770</v>
      </c>
    </row>
    <row r="7" spans="1:27" ht="13.5">
      <c r="A7" s="291" t="s">
        <v>229</v>
      </c>
      <c r="B7" s="142"/>
      <c r="C7" s="60">
        <v>34987674</v>
      </c>
      <c r="D7" s="327"/>
      <c r="E7" s="60">
        <v>62080000</v>
      </c>
      <c r="F7" s="59">
        <v>82783770</v>
      </c>
      <c r="G7" s="59">
        <v>445866</v>
      </c>
      <c r="H7" s="60">
        <v>5265776</v>
      </c>
      <c r="I7" s="60">
        <v>3759133</v>
      </c>
      <c r="J7" s="59">
        <v>9470775</v>
      </c>
      <c r="K7" s="59">
        <v>6091470</v>
      </c>
      <c r="L7" s="60">
        <v>7840095</v>
      </c>
      <c r="M7" s="60">
        <v>7324870</v>
      </c>
      <c r="N7" s="59">
        <v>21256435</v>
      </c>
      <c r="O7" s="59">
        <v>596881</v>
      </c>
      <c r="P7" s="60">
        <v>596881</v>
      </c>
      <c r="Q7" s="60">
        <v>6912071</v>
      </c>
      <c r="R7" s="59">
        <v>8105833</v>
      </c>
      <c r="S7" s="59">
        <v>7905432</v>
      </c>
      <c r="T7" s="60">
        <v>5761534</v>
      </c>
      <c r="U7" s="60">
        <v>8147786</v>
      </c>
      <c r="V7" s="59">
        <v>21814752</v>
      </c>
      <c r="W7" s="59">
        <v>60647795</v>
      </c>
      <c r="X7" s="60">
        <v>82783770</v>
      </c>
      <c r="Y7" s="59">
        <v>-22135975</v>
      </c>
      <c r="Z7" s="61">
        <v>-26.74</v>
      </c>
      <c r="AA7" s="62">
        <v>82783770</v>
      </c>
    </row>
    <row r="8" spans="1:27" ht="13.5">
      <c r="A8" s="348" t="s">
        <v>206</v>
      </c>
      <c r="B8" s="142"/>
      <c r="C8" s="60">
        <f aca="true" t="shared" si="2" ref="C8:Y8">SUM(C9:C10)</f>
        <v>19198237</v>
      </c>
      <c r="D8" s="327">
        <f t="shared" si="2"/>
        <v>0</v>
      </c>
      <c r="E8" s="60">
        <f t="shared" si="2"/>
        <v>10500000</v>
      </c>
      <c r="F8" s="59">
        <f t="shared" si="2"/>
        <v>41134561</v>
      </c>
      <c r="G8" s="59">
        <f t="shared" si="2"/>
        <v>5040706</v>
      </c>
      <c r="H8" s="60">
        <f t="shared" si="2"/>
        <v>5377432</v>
      </c>
      <c r="I8" s="60">
        <f t="shared" si="2"/>
        <v>3730002</v>
      </c>
      <c r="J8" s="59">
        <f t="shared" si="2"/>
        <v>14148140</v>
      </c>
      <c r="K8" s="59">
        <f t="shared" si="2"/>
        <v>-6455221</v>
      </c>
      <c r="L8" s="60">
        <f t="shared" si="2"/>
        <v>987186</v>
      </c>
      <c r="M8" s="60">
        <f t="shared" si="2"/>
        <v>440978</v>
      </c>
      <c r="N8" s="59">
        <f t="shared" si="2"/>
        <v>-5027057</v>
      </c>
      <c r="O8" s="59">
        <f t="shared" si="2"/>
        <v>1008579</v>
      </c>
      <c r="P8" s="60">
        <f t="shared" si="2"/>
        <v>1008579</v>
      </c>
      <c r="Q8" s="60">
        <f t="shared" si="2"/>
        <v>9360110</v>
      </c>
      <c r="R8" s="59">
        <f t="shared" si="2"/>
        <v>11377268</v>
      </c>
      <c r="S8" s="59">
        <f t="shared" si="2"/>
        <v>10291497</v>
      </c>
      <c r="T8" s="60">
        <f t="shared" si="2"/>
        <v>3887908</v>
      </c>
      <c r="U8" s="60">
        <f t="shared" si="2"/>
        <v>10988332</v>
      </c>
      <c r="V8" s="59">
        <f t="shared" si="2"/>
        <v>25167737</v>
      </c>
      <c r="W8" s="59">
        <f t="shared" si="2"/>
        <v>45666088</v>
      </c>
      <c r="X8" s="60">
        <f t="shared" si="2"/>
        <v>41134561</v>
      </c>
      <c r="Y8" s="59">
        <f t="shared" si="2"/>
        <v>4531527</v>
      </c>
      <c r="Z8" s="61">
        <f>+IF(X8&lt;&gt;0,+(Y8/X8)*100,0)</f>
        <v>11.016349487721529</v>
      </c>
      <c r="AA8" s="62">
        <f>SUM(AA9:AA10)</f>
        <v>41134561</v>
      </c>
    </row>
    <row r="9" spans="1:27" ht="13.5">
      <c r="A9" s="291" t="s">
        <v>230</v>
      </c>
      <c r="B9" s="142"/>
      <c r="C9" s="60">
        <v>13069111</v>
      </c>
      <c r="D9" s="327"/>
      <c r="E9" s="60">
        <v>4800000</v>
      </c>
      <c r="F9" s="59">
        <v>35434561</v>
      </c>
      <c r="G9" s="59">
        <v>5040706</v>
      </c>
      <c r="H9" s="60">
        <v>5377432</v>
      </c>
      <c r="I9" s="60">
        <v>3730002</v>
      </c>
      <c r="J9" s="59">
        <v>14148140</v>
      </c>
      <c r="K9" s="59">
        <v>-6455221</v>
      </c>
      <c r="L9" s="60">
        <v>987186</v>
      </c>
      <c r="M9" s="60">
        <v>440978</v>
      </c>
      <c r="N9" s="59">
        <v>-5027057</v>
      </c>
      <c r="O9" s="59">
        <v>1008579</v>
      </c>
      <c r="P9" s="60">
        <v>1008579</v>
      </c>
      <c r="Q9" s="60">
        <v>9360110</v>
      </c>
      <c r="R9" s="59">
        <v>11377268</v>
      </c>
      <c r="S9" s="59">
        <v>10291497</v>
      </c>
      <c r="T9" s="60">
        <v>3887908</v>
      </c>
      <c r="U9" s="60">
        <v>10988332</v>
      </c>
      <c r="V9" s="59">
        <v>25167737</v>
      </c>
      <c r="W9" s="59">
        <v>45666088</v>
      </c>
      <c r="X9" s="60">
        <v>35434561</v>
      </c>
      <c r="Y9" s="59">
        <v>10231527</v>
      </c>
      <c r="Z9" s="61">
        <v>28.87</v>
      </c>
      <c r="AA9" s="62">
        <v>35434561</v>
      </c>
    </row>
    <row r="10" spans="1:27" ht="13.5">
      <c r="A10" s="291" t="s">
        <v>231</v>
      </c>
      <c r="B10" s="142"/>
      <c r="C10" s="60">
        <v>6129126</v>
      </c>
      <c r="D10" s="327"/>
      <c r="E10" s="60">
        <v>5700000</v>
      </c>
      <c r="F10" s="59">
        <v>5700000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5700000</v>
      </c>
      <c r="Y10" s="59">
        <v>-5700000</v>
      </c>
      <c r="Z10" s="61">
        <v>-100</v>
      </c>
      <c r="AA10" s="62">
        <v>5700000</v>
      </c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33140000</v>
      </c>
      <c r="F11" s="351">
        <f t="shared" si="3"/>
        <v>30165026</v>
      </c>
      <c r="G11" s="351">
        <f t="shared" si="3"/>
        <v>737133</v>
      </c>
      <c r="H11" s="349">
        <f t="shared" si="3"/>
        <v>4390453</v>
      </c>
      <c r="I11" s="349">
        <f t="shared" si="3"/>
        <v>1076498</v>
      </c>
      <c r="J11" s="351">
        <f t="shared" si="3"/>
        <v>6204084</v>
      </c>
      <c r="K11" s="351">
        <f t="shared" si="3"/>
        <v>2746847</v>
      </c>
      <c r="L11" s="349">
        <f t="shared" si="3"/>
        <v>9070703</v>
      </c>
      <c r="M11" s="349">
        <f t="shared" si="3"/>
        <v>2471445</v>
      </c>
      <c r="N11" s="351">
        <f t="shared" si="3"/>
        <v>14288995</v>
      </c>
      <c r="O11" s="351">
        <f t="shared" si="3"/>
        <v>836896</v>
      </c>
      <c r="P11" s="349">
        <f t="shared" si="3"/>
        <v>836896</v>
      </c>
      <c r="Q11" s="349">
        <f t="shared" si="3"/>
        <v>9150164</v>
      </c>
      <c r="R11" s="351">
        <f t="shared" si="3"/>
        <v>10823956</v>
      </c>
      <c r="S11" s="351">
        <f t="shared" si="3"/>
        <v>10913976</v>
      </c>
      <c r="T11" s="349">
        <f t="shared" si="3"/>
        <v>9932001</v>
      </c>
      <c r="U11" s="349">
        <f t="shared" si="3"/>
        <v>6144007</v>
      </c>
      <c r="V11" s="351">
        <f t="shared" si="3"/>
        <v>26989984</v>
      </c>
      <c r="W11" s="351">
        <f t="shared" si="3"/>
        <v>58307019</v>
      </c>
      <c r="X11" s="349">
        <f t="shared" si="3"/>
        <v>30165026</v>
      </c>
      <c r="Y11" s="351">
        <f t="shared" si="3"/>
        <v>28141993</v>
      </c>
      <c r="Z11" s="352">
        <f>+IF(X11&lt;&gt;0,+(Y11/X11)*100,0)</f>
        <v>93.29344851219422</v>
      </c>
      <c r="AA11" s="353">
        <f t="shared" si="3"/>
        <v>30165026</v>
      </c>
    </row>
    <row r="12" spans="1:27" ht="13.5">
      <c r="A12" s="291" t="s">
        <v>232</v>
      </c>
      <c r="B12" s="136"/>
      <c r="C12" s="60"/>
      <c r="D12" s="327"/>
      <c r="E12" s="60">
        <v>33140000</v>
      </c>
      <c r="F12" s="59">
        <v>30165026</v>
      </c>
      <c r="G12" s="59">
        <v>737133</v>
      </c>
      <c r="H12" s="60">
        <v>4390453</v>
      </c>
      <c r="I12" s="60">
        <v>1076498</v>
      </c>
      <c r="J12" s="59">
        <v>6204084</v>
      </c>
      <c r="K12" s="59">
        <v>2746847</v>
      </c>
      <c r="L12" s="60">
        <v>9070703</v>
      </c>
      <c r="M12" s="60">
        <v>2471445</v>
      </c>
      <c r="N12" s="59">
        <v>14288995</v>
      </c>
      <c r="O12" s="59">
        <v>836896</v>
      </c>
      <c r="P12" s="60">
        <v>836896</v>
      </c>
      <c r="Q12" s="60">
        <v>9150164</v>
      </c>
      <c r="R12" s="59">
        <v>10823956</v>
      </c>
      <c r="S12" s="59">
        <v>10913976</v>
      </c>
      <c r="T12" s="60">
        <v>9932001</v>
      </c>
      <c r="U12" s="60">
        <v>6144007</v>
      </c>
      <c r="V12" s="59">
        <v>26989984</v>
      </c>
      <c r="W12" s="59">
        <v>58307019</v>
      </c>
      <c r="X12" s="60">
        <v>30165026</v>
      </c>
      <c r="Y12" s="59">
        <v>28141993</v>
      </c>
      <c r="Z12" s="61">
        <v>93.29</v>
      </c>
      <c r="AA12" s="62">
        <v>30165026</v>
      </c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36320000</v>
      </c>
      <c r="F13" s="329">
        <f t="shared" si="4"/>
        <v>42864168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42864168</v>
      </c>
      <c r="Y13" s="329">
        <f t="shared" si="4"/>
        <v>-42864168</v>
      </c>
      <c r="Z13" s="322">
        <f>+IF(X13&lt;&gt;0,+(Y13/X13)*100,0)</f>
        <v>-100</v>
      </c>
      <c r="AA13" s="273">
        <f t="shared" si="4"/>
        <v>42864168</v>
      </c>
    </row>
    <row r="14" spans="1:27" ht="13.5">
      <c r="A14" s="291" t="s">
        <v>233</v>
      </c>
      <c r="B14" s="136"/>
      <c r="C14" s="60"/>
      <c r="D14" s="327"/>
      <c r="E14" s="60">
        <v>36320000</v>
      </c>
      <c r="F14" s="59">
        <v>42864168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42864168</v>
      </c>
      <c r="Y14" s="59">
        <v>-42864168</v>
      </c>
      <c r="Z14" s="61">
        <v>-100</v>
      </c>
      <c r="AA14" s="62">
        <v>42864168</v>
      </c>
    </row>
    <row r="15" spans="1:27" ht="13.5">
      <c r="A15" s="348" t="s">
        <v>209</v>
      </c>
      <c r="B15" s="136"/>
      <c r="C15" s="60">
        <f aca="true" t="shared" si="5" ref="C15:Y15">SUM(C16:C20)</f>
        <v>16627177</v>
      </c>
      <c r="D15" s="327">
        <f t="shared" si="5"/>
        <v>0</v>
      </c>
      <c r="E15" s="60">
        <f t="shared" si="5"/>
        <v>29300000</v>
      </c>
      <c r="F15" s="59">
        <f t="shared" si="5"/>
        <v>27326752</v>
      </c>
      <c r="G15" s="59">
        <f t="shared" si="5"/>
        <v>0</v>
      </c>
      <c r="H15" s="60">
        <f t="shared" si="5"/>
        <v>674019</v>
      </c>
      <c r="I15" s="60">
        <f t="shared" si="5"/>
        <v>4043546</v>
      </c>
      <c r="J15" s="59">
        <f t="shared" si="5"/>
        <v>4717565</v>
      </c>
      <c r="K15" s="59">
        <f t="shared" si="5"/>
        <v>0</v>
      </c>
      <c r="L15" s="60">
        <f t="shared" si="5"/>
        <v>598650</v>
      </c>
      <c r="M15" s="60">
        <f t="shared" si="5"/>
        <v>2227267</v>
      </c>
      <c r="N15" s="59">
        <f t="shared" si="5"/>
        <v>2825917</v>
      </c>
      <c r="O15" s="59">
        <f t="shared" si="5"/>
        <v>0</v>
      </c>
      <c r="P15" s="60">
        <f t="shared" si="5"/>
        <v>0</v>
      </c>
      <c r="Q15" s="60">
        <f t="shared" si="5"/>
        <v>424963</v>
      </c>
      <c r="R15" s="59">
        <f t="shared" si="5"/>
        <v>424963</v>
      </c>
      <c r="S15" s="59">
        <f t="shared" si="5"/>
        <v>785340</v>
      </c>
      <c r="T15" s="60">
        <f t="shared" si="5"/>
        <v>0</v>
      </c>
      <c r="U15" s="60">
        <f t="shared" si="5"/>
        <v>44665</v>
      </c>
      <c r="V15" s="59">
        <f t="shared" si="5"/>
        <v>830005</v>
      </c>
      <c r="W15" s="59">
        <f t="shared" si="5"/>
        <v>8798450</v>
      </c>
      <c r="X15" s="60">
        <f t="shared" si="5"/>
        <v>27326752</v>
      </c>
      <c r="Y15" s="59">
        <f t="shared" si="5"/>
        <v>-18528302</v>
      </c>
      <c r="Z15" s="61">
        <f>+IF(X15&lt;&gt;0,+(Y15/X15)*100,0)</f>
        <v>-67.80279632208028</v>
      </c>
      <c r="AA15" s="62">
        <f>SUM(AA16:AA20)</f>
        <v>27326752</v>
      </c>
    </row>
    <row r="16" spans="1:27" ht="13.5">
      <c r="A16" s="291" t="s">
        <v>234</v>
      </c>
      <c r="B16" s="300"/>
      <c r="C16" s="60">
        <v>1473295</v>
      </c>
      <c r="D16" s="327"/>
      <c r="E16" s="60">
        <v>3800000</v>
      </c>
      <c r="F16" s="59">
        <v>3800000</v>
      </c>
      <c r="G16" s="59"/>
      <c r="H16" s="60">
        <v>-59300</v>
      </c>
      <c r="I16" s="60">
        <v>3859300</v>
      </c>
      <c r="J16" s="59">
        <v>3800000</v>
      </c>
      <c r="K16" s="59"/>
      <c r="L16" s="60">
        <v>598650</v>
      </c>
      <c r="M16" s="60"/>
      <c r="N16" s="59">
        <v>598650</v>
      </c>
      <c r="O16" s="59"/>
      <c r="P16" s="60"/>
      <c r="Q16" s="60"/>
      <c r="R16" s="59"/>
      <c r="S16" s="59"/>
      <c r="T16" s="60"/>
      <c r="U16" s="60"/>
      <c r="V16" s="59"/>
      <c r="W16" s="59">
        <v>4398650</v>
      </c>
      <c r="X16" s="60">
        <v>3800000</v>
      </c>
      <c r="Y16" s="59">
        <v>598650</v>
      </c>
      <c r="Z16" s="61">
        <v>15.75</v>
      </c>
      <c r="AA16" s="62">
        <v>3800000</v>
      </c>
    </row>
    <row r="17" spans="1:27" ht="13.5">
      <c r="A17" s="291" t="s">
        <v>235</v>
      </c>
      <c r="B17" s="136"/>
      <c r="C17" s="60">
        <v>9173097</v>
      </c>
      <c r="D17" s="327"/>
      <c r="E17" s="60">
        <v>5500000</v>
      </c>
      <c r="F17" s="59">
        <v>929702</v>
      </c>
      <c r="G17" s="59"/>
      <c r="H17" s="60">
        <v>733319</v>
      </c>
      <c r="I17" s="60">
        <v>67706</v>
      </c>
      <c r="J17" s="59">
        <v>801025</v>
      </c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>
        <v>801025</v>
      </c>
      <c r="X17" s="60">
        <v>929702</v>
      </c>
      <c r="Y17" s="59">
        <v>-128677</v>
      </c>
      <c r="Z17" s="61">
        <v>-13.84</v>
      </c>
      <c r="AA17" s="62">
        <v>929702</v>
      </c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>
        <v>1100925</v>
      </c>
      <c r="N18" s="59">
        <v>1100925</v>
      </c>
      <c r="O18" s="59"/>
      <c r="P18" s="60"/>
      <c r="Q18" s="60">
        <v>424963</v>
      </c>
      <c r="R18" s="59">
        <v>424963</v>
      </c>
      <c r="S18" s="59">
        <v>785340</v>
      </c>
      <c r="T18" s="60"/>
      <c r="U18" s="60"/>
      <c r="V18" s="59">
        <v>785340</v>
      </c>
      <c r="W18" s="59">
        <v>2311228</v>
      </c>
      <c r="X18" s="60"/>
      <c r="Y18" s="59">
        <v>2311228</v>
      </c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5980785</v>
      </c>
      <c r="D20" s="327"/>
      <c r="E20" s="60">
        <v>20000000</v>
      </c>
      <c r="F20" s="59">
        <v>22597050</v>
      </c>
      <c r="G20" s="59"/>
      <c r="H20" s="60"/>
      <c r="I20" s="60">
        <v>116540</v>
      </c>
      <c r="J20" s="59">
        <v>116540</v>
      </c>
      <c r="K20" s="59"/>
      <c r="L20" s="60"/>
      <c r="M20" s="60">
        <v>1126342</v>
      </c>
      <c r="N20" s="59">
        <v>1126342</v>
      </c>
      <c r="O20" s="59"/>
      <c r="P20" s="60"/>
      <c r="Q20" s="60"/>
      <c r="R20" s="59"/>
      <c r="S20" s="59"/>
      <c r="T20" s="60"/>
      <c r="U20" s="60">
        <v>44665</v>
      </c>
      <c r="V20" s="59">
        <v>44665</v>
      </c>
      <c r="W20" s="59">
        <v>1287547</v>
      </c>
      <c r="X20" s="60">
        <v>22597050</v>
      </c>
      <c r="Y20" s="59">
        <v>-21309503</v>
      </c>
      <c r="Z20" s="61">
        <v>-94.3</v>
      </c>
      <c r="AA20" s="62">
        <v>22597050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15718955</v>
      </c>
      <c r="D22" s="331">
        <f t="shared" si="6"/>
        <v>0</v>
      </c>
      <c r="E22" s="330">
        <f t="shared" si="6"/>
        <v>11300000</v>
      </c>
      <c r="F22" s="332">
        <f t="shared" si="6"/>
        <v>27886374</v>
      </c>
      <c r="G22" s="332">
        <f t="shared" si="6"/>
        <v>0</v>
      </c>
      <c r="H22" s="330">
        <f t="shared" si="6"/>
        <v>4840668</v>
      </c>
      <c r="I22" s="330">
        <f t="shared" si="6"/>
        <v>1227995</v>
      </c>
      <c r="J22" s="332">
        <f t="shared" si="6"/>
        <v>6068663</v>
      </c>
      <c r="K22" s="332">
        <f t="shared" si="6"/>
        <v>2570703</v>
      </c>
      <c r="L22" s="330">
        <f t="shared" si="6"/>
        <v>101262</v>
      </c>
      <c r="M22" s="330">
        <f t="shared" si="6"/>
        <v>1171411</v>
      </c>
      <c r="N22" s="332">
        <f t="shared" si="6"/>
        <v>3843376</v>
      </c>
      <c r="O22" s="332">
        <f t="shared" si="6"/>
        <v>757371</v>
      </c>
      <c r="P22" s="330">
        <f t="shared" si="6"/>
        <v>757371</v>
      </c>
      <c r="Q22" s="330">
        <f t="shared" si="6"/>
        <v>1463339</v>
      </c>
      <c r="R22" s="332">
        <f t="shared" si="6"/>
        <v>2978081</v>
      </c>
      <c r="S22" s="332">
        <f t="shared" si="6"/>
        <v>1941214</v>
      </c>
      <c r="T22" s="330">
        <f t="shared" si="6"/>
        <v>4240136</v>
      </c>
      <c r="U22" s="330">
        <f t="shared" si="6"/>
        <v>6927431</v>
      </c>
      <c r="V22" s="332">
        <f t="shared" si="6"/>
        <v>13108781</v>
      </c>
      <c r="W22" s="332">
        <f t="shared" si="6"/>
        <v>25998901</v>
      </c>
      <c r="X22" s="330">
        <f t="shared" si="6"/>
        <v>27886374</v>
      </c>
      <c r="Y22" s="332">
        <f t="shared" si="6"/>
        <v>-1887473</v>
      </c>
      <c r="Z22" s="323">
        <f>+IF(X22&lt;&gt;0,+(Y22/X22)*100,0)</f>
        <v>-6.76844182036718</v>
      </c>
      <c r="AA22" s="337">
        <f>SUM(AA23:AA32)</f>
        <v>27886374</v>
      </c>
    </row>
    <row r="23" spans="1:27" ht="13.5">
      <c r="A23" s="348" t="s">
        <v>237</v>
      </c>
      <c r="B23" s="142"/>
      <c r="C23" s="60">
        <v>2854833</v>
      </c>
      <c r="D23" s="327"/>
      <c r="E23" s="60">
        <v>4000000</v>
      </c>
      <c r="F23" s="59">
        <v>4000000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>
        <v>85663</v>
      </c>
      <c r="U23" s="60"/>
      <c r="V23" s="59">
        <v>85663</v>
      </c>
      <c r="W23" s="59">
        <v>85663</v>
      </c>
      <c r="X23" s="60">
        <v>4000000</v>
      </c>
      <c r="Y23" s="59">
        <v>-3914337</v>
      </c>
      <c r="Z23" s="61">
        <v>-97.86</v>
      </c>
      <c r="AA23" s="62">
        <v>4000000</v>
      </c>
    </row>
    <row r="24" spans="1:27" ht="13.5">
      <c r="A24" s="348" t="s">
        <v>238</v>
      </c>
      <c r="B24" s="142"/>
      <c r="C24" s="60">
        <v>1355673</v>
      </c>
      <c r="D24" s="327"/>
      <c r="E24" s="60">
        <v>1400000</v>
      </c>
      <c r="F24" s="59">
        <v>3543603</v>
      </c>
      <c r="G24" s="59"/>
      <c r="H24" s="60">
        <v>504964</v>
      </c>
      <c r="I24" s="60"/>
      <c r="J24" s="59">
        <v>504964</v>
      </c>
      <c r="K24" s="59">
        <v>424781</v>
      </c>
      <c r="L24" s="60"/>
      <c r="M24" s="60">
        <v>393838</v>
      </c>
      <c r="N24" s="59">
        <v>818619</v>
      </c>
      <c r="O24" s="59"/>
      <c r="P24" s="60"/>
      <c r="Q24" s="60"/>
      <c r="R24" s="59"/>
      <c r="S24" s="59">
        <v>231770</v>
      </c>
      <c r="T24" s="60"/>
      <c r="U24" s="60"/>
      <c r="V24" s="59">
        <v>231770</v>
      </c>
      <c r="W24" s="59">
        <v>1555353</v>
      </c>
      <c r="X24" s="60">
        <v>3543603</v>
      </c>
      <c r="Y24" s="59">
        <v>-1988250</v>
      </c>
      <c r="Z24" s="61">
        <v>-56.11</v>
      </c>
      <c r="AA24" s="62">
        <v>3543603</v>
      </c>
    </row>
    <row r="25" spans="1:27" ht="13.5">
      <c r="A25" s="348" t="s">
        <v>239</v>
      </c>
      <c r="B25" s="142"/>
      <c r="C25" s="60">
        <v>1412558</v>
      </c>
      <c r="D25" s="327"/>
      <c r="E25" s="60">
        <v>4900000</v>
      </c>
      <c r="F25" s="59">
        <v>16183827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>
        <v>983094</v>
      </c>
      <c r="T25" s="60">
        <v>3916591</v>
      </c>
      <c r="U25" s="60">
        <v>4845395</v>
      </c>
      <c r="V25" s="59">
        <v>9745080</v>
      </c>
      <c r="W25" s="59">
        <v>9745080</v>
      </c>
      <c r="X25" s="60">
        <v>16183827</v>
      </c>
      <c r="Y25" s="59">
        <v>-6438747</v>
      </c>
      <c r="Z25" s="61">
        <v>-39.79</v>
      </c>
      <c r="AA25" s="62">
        <v>16183827</v>
      </c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>
        <v>805603</v>
      </c>
      <c r="V26" s="351">
        <v>805603</v>
      </c>
      <c r="W26" s="351">
        <v>805603</v>
      </c>
      <c r="X26" s="349"/>
      <c r="Y26" s="351">
        <v>805603</v>
      </c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>
        <v>3105192</v>
      </c>
      <c r="G27" s="59"/>
      <c r="H27" s="60">
        <v>445754</v>
      </c>
      <c r="I27" s="60"/>
      <c r="J27" s="59">
        <v>445754</v>
      </c>
      <c r="K27" s="59">
        <v>937681</v>
      </c>
      <c r="L27" s="60"/>
      <c r="M27" s="60">
        <v>125926</v>
      </c>
      <c r="N27" s="59">
        <v>1063607</v>
      </c>
      <c r="O27" s="59">
        <v>319463</v>
      </c>
      <c r="P27" s="60">
        <v>319463</v>
      </c>
      <c r="Q27" s="60"/>
      <c r="R27" s="59">
        <v>638926</v>
      </c>
      <c r="S27" s="59"/>
      <c r="T27" s="60"/>
      <c r="U27" s="60">
        <v>56000</v>
      </c>
      <c r="V27" s="59">
        <v>56000</v>
      </c>
      <c r="W27" s="59">
        <v>2204287</v>
      </c>
      <c r="X27" s="60">
        <v>3105192</v>
      </c>
      <c r="Y27" s="59">
        <v>-900905</v>
      </c>
      <c r="Z27" s="61">
        <v>-29.01</v>
      </c>
      <c r="AA27" s="62">
        <v>3105192</v>
      </c>
    </row>
    <row r="28" spans="1:27" ht="13.5">
      <c r="A28" s="348" t="s">
        <v>242</v>
      </c>
      <c r="B28" s="147"/>
      <c r="C28" s="275"/>
      <c r="D28" s="328"/>
      <c r="E28" s="275"/>
      <c r="F28" s="329">
        <v>918390</v>
      </c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>
        <v>1131699</v>
      </c>
      <c r="V28" s="329">
        <v>1131699</v>
      </c>
      <c r="W28" s="329">
        <v>1131699</v>
      </c>
      <c r="X28" s="275">
        <v>918390</v>
      </c>
      <c r="Y28" s="329">
        <v>213309</v>
      </c>
      <c r="Z28" s="322">
        <v>23.23</v>
      </c>
      <c r="AA28" s="273">
        <v>918390</v>
      </c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>
        <v>60000</v>
      </c>
      <c r="M31" s="60"/>
      <c r="N31" s="59">
        <v>60000</v>
      </c>
      <c r="O31" s="59"/>
      <c r="P31" s="60"/>
      <c r="Q31" s="60"/>
      <c r="R31" s="59"/>
      <c r="S31" s="59"/>
      <c r="T31" s="60"/>
      <c r="U31" s="60"/>
      <c r="V31" s="59"/>
      <c r="W31" s="59">
        <v>60000</v>
      </c>
      <c r="X31" s="60"/>
      <c r="Y31" s="59">
        <v>60000</v>
      </c>
      <c r="Z31" s="61"/>
      <c r="AA31" s="62"/>
    </row>
    <row r="32" spans="1:27" ht="13.5">
      <c r="A32" s="348" t="s">
        <v>93</v>
      </c>
      <c r="B32" s="136"/>
      <c r="C32" s="60">
        <v>10095891</v>
      </c>
      <c r="D32" s="327"/>
      <c r="E32" s="60">
        <v>1000000</v>
      </c>
      <c r="F32" s="59">
        <v>135362</v>
      </c>
      <c r="G32" s="59"/>
      <c r="H32" s="60">
        <v>3889950</v>
      </c>
      <c r="I32" s="60">
        <v>1227995</v>
      </c>
      <c r="J32" s="59">
        <v>5117945</v>
      </c>
      <c r="K32" s="59">
        <v>1208241</v>
      </c>
      <c r="L32" s="60">
        <v>41262</v>
      </c>
      <c r="M32" s="60">
        <v>651647</v>
      </c>
      <c r="N32" s="59">
        <v>1901150</v>
      </c>
      <c r="O32" s="59">
        <v>437908</v>
      </c>
      <c r="P32" s="60">
        <v>437908</v>
      </c>
      <c r="Q32" s="60">
        <v>1463339</v>
      </c>
      <c r="R32" s="59">
        <v>2339155</v>
      </c>
      <c r="S32" s="59">
        <v>726350</v>
      </c>
      <c r="T32" s="60">
        <v>237882</v>
      </c>
      <c r="U32" s="60">
        <v>88734</v>
      </c>
      <c r="V32" s="59">
        <v>1052966</v>
      </c>
      <c r="W32" s="59">
        <v>10411216</v>
      </c>
      <c r="X32" s="60">
        <v>135362</v>
      </c>
      <c r="Y32" s="59">
        <v>10275854</v>
      </c>
      <c r="Z32" s="61">
        <v>7591.39</v>
      </c>
      <c r="AA32" s="62">
        <v>135362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56859</v>
      </c>
      <c r="D34" s="331">
        <f aca="true" t="shared" si="7" ref="D34:AA34">+D35</f>
        <v>0</v>
      </c>
      <c r="E34" s="330">
        <f t="shared" si="7"/>
        <v>60000</v>
      </c>
      <c r="F34" s="332">
        <f t="shared" si="7"/>
        <v>60000</v>
      </c>
      <c r="G34" s="332">
        <f t="shared" si="7"/>
        <v>1102524</v>
      </c>
      <c r="H34" s="330">
        <f t="shared" si="7"/>
        <v>0</v>
      </c>
      <c r="I34" s="330">
        <f t="shared" si="7"/>
        <v>0</v>
      </c>
      <c r="J34" s="332">
        <f t="shared" si="7"/>
        <v>1102524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1102524</v>
      </c>
      <c r="X34" s="330">
        <f t="shared" si="7"/>
        <v>60000</v>
      </c>
      <c r="Y34" s="332">
        <f t="shared" si="7"/>
        <v>1042524</v>
      </c>
      <c r="Z34" s="323">
        <f>+IF(X34&lt;&gt;0,+(Y34/X34)*100,0)</f>
        <v>1737.54</v>
      </c>
      <c r="AA34" s="337">
        <f t="shared" si="7"/>
        <v>60000</v>
      </c>
    </row>
    <row r="35" spans="1:27" ht="13.5">
      <c r="A35" s="348" t="s">
        <v>246</v>
      </c>
      <c r="B35" s="136"/>
      <c r="C35" s="54">
        <v>56859</v>
      </c>
      <c r="D35" s="355"/>
      <c r="E35" s="54">
        <v>60000</v>
      </c>
      <c r="F35" s="53">
        <v>60000</v>
      </c>
      <c r="G35" s="53">
        <v>1102524</v>
      </c>
      <c r="H35" s="54"/>
      <c r="I35" s="54"/>
      <c r="J35" s="53">
        <v>1102524</v>
      </c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>
        <v>1102524</v>
      </c>
      <c r="X35" s="54">
        <v>60000</v>
      </c>
      <c r="Y35" s="53">
        <v>1042524</v>
      </c>
      <c r="Z35" s="94">
        <v>1737.54</v>
      </c>
      <c r="AA35" s="95">
        <v>60000</v>
      </c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35501054</v>
      </c>
      <c r="D40" s="331">
        <f t="shared" si="9"/>
        <v>0</v>
      </c>
      <c r="E40" s="330">
        <f t="shared" si="9"/>
        <v>215854959</v>
      </c>
      <c r="F40" s="332">
        <f t="shared" si="9"/>
        <v>175626477</v>
      </c>
      <c r="G40" s="332">
        <f t="shared" si="9"/>
        <v>2768821</v>
      </c>
      <c r="H40" s="330">
        <f t="shared" si="9"/>
        <v>8638510</v>
      </c>
      <c r="I40" s="330">
        <f t="shared" si="9"/>
        <v>948690</v>
      </c>
      <c r="J40" s="332">
        <f t="shared" si="9"/>
        <v>12356021</v>
      </c>
      <c r="K40" s="332">
        <f t="shared" si="9"/>
        <v>8218590</v>
      </c>
      <c r="L40" s="330">
        <f t="shared" si="9"/>
        <v>22465866</v>
      </c>
      <c r="M40" s="330">
        <f t="shared" si="9"/>
        <v>13087441</v>
      </c>
      <c r="N40" s="332">
        <f t="shared" si="9"/>
        <v>43771897</v>
      </c>
      <c r="O40" s="332">
        <f t="shared" si="9"/>
        <v>15785</v>
      </c>
      <c r="P40" s="330">
        <f t="shared" si="9"/>
        <v>15785</v>
      </c>
      <c r="Q40" s="330">
        <f t="shared" si="9"/>
        <v>27738615</v>
      </c>
      <c r="R40" s="332">
        <f t="shared" si="9"/>
        <v>27770185</v>
      </c>
      <c r="S40" s="332">
        <f t="shared" si="9"/>
        <v>16691442</v>
      </c>
      <c r="T40" s="330">
        <f t="shared" si="9"/>
        <v>1019201</v>
      </c>
      <c r="U40" s="330">
        <f t="shared" si="9"/>
        <v>60978388</v>
      </c>
      <c r="V40" s="332">
        <f t="shared" si="9"/>
        <v>78689031</v>
      </c>
      <c r="W40" s="332">
        <f t="shared" si="9"/>
        <v>162587134</v>
      </c>
      <c r="X40" s="330">
        <f t="shared" si="9"/>
        <v>175626477</v>
      </c>
      <c r="Y40" s="332">
        <f t="shared" si="9"/>
        <v>-13039343</v>
      </c>
      <c r="Z40" s="323">
        <f>+IF(X40&lt;&gt;0,+(Y40/X40)*100,0)</f>
        <v>-7.424474499935451</v>
      </c>
      <c r="AA40" s="337">
        <f>SUM(AA41:AA49)</f>
        <v>175626477</v>
      </c>
    </row>
    <row r="41" spans="1:27" ht="13.5">
      <c r="A41" s="348" t="s">
        <v>248</v>
      </c>
      <c r="B41" s="142"/>
      <c r="C41" s="349">
        <v>21604410</v>
      </c>
      <c r="D41" s="350"/>
      <c r="E41" s="349">
        <v>100000</v>
      </c>
      <c r="F41" s="351">
        <v>5560883</v>
      </c>
      <c r="G41" s="351">
        <v>468821</v>
      </c>
      <c r="H41" s="349"/>
      <c r="I41" s="349"/>
      <c r="J41" s="351">
        <v>468821</v>
      </c>
      <c r="K41" s="351"/>
      <c r="L41" s="349">
        <v>451921</v>
      </c>
      <c r="M41" s="349">
        <v>144500</v>
      </c>
      <c r="N41" s="351">
        <v>596421</v>
      </c>
      <c r="O41" s="351"/>
      <c r="P41" s="349"/>
      <c r="Q41" s="349"/>
      <c r="R41" s="351"/>
      <c r="S41" s="351">
        <v>468821</v>
      </c>
      <c r="T41" s="349">
        <v>482512</v>
      </c>
      <c r="U41" s="349">
        <v>524984</v>
      </c>
      <c r="V41" s="351">
        <v>1476317</v>
      </c>
      <c r="W41" s="351">
        <v>2541559</v>
      </c>
      <c r="X41" s="349">
        <v>5560883</v>
      </c>
      <c r="Y41" s="351">
        <v>-3019324</v>
      </c>
      <c r="Z41" s="352">
        <v>-54.3</v>
      </c>
      <c r="AA41" s="353">
        <v>5560883</v>
      </c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>
        <v>5920082</v>
      </c>
      <c r="D43" s="356"/>
      <c r="E43" s="305">
        <v>18534959</v>
      </c>
      <c r="F43" s="357">
        <v>13101103</v>
      </c>
      <c r="G43" s="357"/>
      <c r="H43" s="305">
        <v>1763077</v>
      </c>
      <c r="I43" s="305"/>
      <c r="J43" s="357">
        <v>1763077</v>
      </c>
      <c r="K43" s="357"/>
      <c r="L43" s="305">
        <v>46072</v>
      </c>
      <c r="M43" s="305"/>
      <c r="N43" s="357">
        <v>46072</v>
      </c>
      <c r="O43" s="357"/>
      <c r="P43" s="305"/>
      <c r="Q43" s="305"/>
      <c r="R43" s="357"/>
      <c r="S43" s="357"/>
      <c r="T43" s="305">
        <v>172532</v>
      </c>
      <c r="U43" s="305">
        <v>170000</v>
      </c>
      <c r="V43" s="357">
        <v>342532</v>
      </c>
      <c r="W43" s="357">
        <v>2151681</v>
      </c>
      <c r="X43" s="305">
        <v>13101103</v>
      </c>
      <c r="Y43" s="357">
        <v>-10949422</v>
      </c>
      <c r="Z43" s="358">
        <v>-83.58</v>
      </c>
      <c r="AA43" s="303">
        <v>13101103</v>
      </c>
    </row>
    <row r="44" spans="1:27" ht="13.5">
      <c r="A44" s="348" t="s">
        <v>251</v>
      </c>
      <c r="B44" s="136"/>
      <c r="C44" s="60">
        <v>3973131</v>
      </c>
      <c r="D44" s="355"/>
      <c r="E44" s="54">
        <v>1720000</v>
      </c>
      <c r="F44" s="53">
        <v>3831221</v>
      </c>
      <c r="G44" s="53"/>
      <c r="H44" s="54">
        <v>276502</v>
      </c>
      <c r="I44" s="54">
        <v>221511</v>
      </c>
      <c r="J44" s="53">
        <v>498013</v>
      </c>
      <c r="K44" s="53">
        <v>711102</v>
      </c>
      <c r="L44" s="54">
        <v>348321</v>
      </c>
      <c r="M44" s="54">
        <v>9845</v>
      </c>
      <c r="N44" s="53">
        <v>1069268</v>
      </c>
      <c r="O44" s="53">
        <v>15785</v>
      </c>
      <c r="P44" s="54">
        <v>15785</v>
      </c>
      <c r="Q44" s="54">
        <v>221750</v>
      </c>
      <c r="R44" s="53">
        <v>253320</v>
      </c>
      <c r="S44" s="53">
        <v>536582</v>
      </c>
      <c r="T44" s="54">
        <v>267705</v>
      </c>
      <c r="U44" s="54">
        <v>1524859</v>
      </c>
      <c r="V44" s="53">
        <v>2329146</v>
      </c>
      <c r="W44" s="53">
        <v>4149747</v>
      </c>
      <c r="X44" s="54">
        <v>3831221</v>
      </c>
      <c r="Y44" s="53">
        <v>318526</v>
      </c>
      <c r="Z44" s="94">
        <v>8.31</v>
      </c>
      <c r="AA44" s="95">
        <v>3831221</v>
      </c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>
        <v>144460</v>
      </c>
      <c r="D46" s="355"/>
      <c r="E46" s="54"/>
      <c r="F46" s="53">
        <v>402379</v>
      </c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>
        <v>402379</v>
      </c>
      <c r="Y46" s="53">
        <v>-402379</v>
      </c>
      <c r="Z46" s="94">
        <v>-100</v>
      </c>
      <c r="AA46" s="95">
        <v>402379</v>
      </c>
    </row>
    <row r="47" spans="1:27" ht="13.5">
      <c r="A47" s="348" t="s">
        <v>254</v>
      </c>
      <c r="B47" s="136"/>
      <c r="C47" s="60"/>
      <c r="D47" s="355"/>
      <c r="E47" s="54"/>
      <c r="F47" s="53">
        <v>150000000</v>
      </c>
      <c r="G47" s="53"/>
      <c r="H47" s="54">
        <v>6598931</v>
      </c>
      <c r="I47" s="54">
        <v>441000</v>
      </c>
      <c r="J47" s="53">
        <v>7039931</v>
      </c>
      <c r="K47" s="53">
        <v>7299077</v>
      </c>
      <c r="L47" s="54">
        <v>21473635</v>
      </c>
      <c r="M47" s="54">
        <v>12787179</v>
      </c>
      <c r="N47" s="53">
        <v>41559891</v>
      </c>
      <c r="O47" s="53"/>
      <c r="P47" s="54"/>
      <c r="Q47" s="54">
        <v>27424755</v>
      </c>
      <c r="R47" s="53">
        <v>27424755</v>
      </c>
      <c r="S47" s="53">
        <v>15681989</v>
      </c>
      <c r="T47" s="54">
        <v>92402</v>
      </c>
      <c r="U47" s="54">
        <v>55308515</v>
      </c>
      <c r="V47" s="53">
        <v>71082906</v>
      </c>
      <c r="W47" s="53">
        <v>147107483</v>
      </c>
      <c r="X47" s="54">
        <v>150000000</v>
      </c>
      <c r="Y47" s="53">
        <v>-2892517</v>
      </c>
      <c r="Z47" s="94">
        <v>-1.93</v>
      </c>
      <c r="AA47" s="95">
        <v>150000000</v>
      </c>
    </row>
    <row r="48" spans="1:27" ht="13.5">
      <c r="A48" s="348" t="s">
        <v>255</v>
      </c>
      <c r="B48" s="136"/>
      <c r="C48" s="60">
        <v>3697584</v>
      </c>
      <c r="D48" s="355"/>
      <c r="E48" s="54">
        <v>195500000</v>
      </c>
      <c r="F48" s="53">
        <v>2730891</v>
      </c>
      <c r="G48" s="53">
        <v>2300000</v>
      </c>
      <c r="H48" s="54"/>
      <c r="I48" s="54">
        <v>286179</v>
      </c>
      <c r="J48" s="53">
        <v>2586179</v>
      </c>
      <c r="K48" s="53">
        <v>62411</v>
      </c>
      <c r="L48" s="54"/>
      <c r="M48" s="54"/>
      <c r="N48" s="53">
        <v>62411</v>
      </c>
      <c r="O48" s="53"/>
      <c r="P48" s="54"/>
      <c r="Q48" s="54"/>
      <c r="R48" s="53"/>
      <c r="S48" s="53"/>
      <c r="T48" s="54"/>
      <c r="U48" s="54">
        <v>3450030</v>
      </c>
      <c r="V48" s="53">
        <v>3450030</v>
      </c>
      <c r="W48" s="53">
        <v>6098620</v>
      </c>
      <c r="X48" s="54">
        <v>2730891</v>
      </c>
      <c r="Y48" s="53">
        <v>3367729</v>
      </c>
      <c r="Z48" s="94">
        <v>123.32</v>
      </c>
      <c r="AA48" s="95">
        <v>2730891</v>
      </c>
    </row>
    <row r="49" spans="1:27" ht="13.5">
      <c r="A49" s="348" t="s">
        <v>93</v>
      </c>
      <c r="B49" s="136"/>
      <c r="C49" s="54">
        <v>161387</v>
      </c>
      <c r="D49" s="355"/>
      <c r="E49" s="54"/>
      <c r="F49" s="53"/>
      <c r="G49" s="53"/>
      <c r="H49" s="54"/>
      <c r="I49" s="54"/>
      <c r="J49" s="53"/>
      <c r="K49" s="53">
        <v>146000</v>
      </c>
      <c r="L49" s="54">
        <v>145917</v>
      </c>
      <c r="M49" s="54">
        <v>145917</v>
      </c>
      <c r="N49" s="53">
        <v>437834</v>
      </c>
      <c r="O49" s="53"/>
      <c r="P49" s="54"/>
      <c r="Q49" s="54">
        <v>92110</v>
      </c>
      <c r="R49" s="53">
        <v>92110</v>
      </c>
      <c r="S49" s="53">
        <v>4050</v>
      </c>
      <c r="T49" s="54">
        <v>4050</v>
      </c>
      <c r="U49" s="54"/>
      <c r="V49" s="53">
        <v>8100</v>
      </c>
      <c r="W49" s="53">
        <v>538044</v>
      </c>
      <c r="X49" s="54"/>
      <c r="Y49" s="53">
        <v>538044</v>
      </c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719129</v>
      </c>
      <c r="D57" s="331">
        <f aca="true" t="shared" si="13" ref="D57:AA57">+D58</f>
        <v>0</v>
      </c>
      <c r="E57" s="330">
        <f t="shared" si="13"/>
        <v>334000</v>
      </c>
      <c r="F57" s="332">
        <f t="shared" si="13"/>
        <v>500965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500965</v>
      </c>
      <c r="Y57" s="332">
        <f t="shared" si="13"/>
        <v>-500965</v>
      </c>
      <c r="Z57" s="323">
        <f>+IF(X57&lt;&gt;0,+(Y57/X57)*100,0)</f>
        <v>-100</v>
      </c>
      <c r="AA57" s="337">
        <f t="shared" si="13"/>
        <v>500965</v>
      </c>
    </row>
    <row r="58" spans="1:27" ht="13.5">
      <c r="A58" s="348" t="s">
        <v>217</v>
      </c>
      <c r="B58" s="136"/>
      <c r="C58" s="60">
        <v>719129</v>
      </c>
      <c r="D58" s="327"/>
      <c r="E58" s="60">
        <v>334000</v>
      </c>
      <c r="F58" s="59">
        <v>500965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500965</v>
      </c>
      <c r="Y58" s="59">
        <v>-500965</v>
      </c>
      <c r="Z58" s="61">
        <v>-100</v>
      </c>
      <c r="AA58" s="62">
        <v>500965</v>
      </c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122809085</v>
      </c>
      <c r="D60" s="333">
        <f t="shared" si="14"/>
        <v>0</v>
      </c>
      <c r="E60" s="219">
        <f t="shared" si="14"/>
        <v>398888959</v>
      </c>
      <c r="F60" s="264">
        <f t="shared" si="14"/>
        <v>428348093</v>
      </c>
      <c r="G60" s="264">
        <f t="shared" si="14"/>
        <v>10095050</v>
      </c>
      <c r="H60" s="219">
        <f t="shared" si="14"/>
        <v>29186858</v>
      </c>
      <c r="I60" s="219">
        <f t="shared" si="14"/>
        <v>14785864</v>
      </c>
      <c r="J60" s="264">
        <f t="shared" si="14"/>
        <v>54067772</v>
      </c>
      <c r="K60" s="264">
        <f t="shared" si="14"/>
        <v>13172389</v>
      </c>
      <c r="L60" s="219">
        <f t="shared" si="14"/>
        <v>41063762</v>
      </c>
      <c r="M60" s="219">
        <f t="shared" si="14"/>
        <v>26723412</v>
      </c>
      <c r="N60" s="264">
        <f t="shared" si="14"/>
        <v>80959563</v>
      </c>
      <c r="O60" s="264">
        <f t="shared" si="14"/>
        <v>3215512</v>
      </c>
      <c r="P60" s="219">
        <f t="shared" si="14"/>
        <v>3215512</v>
      </c>
      <c r="Q60" s="219">
        <f t="shared" si="14"/>
        <v>55049262</v>
      </c>
      <c r="R60" s="264">
        <f t="shared" si="14"/>
        <v>61480286</v>
      </c>
      <c r="S60" s="264">
        <f t="shared" si="14"/>
        <v>48528901</v>
      </c>
      <c r="T60" s="219">
        <f t="shared" si="14"/>
        <v>24840780</v>
      </c>
      <c r="U60" s="219">
        <f t="shared" si="14"/>
        <v>93230609</v>
      </c>
      <c r="V60" s="264">
        <f t="shared" si="14"/>
        <v>166600290</v>
      </c>
      <c r="W60" s="264">
        <f t="shared" si="14"/>
        <v>363107911</v>
      </c>
      <c r="X60" s="219">
        <f t="shared" si="14"/>
        <v>428348093</v>
      </c>
      <c r="Y60" s="264">
        <f t="shared" si="14"/>
        <v>-65240182</v>
      </c>
      <c r="Z60" s="324">
        <f>+IF(X60&lt;&gt;0,+(Y60/X60)*100,0)</f>
        <v>-15.23064607176855</v>
      </c>
      <c r="AA60" s="232">
        <f>+AA57+AA54+AA51+AA40+AA37+AA34+AA22+AA5</f>
        <v>428348093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263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180586087</v>
      </c>
      <c r="D5" s="344">
        <f t="shared" si="0"/>
        <v>0</v>
      </c>
      <c r="E5" s="343">
        <f t="shared" si="0"/>
        <v>34800000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205</v>
      </c>
      <c r="B6" s="142"/>
      <c r="C6" s="60">
        <f>+C7</f>
        <v>92918912</v>
      </c>
      <c r="D6" s="327">
        <f aca="true" t="shared" si="1" ref="D6:AA6">+D7</f>
        <v>0</v>
      </c>
      <c r="E6" s="60">
        <f t="shared" si="1"/>
        <v>7000000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>
        <v>92918912</v>
      </c>
      <c r="D7" s="327"/>
      <c r="E7" s="60">
        <v>7000000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8608413</v>
      </c>
      <c r="D8" s="327">
        <f t="shared" si="2"/>
        <v>0</v>
      </c>
      <c r="E8" s="60">
        <f t="shared" si="2"/>
        <v>7600000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>
        <v>8608413</v>
      </c>
      <c r="D9" s="327"/>
      <c r="E9" s="60">
        <v>7600000</v>
      </c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28490594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>
        <v>28490594</v>
      </c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49327813</v>
      </c>
      <c r="D13" s="328">
        <f aca="true" t="shared" si="4" ref="D13:AA13">+D14</f>
        <v>0</v>
      </c>
      <c r="E13" s="275">
        <f t="shared" si="4"/>
        <v>18700000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>
        <v>49327813</v>
      </c>
      <c r="D14" s="327"/>
      <c r="E14" s="60">
        <v>18700000</v>
      </c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1240355</v>
      </c>
      <c r="D15" s="327">
        <f t="shared" si="5"/>
        <v>0</v>
      </c>
      <c r="E15" s="60">
        <f t="shared" si="5"/>
        <v>1500000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1240355</v>
      </c>
      <c r="D20" s="327"/>
      <c r="E20" s="60">
        <v>1500000</v>
      </c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2888537</v>
      </c>
      <c r="D22" s="331">
        <f t="shared" si="6"/>
        <v>0</v>
      </c>
      <c r="E22" s="330">
        <f t="shared" si="6"/>
        <v>5620000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>
        <v>2084036</v>
      </c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>
        <v>101865</v>
      </c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>
        <v>702636</v>
      </c>
      <c r="D25" s="327"/>
      <c r="E25" s="60">
        <v>5620000</v>
      </c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600000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>
        <v>600000</v>
      </c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108850666</v>
      </c>
      <c r="D40" s="331">
        <f t="shared" si="9"/>
        <v>0</v>
      </c>
      <c r="E40" s="330">
        <f t="shared" si="9"/>
        <v>4320000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>
        <v>4320000</v>
      </c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>
        <v>72000</v>
      </c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>
        <v>108778666</v>
      </c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292325290</v>
      </c>
      <c r="D60" s="333">
        <f t="shared" si="14"/>
        <v>0</v>
      </c>
      <c r="E60" s="219">
        <f t="shared" si="14"/>
        <v>45340000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2015-08-05T09:45:49Z</dcterms:created>
  <dcterms:modified xsi:type="dcterms:W3CDTF">2015-08-05T09:47:04Z</dcterms:modified>
  <cp:category/>
  <cp:version/>
  <cp:contentType/>
  <cp:contentStatus/>
</cp:coreProperties>
</file>