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<sst xmlns="http://schemas.openxmlformats.org/spreadsheetml/2006/main" count="857" uniqueCount="303">
  <si>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Abaqulusi(KZN263)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</si>
  <si>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</si>
  <si>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</si>
  <si>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</si>
  <si>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</si>
  <si>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</si>
  <si>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</si>
  <si>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</si>
  <si>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</si>
  <si>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</si>
  <si>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</si>
  <si>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</si>
  <si>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</si>
  <si>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</si>
  <si>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</si>
  <si>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</si>
  <si>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</si>
  <si>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</si>
  <si>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</si>
  <si>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</si>
  <si>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</si>
  <si>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</si>
  <si>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</si>
  <si>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</si>
  <si>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</si>
  <si>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</si>
  <si>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</si>
  <si>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</si>
  <si>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</si>
  <si>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</si>
  <si>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</si>
  <si>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</si>
  <si>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</si>
  <si>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</si>
  <si>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</si>
  <si>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</si>
  <si>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</si>
  <si>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</si>
  <si>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</si>
  <si>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</si>
  <si>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</si>
  <si>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</si>
  <si>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</si>
  <si>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</si>
  <si>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</si>
  <si>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</si>
  <si>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</si>
  <si>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</si>
  <si>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</si>
  <si>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</si>
  <si>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</si>
  <si>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</si>
  <si>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</si>
  <si>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</si>
  <si>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</si>
  <si>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</si>
  <si>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</si>
  <si>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</si>
  <si>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</si>
  <si>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</si>
  <si>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</si>
  <si>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</si>
  <si>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</si>
  <si>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</si>
  <si>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</si>
  <si>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</si>
  <si>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</si>
  <si>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</si>
  <si>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</si>
  <si>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</si>
  <si>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Abaqulusi(KZN263)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</si>
  <si>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</si>
  <si>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</si>
  <si>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</si>
  <si>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</si>
  <si>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</si>
  <si>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</si>
  <si>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</si>
  <si>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</si>
  <si>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</si>
  <si>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</si>
  <si>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</si>
  <si>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</si>
  <si>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</si>
  <si>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</si>
  <si>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</si>
  <si>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</si>
  <si>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</si>
  <si>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</si>
  <si>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</si>
  <si>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</si>
  <si>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</si>
  <si>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</si>
  <si>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</si>
  <si>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</si>
  <si>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</si>
  <si>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</si>
  <si>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</si>
  <si>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</si>
  <si>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</si>
  <si>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Abaqulusi(KZN263)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</si>
  <si>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</si>
  <si>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</si>
  <si>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</si>
  <si>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</si>
  <si>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</si>
  <si>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</si>
  <si>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</si>
  <si>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</si>
  <si>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</si>
  <si>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</si>
  <si>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</si>
  <si>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</si>
  <si>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</si>
  <si>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</si>
  <si>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</si>
  <si>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</si>
  <si>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</si>
  <si>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</si>
  <si>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</si>
  <si>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</si>
  <si>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</si>
  <si>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</si>
  <si>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</si>
  <si>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</si>
  <si>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</si>
  <si>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</si>
  <si>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</si>
  <si>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</si>
  <si>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Abaqulusi(KZN263)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</si>
  <si>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</si>
  <si>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</si>
  <si>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</si>
  <si>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</si>
  <si>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</si>
  <si>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</si>
  <si>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</si>
  <si>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</si>
  <si>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</si>
  <si>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</si>
  <si>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Abaqulusi(KZN263)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</si>
  <si>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</si>
  <si>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</si>
  <si>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</si>
  <si>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</si>
  <si>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</si>
  <si>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</si>
  <si>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</si>
  <si>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</si>
  <si>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</si>
  <si>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</si>
  <si>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</si>
  <si>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</si>
  <si>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</si>
  <si>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</si>
  <si>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</si>
  <si>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</si>
  <si>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</si>
  <si>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</si>
  <si>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</si>
  <si>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</si>
  <si>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</si>
  <si>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</si>
  <si>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</si>
  <si>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</si>
  <si>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</si>
  <si>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</si>
  <si>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</si>
  <si>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</si>
  <si>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</si>
  <si>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</si>
  <si>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</si>
  <si>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</si>
  <si>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</si>
  <si>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Abaqulusi(KZN263)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</si>
  <si>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</si>
  <si>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</si>
  <si>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</si>
  <si>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</si>
  <si>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</si>
  <si>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</si>
  <si>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</si>
  <si>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</si>
  <si>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</si>
  <si>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</si>
  <si>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</si>
  <si>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</si>
  <si>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</si>
  <si>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</si>
  <si>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</si>
  <si>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</si>
  <si>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</si>
  <si>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</si>
  <si>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</si>
  <si>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</si>
  <si>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</si>
  <si>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</si>
  <si>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</si>
  <si>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</si>
  <si>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</si>
  <si>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</si>
  <si>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</si>
  <si>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Abaqulusi(KZN263)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</si>
  <si>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</si>
  <si>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</si>
  <si>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</si>
  <si>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</si>
  <si>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</si>
  <si>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</si>
  <si>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</si>
  <si>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</si>
  <si>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</si>
  <si>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</si>
  <si>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</si>
  <si>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</si>
  <si>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</si>
  <si>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</si>
  <si>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</si>
  <si>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</si>
  <si>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</si>
  <si>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</si>
  <si>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</si>
  <si>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</si>
  <si>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</si>
  <si>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</si>
  <si>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</si>
  <si>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</si>
  <si>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Abaqulusi(KZN263)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</si>
  <si>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</si>
  <si>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</si>
  <si>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</si>
  <si>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</si>
  <si>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</si>
  <si>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</si>
  <si>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</si>
  <si>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</si>
  <si>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</si>
  <si>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</si>
  <si>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</si>
  <si>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</si>
  <si>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</si>
  <si>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</si>
  <si>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</si>
  <si>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</si>
  <si>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</si>
  <si>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</si>
  <si>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</si>
  <si>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</si>
  <si>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</si>
  <si>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</si>
  <si>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</si>
  <si>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</si>
  <si>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</si>
  <si>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</si>
  <si>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</si>
  <si>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</si>
  <si>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</si>
  <si>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</si>
  <si>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</si>
  <si>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</si>
  <si>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</si>
  <si>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</si>
  <si>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</si>
  <si>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Abaqulusi(KZN263)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</si>
  <si>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</si>
  <si>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</si>
  <si>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Kwazulu-Natal: Abaqulusi(KZN263)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</si>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</sst>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51149862</v>
      </c>
      <c r="C5" s="19">
        <v>0</v>
      </c>
      <c r="D5" s="59">
        <v>57050000</v>
      </c>
      <c r="E5" s="60">
        <v>57650000</v>
      </c>
      <c r="F5" s="60">
        <v>4693147</v>
      </c>
      <c r="G5" s="60">
        <v>4490175</v>
      </c>
      <c r="H5" s="60">
        <v>4652342</v>
      </c>
      <c r="I5" s="60">
        <v>13835664</v>
      </c>
      <c r="J5" s="60">
        <v>4732660</v>
      </c>
      <c r="K5" s="60">
        <v>4708842</v>
      </c>
      <c r="L5" s="60">
        <v>4709883</v>
      </c>
      <c r="M5" s="60">
        <v>14151385</v>
      </c>
      <c r="N5" s="60">
        <v>4675169</v>
      </c>
      <c r="O5" s="60">
        <v>4720755</v>
      </c>
      <c r="P5" s="60">
        <v>4610290</v>
      </c>
      <c r="Q5" s="60">
        <v>14006214</v>
      </c>
      <c r="R5" s="60">
        <v>4658798</v>
      </c>
      <c r="S5" s="60">
        <v>4736651</v>
      </c>
      <c r="T5" s="60">
        <v>4721117</v>
      </c>
      <c r="U5" s="60">
        <v>14116566</v>
      </c>
      <c r="V5" s="60">
        <v>56109829</v>
      </c>
      <c r="W5" s="60">
        <v>57049996</v>
      </c>
      <c r="X5" s="60">
        <v>-940167</v>
      </c>
      <c r="Y5" s="61">
        <v>-1.65</v>
      </c>
      <c r="Z5" s="62">
        <v>57650000</v>
      </c>
    </row>
    <row r="6" spans="1:26" ht="13.5">
      <c r="A6" s="58" t="s">
        <v>32</v>
      </c>
      <c r="B6" s="19">
        <v>209493157</v>
      </c>
      <c r="C6" s="19">
        <v>0</v>
      </c>
      <c r="D6" s="59">
        <v>239984190</v>
      </c>
      <c r="E6" s="60">
        <v>240428170</v>
      </c>
      <c r="F6" s="60">
        <v>18586145</v>
      </c>
      <c r="G6" s="60">
        <v>19063219</v>
      </c>
      <c r="H6" s="60">
        <v>29105132</v>
      </c>
      <c r="I6" s="60">
        <v>66754496</v>
      </c>
      <c r="J6" s="60">
        <v>18733976</v>
      </c>
      <c r="K6" s="60">
        <v>18479968</v>
      </c>
      <c r="L6" s="60">
        <v>18438066</v>
      </c>
      <c r="M6" s="60">
        <v>55652010</v>
      </c>
      <c r="N6" s="60">
        <v>21275934</v>
      </c>
      <c r="O6" s="60">
        <v>21398769</v>
      </c>
      <c r="P6" s="60">
        <v>18327942</v>
      </c>
      <c r="Q6" s="60">
        <v>61002645</v>
      </c>
      <c r="R6" s="60">
        <v>17139294</v>
      </c>
      <c r="S6" s="60">
        <v>18055976</v>
      </c>
      <c r="T6" s="60">
        <v>13886858</v>
      </c>
      <c r="U6" s="60">
        <v>49082128</v>
      </c>
      <c r="V6" s="60">
        <v>232491279</v>
      </c>
      <c r="W6" s="60">
        <v>239984186</v>
      </c>
      <c r="X6" s="60">
        <v>-7492907</v>
      </c>
      <c r="Y6" s="61">
        <v>-3.12</v>
      </c>
      <c r="Z6" s="62">
        <v>240428170</v>
      </c>
    </row>
    <row r="7" spans="1:26" ht="13.5">
      <c r="A7" s="58" t="s">
        <v>33</v>
      </c>
      <c r="B7" s="19">
        <v>4369190</v>
      </c>
      <c r="C7" s="19">
        <v>0</v>
      </c>
      <c r="D7" s="59">
        <v>4254390</v>
      </c>
      <c r="E7" s="60">
        <v>2670000</v>
      </c>
      <c r="F7" s="60">
        <v>43366</v>
      </c>
      <c r="G7" s="60">
        <v>57657</v>
      </c>
      <c r="H7" s="60">
        <v>386412</v>
      </c>
      <c r="I7" s="60">
        <v>487435</v>
      </c>
      <c r="J7" s="60">
        <v>276856</v>
      </c>
      <c r="K7" s="60">
        <v>193230</v>
      </c>
      <c r="L7" s="60">
        <v>130797</v>
      </c>
      <c r="M7" s="60">
        <v>600883</v>
      </c>
      <c r="N7" s="60">
        <v>418932</v>
      </c>
      <c r="O7" s="60">
        <v>358875</v>
      </c>
      <c r="P7" s="60">
        <v>247856</v>
      </c>
      <c r="Q7" s="60">
        <v>1025663</v>
      </c>
      <c r="R7" s="60">
        <v>274518</v>
      </c>
      <c r="S7" s="60">
        <v>357993</v>
      </c>
      <c r="T7" s="60">
        <v>185555</v>
      </c>
      <c r="U7" s="60">
        <v>818066</v>
      </c>
      <c r="V7" s="60">
        <v>2932047</v>
      </c>
      <c r="W7" s="60">
        <v>4254390</v>
      </c>
      <c r="X7" s="60">
        <v>-1322343</v>
      </c>
      <c r="Y7" s="61">
        <v>-31.08</v>
      </c>
      <c r="Z7" s="62">
        <v>2670000</v>
      </c>
    </row>
    <row r="8" spans="1:26" ht="13.5">
      <c r="A8" s="58" t="s">
        <v>34</v>
      </c>
      <c r="B8" s="19">
        <v>133144804</v>
      </c>
      <c r="C8" s="19">
        <v>0</v>
      </c>
      <c r="D8" s="59">
        <v>106545000</v>
      </c>
      <c r="E8" s="60">
        <v>115880000</v>
      </c>
      <c r="F8" s="60">
        <v>37776000</v>
      </c>
      <c r="G8" s="60">
        <v>62</v>
      </c>
      <c r="H8" s="60">
        <v>0</v>
      </c>
      <c r="I8" s="60">
        <v>37776062</v>
      </c>
      <c r="J8" s="60">
        <v>0</v>
      </c>
      <c r="K8" s="60">
        <v>2826000</v>
      </c>
      <c r="L8" s="60">
        <v>31962000</v>
      </c>
      <c r="M8" s="60">
        <v>34788000</v>
      </c>
      <c r="N8" s="60">
        <v>0</v>
      </c>
      <c r="O8" s="60">
        <v>9069355</v>
      </c>
      <c r="P8" s="60">
        <v>25897000</v>
      </c>
      <c r="Q8" s="60">
        <v>34966355</v>
      </c>
      <c r="R8" s="60">
        <v>-50000</v>
      </c>
      <c r="S8" s="60">
        <v>5581834</v>
      </c>
      <c r="T8" s="60">
        <v>36069</v>
      </c>
      <c r="U8" s="60">
        <v>5567903</v>
      </c>
      <c r="V8" s="60">
        <v>113098320</v>
      </c>
      <c r="W8" s="60">
        <v>106545000</v>
      </c>
      <c r="X8" s="60">
        <v>6553320</v>
      </c>
      <c r="Y8" s="61">
        <v>6.15</v>
      </c>
      <c r="Z8" s="62">
        <v>115880000</v>
      </c>
    </row>
    <row r="9" spans="1:26" ht="13.5">
      <c r="A9" s="58" t="s">
        <v>35</v>
      </c>
      <c r="B9" s="19">
        <v>58155379</v>
      </c>
      <c r="C9" s="19">
        <v>0</v>
      </c>
      <c r="D9" s="59">
        <v>12176330</v>
      </c>
      <c r="E9" s="60">
        <v>16927530</v>
      </c>
      <c r="F9" s="60">
        <v>911720</v>
      </c>
      <c r="G9" s="60">
        <v>932429</v>
      </c>
      <c r="H9" s="60">
        <v>497580</v>
      </c>
      <c r="I9" s="60">
        <v>2341729</v>
      </c>
      <c r="J9" s="60">
        <v>828939</v>
      </c>
      <c r="K9" s="60">
        <v>720777</v>
      </c>
      <c r="L9" s="60">
        <v>606155</v>
      </c>
      <c r="M9" s="60">
        <v>2155871</v>
      </c>
      <c r="N9" s="60">
        <v>741813</v>
      </c>
      <c r="O9" s="60">
        <v>703452</v>
      </c>
      <c r="P9" s="60">
        <v>695080</v>
      </c>
      <c r="Q9" s="60">
        <v>2140345</v>
      </c>
      <c r="R9" s="60">
        <v>386337</v>
      </c>
      <c r="S9" s="60">
        <v>911565</v>
      </c>
      <c r="T9" s="60">
        <v>735847</v>
      </c>
      <c r="U9" s="60">
        <v>2033749</v>
      </c>
      <c r="V9" s="60">
        <v>8671694</v>
      </c>
      <c r="W9" s="60">
        <v>12175870</v>
      </c>
      <c r="X9" s="60">
        <v>-3504176</v>
      </c>
      <c r="Y9" s="61">
        <v>-28.78</v>
      </c>
      <c r="Z9" s="62">
        <v>16927530</v>
      </c>
    </row>
    <row r="10" spans="1:26" ht="25.5">
      <c r="A10" s="63" t="s">
        <v>278</v>
      </c>
      <c r="B10" s="64">
        <f>SUM(B5:B9)</f>
        <v>456312392</v>
      </c>
      <c r="C10" s="64">
        <f>SUM(C5:C9)</f>
        <v>0</v>
      </c>
      <c r="D10" s="65">
        <f aca="true" t="shared" si="0" ref="D10:Z10">SUM(D5:D9)</f>
        <v>420009910</v>
      </c>
      <c r="E10" s="66">
        <f t="shared" si="0"/>
        <v>433555700</v>
      </c>
      <c r="F10" s="66">
        <f t="shared" si="0"/>
        <v>62010378</v>
      </c>
      <c r="G10" s="66">
        <f t="shared" si="0"/>
        <v>24543542</v>
      </c>
      <c r="H10" s="66">
        <f t="shared" si="0"/>
        <v>34641466</v>
      </c>
      <c r="I10" s="66">
        <f t="shared" si="0"/>
        <v>121195386</v>
      </c>
      <c r="J10" s="66">
        <f t="shared" si="0"/>
        <v>24572431</v>
      </c>
      <c r="K10" s="66">
        <f t="shared" si="0"/>
        <v>26928817</v>
      </c>
      <c r="L10" s="66">
        <f t="shared" si="0"/>
        <v>55846901</v>
      </c>
      <c r="M10" s="66">
        <f t="shared" si="0"/>
        <v>107348149</v>
      </c>
      <c r="N10" s="66">
        <f t="shared" si="0"/>
        <v>27111848</v>
      </c>
      <c r="O10" s="66">
        <f t="shared" si="0"/>
        <v>36251206</v>
      </c>
      <c r="P10" s="66">
        <f t="shared" si="0"/>
        <v>49778168</v>
      </c>
      <c r="Q10" s="66">
        <f t="shared" si="0"/>
        <v>113141222</v>
      </c>
      <c r="R10" s="66">
        <f t="shared" si="0"/>
        <v>22408947</v>
      </c>
      <c r="S10" s="66">
        <f t="shared" si="0"/>
        <v>29644019</v>
      </c>
      <c r="T10" s="66">
        <f t="shared" si="0"/>
        <v>19565446</v>
      </c>
      <c r="U10" s="66">
        <f t="shared" si="0"/>
        <v>71618412</v>
      </c>
      <c r="V10" s="66">
        <f t="shared" si="0"/>
        <v>413303169</v>
      </c>
      <c r="W10" s="66">
        <f t="shared" si="0"/>
        <v>420009442</v>
      </c>
      <c r="X10" s="66">
        <f t="shared" si="0"/>
        <v>-6706273</v>
      </c>
      <c r="Y10" s="67">
        <f>+IF(W10&lt;&gt;0,(X10/W10)*100,0)</f>
        <v>-1.5966957714250625</v>
      </c>
      <c r="Z10" s="68">
        <f t="shared" si="0"/>
        <v>433555700</v>
      </c>
    </row>
    <row r="11" spans="1:26" ht="13.5">
      <c r="A11" s="58" t="s">
        <v>37</v>
      </c>
      <c r="B11" s="19">
        <v>103610918</v>
      </c>
      <c r="C11" s="19">
        <v>0</v>
      </c>
      <c r="D11" s="59">
        <v>110424220</v>
      </c>
      <c r="E11" s="60">
        <v>119734360</v>
      </c>
      <c r="F11" s="60">
        <v>8319063</v>
      </c>
      <c r="G11" s="60">
        <v>8747868</v>
      </c>
      <c r="H11" s="60">
        <v>9062918</v>
      </c>
      <c r="I11" s="60">
        <v>26129849</v>
      </c>
      <c r="J11" s="60">
        <v>8573359</v>
      </c>
      <c r="K11" s="60">
        <v>13146139</v>
      </c>
      <c r="L11" s="60">
        <v>9376615</v>
      </c>
      <c r="M11" s="60">
        <v>31096113</v>
      </c>
      <c r="N11" s="60">
        <v>8542709</v>
      </c>
      <c r="O11" s="60">
        <v>8513057</v>
      </c>
      <c r="P11" s="60">
        <v>19740641</v>
      </c>
      <c r="Q11" s="60">
        <v>36796407</v>
      </c>
      <c r="R11" s="60">
        <v>9271002</v>
      </c>
      <c r="S11" s="60">
        <v>9456817</v>
      </c>
      <c r="T11" s="60">
        <v>9663053</v>
      </c>
      <c r="U11" s="60">
        <v>28390872</v>
      </c>
      <c r="V11" s="60">
        <v>122413241</v>
      </c>
      <c r="W11" s="60">
        <v>110424220</v>
      </c>
      <c r="X11" s="60">
        <v>11989021</v>
      </c>
      <c r="Y11" s="61">
        <v>10.86</v>
      </c>
      <c r="Z11" s="62">
        <v>119734360</v>
      </c>
    </row>
    <row r="12" spans="1:26" ht="13.5">
      <c r="A12" s="58" t="s">
        <v>38</v>
      </c>
      <c r="B12" s="19">
        <v>13981115</v>
      </c>
      <c r="C12" s="19">
        <v>0</v>
      </c>
      <c r="D12" s="59">
        <v>15495110</v>
      </c>
      <c r="E12" s="60">
        <v>15380110</v>
      </c>
      <c r="F12" s="60">
        <v>1112526</v>
      </c>
      <c r="G12" s="60">
        <v>1177485</v>
      </c>
      <c r="H12" s="60">
        <v>1081148</v>
      </c>
      <c r="I12" s="60">
        <v>3371159</v>
      </c>
      <c r="J12" s="60">
        <v>1196228</v>
      </c>
      <c r="K12" s="60">
        <v>1173498</v>
      </c>
      <c r="L12" s="60">
        <v>1239438</v>
      </c>
      <c r="M12" s="60">
        <v>3609164</v>
      </c>
      <c r="N12" s="60">
        <v>1216241</v>
      </c>
      <c r="O12" s="60">
        <v>1216852</v>
      </c>
      <c r="P12" s="60">
        <v>1171810</v>
      </c>
      <c r="Q12" s="60">
        <v>3604903</v>
      </c>
      <c r="R12" s="60">
        <v>1808914</v>
      </c>
      <c r="S12" s="60">
        <v>1236734</v>
      </c>
      <c r="T12" s="60">
        <v>1234929</v>
      </c>
      <c r="U12" s="60">
        <v>4280577</v>
      </c>
      <c r="V12" s="60">
        <v>14865803</v>
      </c>
      <c r="W12" s="60">
        <v>15495106</v>
      </c>
      <c r="X12" s="60">
        <v>-629303</v>
      </c>
      <c r="Y12" s="61">
        <v>-4.06</v>
      </c>
      <c r="Z12" s="62">
        <v>15380110</v>
      </c>
    </row>
    <row r="13" spans="1:26" ht="13.5">
      <c r="A13" s="58" t="s">
        <v>279</v>
      </c>
      <c r="B13" s="19">
        <v>88654874</v>
      </c>
      <c r="C13" s="19">
        <v>0</v>
      </c>
      <c r="D13" s="59">
        <v>20769520</v>
      </c>
      <c r="E13" s="60">
        <v>20769520</v>
      </c>
      <c r="F13" s="60">
        <v>1730794</v>
      </c>
      <c r="G13" s="60">
        <v>1730794</v>
      </c>
      <c r="H13" s="60">
        <v>1730794</v>
      </c>
      <c r="I13" s="60">
        <v>5192382</v>
      </c>
      <c r="J13" s="60">
        <v>1730794</v>
      </c>
      <c r="K13" s="60">
        <v>1730794</v>
      </c>
      <c r="L13" s="60">
        <v>1730794</v>
      </c>
      <c r="M13" s="60">
        <v>5192382</v>
      </c>
      <c r="N13" s="60">
        <v>1730794</v>
      </c>
      <c r="O13" s="60">
        <v>1730794</v>
      </c>
      <c r="P13" s="60">
        <v>1730794</v>
      </c>
      <c r="Q13" s="60">
        <v>5192382</v>
      </c>
      <c r="R13" s="60">
        <v>0</v>
      </c>
      <c r="S13" s="60">
        <v>3461585</v>
      </c>
      <c r="T13" s="60">
        <v>1528668</v>
      </c>
      <c r="U13" s="60">
        <v>4990253</v>
      </c>
      <c r="V13" s="60">
        <v>20567399</v>
      </c>
      <c r="W13" s="60">
        <v>20769520</v>
      </c>
      <c r="X13" s="60">
        <v>-202121</v>
      </c>
      <c r="Y13" s="61">
        <v>-0.97</v>
      </c>
      <c r="Z13" s="62">
        <v>20769520</v>
      </c>
    </row>
    <row r="14" spans="1:26" ht="13.5">
      <c r="A14" s="58" t="s">
        <v>40</v>
      </c>
      <c r="B14" s="19">
        <v>892016</v>
      </c>
      <c r="C14" s="19">
        <v>0</v>
      </c>
      <c r="D14" s="59">
        <v>0</v>
      </c>
      <c r="E14" s="60">
        <v>650000</v>
      </c>
      <c r="F14" s="60">
        <v>0</v>
      </c>
      <c r="G14" s="60">
        <v>632621</v>
      </c>
      <c r="H14" s="60">
        <v>-632621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650000</v>
      </c>
    </row>
    <row r="15" spans="1:26" ht="13.5">
      <c r="A15" s="58" t="s">
        <v>41</v>
      </c>
      <c r="B15" s="19">
        <v>122108105</v>
      </c>
      <c r="C15" s="19">
        <v>0</v>
      </c>
      <c r="D15" s="59">
        <v>172959470</v>
      </c>
      <c r="E15" s="60">
        <v>162031720</v>
      </c>
      <c r="F15" s="60">
        <v>166887</v>
      </c>
      <c r="G15" s="60">
        <v>17527847</v>
      </c>
      <c r="H15" s="60">
        <v>15917795</v>
      </c>
      <c r="I15" s="60">
        <v>33612529</v>
      </c>
      <c r="J15" s="60">
        <v>13158805</v>
      </c>
      <c r="K15" s="60">
        <v>11339758</v>
      </c>
      <c r="L15" s="60">
        <v>11326785</v>
      </c>
      <c r="M15" s="60">
        <v>35825348</v>
      </c>
      <c r="N15" s="60">
        <v>8116777</v>
      </c>
      <c r="O15" s="60">
        <v>11426433</v>
      </c>
      <c r="P15" s="60">
        <v>10729992</v>
      </c>
      <c r="Q15" s="60">
        <v>30273202</v>
      </c>
      <c r="R15" s="60">
        <v>10160596</v>
      </c>
      <c r="S15" s="60">
        <v>9833872</v>
      </c>
      <c r="T15" s="60">
        <v>13175808</v>
      </c>
      <c r="U15" s="60">
        <v>33170276</v>
      </c>
      <c r="V15" s="60">
        <v>132881355</v>
      </c>
      <c r="W15" s="60">
        <v>172959470</v>
      </c>
      <c r="X15" s="60">
        <v>-40078115</v>
      </c>
      <c r="Y15" s="61">
        <v>-23.17</v>
      </c>
      <c r="Z15" s="62">
        <v>162031720</v>
      </c>
    </row>
    <row r="16" spans="1:26" ht="13.5">
      <c r="A16" s="69" t="s">
        <v>42</v>
      </c>
      <c r="B16" s="19">
        <v>33797585</v>
      </c>
      <c r="C16" s="19">
        <v>0</v>
      </c>
      <c r="D16" s="59">
        <v>12725570</v>
      </c>
      <c r="E16" s="60">
        <v>34384000</v>
      </c>
      <c r="F16" s="60">
        <v>878557</v>
      </c>
      <c r="G16" s="60">
        <v>1178989</v>
      </c>
      <c r="H16" s="60">
        <v>1135528</v>
      </c>
      <c r="I16" s="60">
        <v>3193074</v>
      </c>
      <c r="J16" s="60">
        <v>1239513</v>
      </c>
      <c r="K16" s="60">
        <v>1455753</v>
      </c>
      <c r="L16" s="60">
        <v>1033111</v>
      </c>
      <c r="M16" s="60">
        <v>3728377</v>
      </c>
      <c r="N16" s="60">
        <v>-2537047</v>
      </c>
      <c r="O16" s="60">
        <v>12323068</v>
      </c>
      <c r="P16" s="60">
        <v>871302</v>
      </c>
      <c r="Q16" s="60">
        <v>10657323</v>
      </c>
      <c r="R16" s="60">
        <v>1018293</v>
      </c>
      <c r="S16" s="60">
        <v>5385495</v>
      </c>
      <c r="T16" s="60">
        <v>5317648</v>
      </c>
      <c r="U16" s="60">
        <v>11721436</v>
      </c>
      <c r="V16" s="60">
        <v>29300210</v>
      </c>
      <c r="W16" s="60">
        <v>12725570</v>
      </c>
      <c r="X16" s="60">
        <v>16574640</v>
      </c>
      <c r="Y16" s="61">
        <v>130.25</v>
      </c>
      <c r="Z16" s="62">
        <v>34384000</v>
      </c>
    </row>
    <row r="17" spans="1:26" ht="13.5">
      <c r="A17" s="58" t="s">
        <v>43</v>
      </c>
      <c r="B17" s="19">
        <v>100977039</v>
      </c>
      <c r="C17" s="19">
        <v>0</v>
      </c>
      <c r="D17" s="59">
        <v>117960480</v>
      </c>
      <c r="E17" s="60">
        <v>112187270</v>
      </c>
      <c r="F17" s="60">
        <v>7866872</v>
      </c>
      <c r="G17" s="60">
        <v>1629124</v>
      </c>
      <c r="H17" s="60">
        <v>15460183</v>
      </c>
      <c r="I17" s="60">
        <v>24956179</v>
      </c>
      <c r="J17" s="60">
        <v>8055868</v>
      </c>
      <c r="K17" s="60">
        <v>8737791</v>
      </c>
      <c r="L17" s="60">
        <v>9555134</v>
      </c>
      <c r="M17" s="60">
        <v>26348793</v>
      </c>
      <c r="N17" s="60">
        <v>5881822</v>
      </c>
      <c r="O17" s="60">
        <v>7955024</v>
      </c>
      <c r="P17" s="60">
        <v>9480860</v>
      </c>
      <c r="Q17" s="60">
        <v>23317706</v>
      </c>
      <c r="R17" s="60">
        <v>6492258</v>
      </c>
      <c r="S17" s="60">
        <v>5293559</v>
      </c>
      <c r="T17" s="60">
        <v>16571194</v>
      </c>
      <c r="U17" s="60">
        <v>28357011</v>
      </c>
      <c r="V17" s="60">
        <v>102979689</v>
      </c>
      <c r="W17" s="60">
        <v>117960355</v>
      </c>
      <c r="X17" s="60">
        <v>-14980666</v>
      </c>
      <c r="Y17" s="61">
        <v>-12.7</v>
      </c>
      <c r="Z17" s="62">
        <v>112187270</v>
      </c>
    </row>
    <row r="18" spans="1:26" ht="13.5">
      <c r="A18" s="70" t="s">
        <v>44</v>
      </c>
      <c r="B18" s="71">
        <f>SUM(B11:B17)</f>
        <v>464021652</v>
      </c>
      <c r="C18" s="71">
        <f>SUM(C11:C17)</f>
        <v>0</v>
      </c>
      <c r="D18" s="72">
        <f aca="true" t="shared" si="1" ref="D18:Z18">SUM(D11:D17)</f>
        <v>450334370</v>
      </c>
      <c r="E18" s="73">
        <f t="shared" si="1"/>
        <v>465136980</v>
      </c>
      <c r="F18" s="73">
        <f t="shared" si="1"/>
        <v>20074699</v>
      </c>
      <c r="G18" s="73">
        <f t="shared" si="1"/>
        <v>32624728</v>
      </c>
      <c r="H18" s="73">
        <f t="shared" si="1"/>
        <v>43755745</v>
      </c>
      <c r="I18" s="73">
        <f t="shared" si="1"/>
        <v>96455172</v>
      </c>
      <c r="J18" s="73">
        <f t="shared" si="1"/>
        <v>33954567</v>
      </c>
      <c r="K18" s="73">
        <f t="shared" si="1"/>
        <v>37583733</v>
      </c>
      <c r="L18" s="73">
        <f t="shared" si="1"/>
        <v>34261877</v>
      </c>
      <c r="M18" s="73">
        <f t="shared" si="1"/>
        <v>105800177</v>
      </c>
      <c r="N18" s="73">
        <f t="shared" si="1"/>
        <v>22951296</v>
      </c>
      <c r="O18" s="73">
        <f t="shared" si="1"/>
        <v>43165228</v>
      </c>
      <c r="P18" s="73">
        <f t="shared" si="1"/>
        <v>43725399</v>
      </c>
      <c r="Q18" s="73">
        <f t="shared" si="1"/>
        <v>109841923</v>
      </c>
      <c r="R18" s="73">
        <f t="shared" si="1"/>
        <v>28751063</v>
      </c>
      <c r="S18" s="73">
        <f t="shared" si="1"/>
        <v>34668062</v>
      </c>
      <c r="T18" s="73">
        <f t="shared" si="1"/>
        <v>47491300</v>
      </c>
      <c r="U18" s="73">
        <f t="shared" si="1"/>
        <v>110910425</v>
      </c>
      <c r="V18" s="73">
        <f t="shared" si="1"/>
        <v>423007697</v>
      </c>
      <c r="W18" s="73">
        <f t="shared" si="1"/>
        <v>450334241</v>
      </c>
      <c r="X18" s="73">
        <f t="shared" si="1"/>
        <v>-27326544</v>
      </c>
      <c r="Y18" s="67">
        <f>+IF(W18&lt;&gt;0,(X18/W18)*100,0)</f>
        <v>-6.0680582358826225</v>
      </c>
      <c r="Z18" s="74">
        <f t="shared" si="1"/>
        <v>465136980</v>
      </c>
    </row>
    <row r="19" spans="1:26" ht="13.5">
      <c r="A19" s="70" t="s">
        <v>45</v>
      </c>
      <c r="B19" s="75">
        <f>+B10-B18</f>
        <v>-7709260</v>
      </c>
      <c r="C19" s="75">
        <f>+C10-C18</f>
        <v>0</v>
      </c>
      <c r="D19" s="76">
        <f aca="true" t="shared" si="2" ref="D19:Z19">+D10-D18</f>
        <v>-30324460</v>
      </c>
      <c r="E19" s="77">
        <f t="shared" si="2"/>
        <v>-31581280</v>
      </c>
      <c r="F19" s="77">
        <f t="shared" si="2"/>
        <v>41935679</v>
      </c>
      <c r="G19" s="77">
        <f t="shared" si="2"/>
        <v>-8081186</v>
      </c>
      <c r="H19" s="77">
        <f t="shared" si="2"/>
        <v>-9114279</v>
      </c>
      <c r="I19" s="77">
        <f t="shared" si="2"/>
        <v>24740214</v>
      </c>
      <c r="J19" s="77">
        <f t="shared" si="2"/>
        <v>-9382136</v>
      </c>
      <c r="K19" s="77">
        <f t="shared" si="2"/>
        <v>-10654916</v>
      </c>
      <c r="L19" s="77">
        <f t="shared" si="2"/>
        <v>21585024</v>
      </c>
      <c r="M19" s="77">
        <f t="shared" si="2"/>
        <v>1547972</v>
      </c>
      <c r="N19" s="77">
        <f t="shared" si="2"/>
        <v>4160552</v>
      </c>
      <c r="O19" s="77">
        <f t="shared" si="2"/>
        <v>-6914022</v>
      </c>
      <c r="P19" s="77">
        <f t="shared" si="2"/>
        <v>6052769</v>
      </c>
      <c r="Q19" s="77">
        <f t="shared" si="2"/>
        <v>3299299</v>
      </c>
      <c r="R19" s="77">
        <f t="shared" si="2"/>
        <v>-6342116</v>
      </c>
      <c r="S19" s="77">
        <f t="shared" si="2"/>
        <v>-5024043</v>
      </c>
      <c r="T19" s="77">
        <f t="shared" si="2"/>
        <v>-27925854</v>
      </c>
      <c r="U19" s="77">
        <f t="shared" si="2"/>
        <v>-39292013</v>
      </c>
      <c r="V19" s="77">
        <f t="shared" si="2"/>
        <v>-9704528</v>
      </c>
      <c r="W19" s="77">
        <f>IF(E10=E18,0,W10-W18)</f>
        <v>-30324799</v>
      </c>
      <c r="X19" s="77">
        <f t="shared" si="2"/>
        <v>20620271</v>
      </c>
      <c r="Y19" s="78">
        <f>+IF(W19&lt;&gt;0,(X19/W19)*100,0)</f>
        <v>-67.99804674715239</v>
      </c>
      <c r="Z19" s="79">
        <f t="shared" si="2"/>
        <v>-31581280</v>
      </c>
    </row>
    <row r="20" spans="1:26" ht="13.5">
      <c r="A20" s="58" t="s">
        <v>46</v>
      </c>
      <c r="B20" s="19">
        <v>29906643</v>
      </c>
      <c r="C20" s="19">
        <v>0</v>
      </c>
      <c r="D20" s="59">
        <v>49182000</v>
      </c>
      <c r="E20" s="60">
        <v>43158000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12030837</v>
      </c>
      <c r="P20" s="60">
        <v>0</v>
      </c>
      <c r="Q20" s="60">
        <v>12030837</v>
      </c>
      <c r="R20" s="60">
        <v>0</v>
      </c>
      <c r="S20" s="60">
        <v>2660930</v>
      </c>
      <c r="T20" s="60">
        <v>8767301</v>
      </c>
      <c r="U20" s="60">
        <v>11428231</v>
      </c>
      <c r="V20" s="60">
        <v>23459068</v>
      </c>
      <c r="W20" s="60">
        <v>49182000</v>
      </c>
      <c r="X20" s="60">
        <v>-25722932</v>
      </c>
      <c r="Y20" s="61">
        <v>-52.3</v>
      </c>
      <c r="Z20" s="62">
        <v>43158000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750000</v>
      </c>
      <c r="X21" s="82">
        <v>-750000</v>
      </c>
      <c r="Y21" s="83">
        <v>-100</v>
      </c>
      <c r="Z21" s="84">
        <v>0</v>
      </c>
    </row>
    <row r="22" spans="1:26" ht="25.5">
      <c r="A22" s="85" t="s">
        <v>281</v>
      </c>
      <c r="B22" s="86">
        <f>SUM(B19:B21)</f>
        <v>22197383</v>
      </c>
      <c r="C22" s="86">
        <f>SUM(C19:C21)</f>
        <v>0</v>
      </c>
      <c r="D22" s="87">
        <f aca="true" t="shared" si="3" ref="D22:Z22">SUM(D19:D21)</f>
        <v>18857540</v>
      </c>
      <c r="E22" s="88">
        <f t="shared" si="3"/>
        <v>11576720</v>
      </c>
      <c r="F22" s="88">
        <f t="shared" si="3"/>
        <v>41935679</v>
      </c>
      <c r="G22" s="88">
        <f t="shared" si="3"/>
        <v>-8081186</v>
      </c>
      <c r="H22" s="88">
        <f t="shared" si="3"/>
        <v>-9114279</v>
      </c>
      <c r="I22" s="88">
        <f t="shared" si="3"/>
        <v>24740214</v>
      </c>
      <c r="J22" s="88">
        <f t="shared" si="3"/>
        <v>-9382136</v>
      </c>
      <c r="K22" s="88">
        <f t="shared" si="3"/>
        <v>-10654916</v>
      </c>
      <c r="L22" s="88">
        <f t="shared" si="3"/>
        <v>21585024</v>
      </c>
      <c r="M22" s="88">
        <f t="shared" si="3"/>
        <v>1547972</v>
      </c>
      <c r="N22" s="88">
        <f t="shared" si="3"/>
        <v>4160552</v>
      </c>
      <c r="O22" s="88">
        <f t="shared" si="3"/>
        <v>5116815</v>
      </c>
      <c r="P22" s="88">
        <f t="shared" si="3"/>
        <v>6052769</v>
      </c>
      <c r="Q22" s="88">
        <f t="shared" si="3"/>
        <v>15330136</v>
      </c>
      <c r="R22" s="88">
        <f t="shared" si="3"/>
        <v>-6342116</v>
      </c>
      <c r="S22" s="88">
        <f t="shared" si="3"/>
        <v>-2363113</v>
      </c>
      <c r="T22" s="88">
        <f t="shared" si="3"/>
        <v>-19158553</v>
      </c>
      <c r="U22" s="88">
        <f t="shared" si="3"/>
        <v>-27863782</v>
      </c>
      <c r="V22" s="88">
        <f t="shared" si="3"/>
        <v>13754540</v>
      </c>
      <c r="W22" s="88">
        <f t="shared" si="3"/>
        <v>19607201</v>
      </c>
      <c r="X22" s="88">
        <f t="shared" si="3"/>
        <v>-5852661</v>
      </c>
      <c r="Y22" s="89">
        <f>+IF(W22&lt;&gt;0,(X22/W22)*100,0)</f>
        <v>-29.849548642868506</v>
      </c>
      <c r="Z22" s="90">
        <f t="shared" si="3"/>
        <v>11576720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22197383</v>
      </c>
      <c r="C24" s="75">
        <f>SUM(C22:C23)</f>
        <v>0</v>
      </c>
      <c r="D24" s="76">
        <f aca="true" t="shared" si="4" ref="D24:Z24">SUM(D22:D23)</f>
        <v>18857540</v>
      </c>
      <c r="E24" s="77">
        <f t="shared" si="4"/>
        <v>11576720</v>
      </c>
      <c r="F24" s="77">
        <f t="shared" si="4"/>
        <v>41935679</v>
      </c>
      <c r="G24" s="77">
        <f t="shared" si="4"/>
        <v>-8081186</v>
      </c>
      <c r="H24" s="77">
        <f t="shared" si="4"/>
        <v>-9114279</v>
      </c>
      <c r="I24" s="77">
        <f t="shared" si="4"/>
        <v>24740214</v>
      </c>
      <c r="J24" s="77">
        <f t="shared" si="4"/>
        <v>-9382136</v>
      </c>
      <c r="K24" s="77">
        <f t="shared" si="4"/>
        <v>-10654916</v>
      </c>
      <c r="L24" s="77">
        <f t="shared" si="4"/>
        <v>21585024</v>
      </c>
      <c r="M24" s="77">
        <f t="shared" si="4"/>
        <v>1547972</v>
      </c>
      <c r="N24" s="77">
        <f t="shared" si="4"/>
        <v>4160552</v>
      </c>
      <c r="O24" s="77">
        <f t="shared" si="4"/>
        <v>5116815</v>
      </c>
      <c r="P24" s="77">
        <f t="shared" si="4"/>
        <v>6052769</v>
      </c>
      <c r="Q24" s="77">
        <f t="shared" si="4"/>
        <v>15330136</v>
      </c>
      <c r="R24" s="77">
        <f t="shared" si="4"/>
        <v>-6342116</v>
      </c>
      <c r="S24" s="77">
        <f t="shared" si="4"/>
        <v>-2363113</v>
      </c>
      <c r="T24" s="77">
        <f t="shared" si="4"/>
        <v>-19158553</v>
      </c>
      <c r="U24" s="77">
        <f t="shared" si="4"/>
        <v>-27863782</v>
      </c>
      <c r="V24" s="77">
        <f t="shared" si="4"/>
        <v>13754540</v>
      </c>
      <c r="W24" s="77">
        <f t="shared" si="4"/>
        <v>19607201</v>
      </c>
      <c r="X24" s="77">
        <f t="shared" si="4"/>
        <v>-5852661</v>
      </c>
      <c r="Y24" s="78">
        <f>+IF(W24&lt;&gt;0,(X24/W24)*100,0)</f>
        <v>-29.849548642868506</v>
      </c>
      <c r="Z24" s="79">
        <f t="shared" si="4"/>
        <v>11576720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48251574</v>
      </c>
      <c r="C27" s="22">
        <v>0</v>
      </c>
      <c r="D27" s="99">
        <v>54413920</v>
      </c>
      <c r="E27" s="100">
        <v>54163700</v>
      </c>
      <c r="F27" s="100">
        <v>3864830</v>
      </c>
      <c r="G27" s="100">
        <v>473838</v>
      </c>
      <c r="H27" s="100">
        <v>2109448</v>
      </c>
      <c r="I27" s="100">
        <v>6448116</v>
      </c>
      <c r="J27" s="100">
        <v>3009999</v>
      </c>
      <c r="K27" s="100">
        <v>5524027</v>
      </c>
      <c r="L27" s="100">
        <v>2157887</v>
      </c>
      <c r="M27" s="100">
        <v>10691913</v>
      </c>
      <c r="N27" s="100">
        <v>854637</v>
      </c>
      <c r="O27" s="100">
        <v>1663537</v>
      </c>
      <c r="P27" s="100">
        <v>4248772</v>
      </c>
      <c r="Q27" s="100">
        <v>6766946</v>
      </c>
      <c r="R27" s="100">
        <v>7103204</v>
      </c>
      <c r="S27" s="100">
        <v>8878914</v>
      </c>
      <c r="T27" s="100">
        <v>14632621</v>
      </c>
      <c r="U27" s="100">
        <v>30614739</v>
      </c>
      <c r="V27" s="100">
        <v>54521714</v>
      </c>
      <c r="W27" s="100">
        <v>54163700</v>
      </c>
      <c r="X27" s="100">
        <v>358014</v>
      </c>
      <c r="Y27" s="101">
        <v>0.66</v>
      </c>
      <c r="Z27" s="102">
        <v>54163700</v>
      </c>
    </row>
    <row r="28" spans="1:26" ht="13.5">
      <c r="A28" s="103" t="s">
        <v>46</v>
      </c>
      <c r="B28" s="19">
        <v>46549908</v>
      </c>
      <c r="C28" s="19">
        <v>0</v>
      </c>
      <c r="D28" s="59">
        <v>43158000</v>
      </c>
      <c r="E28" s="60">
        <v>43158000</v>
      </c>
      <c r="F28" s="60">
        <v>3864830</v>
      </c>
      <c r="G28" s="60">
        <v>466049</v>
      </c>
      <c r="H28" s="60">
        <v>2099091</v>
      </c>
      <c r="I28" s="60">
        <v>6429970</v>
      </c>
      <c r="J28" s="60">
        <v>2794513</v>
      </c>
      <c r="K28" s="60">
        <v>5524027</v>
      </c>
      <c r="L28" s="60">
        <v>2154426</v>
      </c>
      <c r="M28" s="60">
        <v>10472966</v>
      </c>
      <c r="N28" s="60">
        <v>675274</v>
      </c>
      <c r="O28" s="60">
        <v>1580889</v>
      </c>
      <c r="P28" s="60">
        <v>4314641</v>
      </c>
      <c r="Q28" s="60">
        <v>6570804</v>
      </c>
      <c r="R28" s="60">
        <v>0</v>
      </c>
      <c r="S28" s="60">
        <v>0</v>
      </c>
      <c r="T28" s="60">
        <v>10103722</v>
      </c>
      <c r="U28" s="60">
        <v>10103722</v>
      </c>
      <c r="V28" s="60">
        <v>33577462</v>
      </c>
      <c r="W28" s="60">
        <v>43158000</v>
      </c>
      <c r="X28" s="60">
        <v>-9580538</v>
      </c>
      <c r="Y28" s="61">
        <v>-22.2</v>
      </c>
      <c r="Z28" s="62">
        <v>43158000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1701666</v>
      </c>
      <c r="C31" s="19">
        <v>0</v>
      </c>
      <c r="D31" s="59">
        <v>11255920</v>
      </c>
      <c r="E31" s="60">
        <v>11005700</v>
      </c>
      <c r="F31" s="60">
        <v>0</v>
      </c>
      <c r="G31" s="60">
        <v>7789</v>
      </c>
      <c r="H31" s="60">
        <v>10357</v>
      </c>
      <c r="I31" s="60">
        <v>18146</v>
      </c>
      <c r="J31" s="60">
        <v>215486</v>
      </c>
      <c r="K31" s="60">
        <v>0</v>
      </c>
      <c r="L31" s="60">
        <v>3461</v>
      </c>
      <c r="M31" s="60">
        <v>218947</v>
      </c>
      <c r="N31" s="60">
        <v>179363</v>
      </c>
      <c r="O31" s="60">
        <v>82648</v>
      </c>
      <c r="P31" s="60">
        <v>-65869</v>
      </c>
      <c r="Q31" s="60">
        <v>196142</v>
      </c>
      <c r="R31" s="60">
        <v>7103204</v>
      </c>
      <c r="S31" s="60">
        <v>8878914</v>
      </c>
      <c r="T31" s="60">
        <v>4528899</v>
      </c>
      <c r="U31" s="60">
        <v>20511017</v>
      </c>
      <c r="V31" s="60">
        <v>20944252</v>
      </c>
      <c r="W31" s="60">
        <v>11005700</v>
      </c>
      <c r="X31" s="60">
        <v>9938552</v>
      </c>
      <c r="Y31" s="61">
        <v>90.3</v>
      </c>
      <c r="Z31" s="62">
        <v>11005700</v>
      </c>
    </row>
    <row r="32" spans="1:26" ht="13.5">
      <c r="A32" s="70" t="s">
        <v>54</v>
      </c>
      <c r="B32" s="22">
        <f>SUM(B28:B31)</f>
        <v>48251574</v>
      </c>
      <c r="C32" s="22">
        <f>SUM(C28:C31)</f>
        <v>0</v>
      </c>
      <c r="D32" s="99">
        <f aca="true" t="shared" si="5" ref="D32:Z32">SUM(D28:D31)</f>
        <v>54413920</v>
      </c>
      <c r="E32" s="100">
        <f t="shared" si="5"/>
        <v>54163700</v>
      </c>
      <c r="F32" s="100">
        <f t="shared" si="5"/>
        <v>3864830</v>
      </c>
      <c r="G32" s="100">
        <f t="shared" si="5"/>
        <v>473838</v>
      </c>
      <c r="H32" s="100">
        <f t="shared" si="5"/>
        <v>2109448</v>
      </c>
      <c r="I32" s="100">
        <f t="shared" si="5"/>
        <v>6448116</v>
      </c>
      <c r="J32" s="100">
        <f t="shared" si="5"/>
        <v>3009999</v>
      </c>
      <c r="K32" s="100">
        <f t="shared" si="5"/>
        <v>5524027</v>
      </c>
      <c r="L32" s="100">
        <f t="shared" si="5"/>
        <v>2157887</v>
      </c>
      <c r="M32" s="100">
        <f t="shared" si="5"/>
        <v>10691913</v>
      </c>
      <c r="N32" s="100">
        <f t="shared" si="5"/>
        <v>854637</v>
      </c>
      <c r="O32" s="100">
        <f t="shared" si="5"/>
        <v>1663537</v>
      </c>
      <c r="P32" s="100">
        <f t="shared" si="5"/>
        <v>4248772</v>
      </c>
      <c r="Q32" s="100">
        <f t="shared" si="5"/>
        <v>6766946</v>
      </c>
      <c r="R32" s="100">
        <f t="shared" si="5"/>
        <v>7103204</v>
      </c>
      <c r="S32" s="100">
        <f t="shared" si="5"/>
        <v>8878914</v>
      </c>
      <c r="T32" s="100">
        <f t="shared" si="5"/>
        <v>14632621</v>
      </c>
      <c r="U32" s="100">
        <f t="shared" si="5"/>
        <v>30614739</v>
      </c>
      <c r="V32" s="100">
        <f t="shared" si="5"/>
        <v>54521714</v>
      </c>
      <c r="W32" s="100">
        <f t="shared" si="5"/>
        <v>54163700</v>
      </c>
      <c r="X32" s="100">
        <f t="shared" si="5"/>
        <v>358014</v>
      </c>
      <c r="Y32" s="101">
        <f>+IF(W32&lt;&gt;0,(X32/W32)*100,0)</f>
        <v>0.6609851247237541</v>
      </c>
      <c r="Z32" s="102">
        <f t="shared" si="5"/>
        <v>54163700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130561517</v>
      </c>
      <c r="C35" s="19">
        <v>0</v>
      </c>
      <c r="D35" s="59">
        <v>88200000</v>
      </c>
      <c r="E35" s="60">
        <v>147269000</v>
      </c>
      <c r="F35" s="60">
        <v>163423893</v>
      </c>
      <c r="G35" s="60">
        <v>171961302</v>
      </c>
      <c r="H35" s="60">
        <v>229732840</v>
      </c>
      <c r="I35" s="60">
        <v>229732840</v>
      </c>
      <c r="J35" s="60">
        <v>170371664</v>
      </c>
      <c r="K35" s="60">
        <v>138343199</v>
      </c>
      <c r="L35" s="60">
        <v>169330114</v>
      </c>
      <c r="M35" s="60">
        <v>169330114</v>
      </c>
      <c r="N35" s="60">
        <v>169330114</v>
      </c>
      <c r="O35" s="60">
        <v>172385980</v>
      </c>
      <c r="P35" s="60">
        <v>206305341</v>
      </c>
      <c r="Q35" s="60">
        <v>206305341</v>
      </c>
      <c r="R35" s="60">
        <v>174590213</v>
      </c>
      <c r="S35" s="60">
        <v>69676608</v>
      </c>
      <c r="T35" s="60">
        <v>151559102</v>
      </c>
      <c r="U35" s="60">
        <v>151559102</v>
      </c>
      <c r="V35" s="60">
        <v>151559102</v>
      </c>
      <c r="W35" s="60">
        <v>147269000</v>
      </c>
      <c r="X35" s="60">
        <v>4290102</v>
      </c>
      <c r="Y35" s="61">
        <v>2.91</v>
      </c>
      <c r="Z35" s="62">
        <v>147269000</v>
      </c>
    </row>
    <row r="36" spans="1:26" ht="13.5">
      <c r="A36" s="58" t="s">
        <v>57</v>
      </c>
      <c r="B36" s="19">
        <v>2044432049</v>
      </c>
      <c r="C36" s="19">
        <v>0</v>
      </c>
      <c r="D36" s="59">
        <v>1066280000</v>
      </c>
      <c r="E36" s="60">
        <v>2037577000</v>
      </c>
      <c r="F36" s="60">
        <v>933154474</v>
      </c>
      <c r="G36" s="60">
        <v>1975891058</v>
      </c>
      <c r="H36" s="60">
        <v>2483510984</v>
      </c>
      <c r="I36" s="60">
        <v>2483510984</v>
      </c>
      <c r="J36" s="60">
        <v>2024533275</v>
      </c>
      <c r="K36" s="60">
        <v>2018483842</v>
      </c>
      <c r="L36" s="60">
        <v>2016793142</v>
      </c>
      <c r="M36" s="60">
        <v>2016793142</v>
      </c>
      <c r="N36" s="60">
        <v>2016793142</v>
      </c>
      <c r="O36" s="60">
        <v>10389015955</v>
      </c>
      <c r="P36" s="60">
        <v>2047572902</v>
      </c>
      <c r="Q36" s="60">
        <v>2047572902</v>
      </c>
      <c r="R36" s="60">
        <v>2050855194</v>
      </c>
      <c r="S36" s="60">
        <v>311534478</v>
      </c>
      <c r="T36" s="60">
        <v>2055076603</v>
      </c>
      <c r="U36" s="60">
        <v>2055076603</v>
      </c>
      <c r="V36" s="60">
        <v>2055076603</v>
      </c>
      <c r="W36" s="60">
        <v>2037577000</v>
      </c>
      <c r="X36" s="60">
        <v>17499603</v>
      </c>
      <c r="Y36" s="61">
        <v>0.86</v>
      </c>
      <c r="Z36" s="62">
        <v>2037577000</v>
      </c>
    </row>
    <row r="37" spans="1:26" ht="13.5">
      <c r="A37" s="58" t="s">
        <v>58</v>
      </c>
      <c r="B37" s="19">
        <v>62163178</v>
      </c>
      <c r="C37" s="19">
        <v>0</v>
      </c>
      <c r="D37" s="59">
        <v>48000000</v>
      </c>
      <c r="E37" s="60">
        <v>56404000</v>
      </c>
      <c r="F37" s="60">
        <v>57311903</v>
      </c>
      <c r="G37" s="60">
        <v>49347669</v>
      </c>
      <c r="H37" s="60">
        <v>2306265130</v>
      </c>
      <c r="I37" s="60">
        <v>2306265130</v>
      </c>
      <c r="J37" s="60">
        <v>1876818075</v>
      </c>
      <c r="K37" s="60">
        <v>50133047</v>
      </c>
      <c r="L37" s="60">
        <v>56188115</v>
      </c>
      <c r="M37" s="60">
        <v>56188115</v>
      </c>
      <c r="N37" s="60">
        <v>56188115</v>
      </c>
      <c r="O37" s="60">
        <v>72545671</v>
      </c>
      <c r="P37" s="60">
        <v>99628834</v>
      </c>
      <c r="Q37" s="60">
        <v>99628834</v>
      </c>
      <c r="R37" s="60">
        <v>80342404</v>
      </c>
      <c r="S37" s="60">
        <v>47318265</v>
      </c>
      <c r="T37" s="60">
        <v>174763858</v>
      </c>
      <c r="U37" s="60">
        <v>174763858</v>
      </c>
      <c r="V37" s="60">
        <v>174763858</v>
      </c>
      <c r="W37" s="60">
        <v>56404000</v>
      </c>
      <c r="X37" s="60">
        <v>118359858</v>
      </c>
      <c r="Y37" s="61">
        <v>209.84</v>
      </c>
      <c r="Z37" s="62">
        <v>56404000</v>
      </c>
    </row>
    <row r="38" spans="1:26" ht="13.5">
      <c r="A38" s="58" t="s">
        <v>59</v>
      </c>
      <c r="B38" s="19">
        <v>94263163</v>
      </c>
      <c r="C38" s="19">
        <v>0</v>
      </c>
      <c r="D38" s="59">
        <v>105000000</v>
      </c>
      <c r="E38" s="60">
        <v>96815000</v>
      </c>
      <c r="F38" s="60">
        <v>105073391</v>
      </c>
      <c r="G38" s="60">
        <v>94678185</v>
      </c>
      <c r="H38" s="60">
        <v>96693355</v>
      </c>
      <c r="I38" s="60">
        <v>96693355</v>
      </c>
      <c r="J38" s="60">
        <v>99450736</v>
      </c>
      <c r="K38" s="60">
        <v>96693354</v>
      </c>
      <c r="L38" s="60">
        <v>98308025</v>
      </c>
      <c r="M38" s="60">
        <v>98308025</v>
      </c>
      <c r="N38" s="60">
        <v>98308025</v>
      </c>
      <c r="O38" s="60">
        <v>96079049</v>
      </c>
      <c r="P38" s="60">
        <v>98094219</v>
      </c>
      <c r="Q38" s="60">
        <v>98094219</v>
      </c>
      <c r="R38" s="60">
        <v>95911879</v>
      </c>
      <c r="S38" s="60">
        <v>26104621</v>
      </c>
      <c r="T38" s="60">
        <v>0</v>
      </c>
      <c r="U38" s="60">
        <v>0</v>
      </c>
      <c r="V38" s="60">
        <v>0</v>
      </c>
      <c r="W38" s="60">
        <v>96815000</v>
      </c>
      <c r="X38" s="60">
        <v>-96815000</v>
      </c>
      <c r="Y38" s="61">
        <v>-100</v>
      </c>
      <c r="Z38" s="62">
        <v>96815000</v>
      </c>
    </row>
    <row r="39" spans="1:26" ht="13.5">
      <c r="A39" s="58" t="s">
        <v>60</v>
      </c>
      <c r="B39" s="19">
        <v>2018567225</v>
      </c>
      <c r="C39" s="19">
        <v>0</v>
      </c>
      <c r="D39" s="59">
        <v>1001480000</v>
      </c>
      <c r="E39" s="60">
        <v>2031627000</v>
      </c>
      <c r="F39" s="60">
        <v>934193073</v>
      </c>
      <c r="G39" s="60">
        <v>2003826506</v>
      </c>
      <c r="H39" s="60">
        <v>310285339</v>
      </c>
      <c r="I39" s="60">
        <v>310285339</v>
      </c>
      <c r="J39" s="60">
        <v>218636128</v>
      </c>
      <c r="K39" s="60">
        <v>2010000640</v>
      </c>
      <c r="L39" s="60">
        <v>2031627116</v>
      </c>
      <c r="M39" s="60">
        <v>2031627116</v>
      </c>
      <c r="N39" s="60">
        <v>2031627116</v>
      </c>
      <c r="O39" s="60">
        <v>10392777215</v>
      </c>
      <c r="P39" s="60">
        <v>2056155190</v>
      </c>
      <c r="Q39" s="60">
        <v>2056155190</v>
      </c>
      <c r="R39" s="60">
        <v>2049191124</v>
      </c>
      <c r="S39" s="60">
        <v>307788200</v>
      </c>
      <c r="T39" s="60">
        <v>2031871847</v>
      </c>
      <c r="U39" s="60">
        <v>2031871847</v>
      </c>
      <c r="V39" s="60">
        <v>2031871847</v>
      </c>
      <c r="W39" s="60">
        <v>2031627000</v>
      </c>
      <c r="X39" s="60">
        <v>244847</v>
      </c>
      <c r="Y39" s="61">
        <v>0.01</v>
      </c>
      <c r="Z39" s="62">
        <v>2031627000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25173067</v>
      </c>
      <c r="C42" s="19">
        <v>0</v>
      </c>
      <c r="D42" s="59">
        <v>41229604</v>
      </c>
      <c r="E42" s="60">
        <v>21813015</v>
      </c>
      <c r="F42" s="60">
        <v>52949270</v>
      </c>
      <c r="G42" s="60">
        <v>-17933552</v>
      </c>
      <c r="H42" s="60">
        <v>-22258663</v>
      </c>
      <c r="I42" s="60">
        <v>12757055</v>
      </c>
      <c r="J42" s="60">
        <v>-5546455</v>
      </c>
      <c r="K42" s="60">
        <v>22941451</v>
      </c>
      <c r="L42" s="60">
        <v>-3808358</v>
      </c>
      <c r="M42" s="60">
        <v>13586638</v>
      </c>
      <c r="N42" s="60">
        <v>-4692040</v>
      </c>
      <c r="O42" s="60">
        <v>-11860392</v>
      </c>
      <c r="P42" s="60">
        <v>15516078</v>
      </c>
      <c r="Q42" s="60">
        <v>-1036354</v>
      </c>
      <c r="R42" s="60">
        <v>-12418011</v>
      </c>
      <c r="S42" s="60">
        <v>268530</v>
      </c>
      <c r="T42" s="60">
        <v>-6304198</v>
      </c>
      <c r="U42" s="60">
        <v>-18453679</v>
      </c>
      <c r="V42" s="60">
        <v>6853660</v>
      </c>
      <c r="W42" s="60">
        <v>21813015</v>
      </c>
      <c r="X42" s="60">
        <v>-14959355</v>
      </c>
      <c r="Y42" s="61">
        <v>-68.58</v>
      </c>
      <c r="Z42" s="62">
        <v>21813015</v>
      </c>
    </row>
    <row r="43" spans="1:26" ht="13.5">
      <c r="A43" s="58" t="s">
        <v>63</v>
      </c>
      <c r="B43" s="19">
        <v>-48251574</v>
      </c>
      <c r="C43" s="19">
        <v>0</v>
      </c>
      <c r="D43" s="59">
        <v>-39182000</v>
      </c>
      <c r="E43" s="60">
        <v>-33158000</v>
      </c>
      <c r="F43" s="60">
        <v>-3870643</v>
      </c>
      <c r="G43" s="60">
        <v>-473838</v>
      </c>
      <c r="H43" s="60">
        <v>-2109448</v>
      </c>
      <c r="I43" s="60">
        <v>-6453929</v>
      </c>
      <c r="J43" s="60">
        <v>-3009999</v>
      </c>
      <c r="K43" s="60">
        <v>-5524027</v>
      </c>
      <c r="L43" s="60">
        <v>-2157887</v>
      </c>
      <c r="M43" s="60">
        <v>-10691913</v>
      </c>
      <c r="N43" s="60">
        <v>-854637</v>
      </c>
      <c r="O43" s="60">
        <v>-1663537</v>
      </c>
      <c r="P43" s="60">
        <v>-4248772</v>
      </c>
      <c r="Q43" s="60">
        <v>-6766946</v>
      </c>
      <c r="R43" s="60">
        <v>-7103204</v>
      </c>
      <c r="S43" s="60">
        <v>-8739578</v>
      </c>
      <c r="T43" s="60">
        <v>-12951227</v>
      </c>
      <c r="U43" s="60">
        <v>-28794009</v>
      </c>
      <c r="V43" s="60">
        <v>-52706797</v>
      </c>
      <c r="W43" s="60">
        <v>-33158000</v>
      </c>
      <c r="X43" s="60">
        <v>-19548797</v>
      </c>
      <c r="Y43" s="61">
        <v>58.96</v>
      </c>
      <c r="Z43" s="62">
        <v>-33158000</v>
      </c>
    </row>
    <row r="44" spans="1:26" ht="13.5">
      <c r="A44" s="58" t="s">
        <v>64</v>
      </c>
      <c r="B44" s="19">
        <v>-6980619</v>
      </c>
      <c r="C44" s="19">
        <v>0</v>
      </c>
      <c r="D44" s="59">
        <v>480000</v>
      </c>
      <c r="E44" s="60">
        <v>480000</v>
      </c>
      <c r="F44" s="60">
        <v>-10077726</v>
      </c>
      <c r="G44" s="60">
        <v>-5013097</v>
      </c>
      <c r="H44" s="60">
        <v>5064739</v>
      </c>
      <c r="I44" s="60">
        <v>-10026084</v>
      </c>
      <c r="J44" s="60">
        <v>22054</v>
      </c>
      <c r="K44" s="60">
        <v>-19990</v>
      </c>
      <c r="L44" s="60">
        <v>26104</v>
      </c>
      <c r="M44" s="60">
        <v>28168</v>
      </c>
      <c r="N44" s="60">
        <v>-29793</v>
      </c>
      <c r="O44" s="60">
        <v>23037</v>
      </c>
      <c r="P44" s="60">
        <v>5284</v>
      </c>
      <c r="Q44" s="60">
        <v>-1472</v>
      </c>
      <c r="R44" s="60">
        <v>45630</v>
      </c>
      <c r="S44" s="60">
        <v>0</v>
      </c>
      <c r="T44" s="60">
        <v>100810</v>
      </c>
      <c r="U44" s="60">
        <v>146440</v>
      </c>
      <c r="V44" s="60">
        <v>-9852948</v>
      </c>
      <c r="W44" s="60">
        <v>480000</v>
      </c>
      <c r="X44" s="60">
        <v>-10332948</v>
      </c>
      <c r="Y44" s="61">
        <v>-2152.7</v>
      </c>
      <c r="Z44" s="62">
        <v>480000</v>
      </c>
    </row>
    <row r="45" spans="1:26" ht="13.5">
      <c r="A45" s="70" t="s">
        <v>65</v>
      </c>
      <c r="B45" s="22">
        <v>53151479</v>
      </c>
      <c r="C45" s="22">
        <v>0</v>
      </c>
      <c r="D45" s="99">
        <v>57422604</v>
      </c>
      <c r="E45" s="100">
        <v>42286015</v>
      </c>
      <c r="F45" s="100">
        <v>62354513</v>
      </c>
      <c r="G45" s="100">
        <v>38934026</v>
      </c>
      <c r="H45" s="100">
        <v>19630654</v>
      </c>
      <c r="I45" s="100">
        <v>19630654</v>
      </c>
      <c r="J45" s="100">
        <v>11096254</v>
      </c>
      <c r="K45" s="100">
        <v>28493688</v>
      </c>
      <c r="L45" s="100">
        <v>22553547</v>
      </c>
      <c r="M45" s="100">
        <v>22553547</v>
      </c>
      <c r="N45" s="100">
        <v>16977077</v>
      </c>
      <c r="O45" s="100">
        <v>3476185</v>
      </c>
      <c r="P45" s="100">
        <v>14748775</v>
      </c>
      <c r="Q45" s="100">
        <v>16977077</v>
      </c>
      <c r="R45" s="100">
        <v>-4726810</v>
      </c>
      <c r="S45" s="100">
        <v>-13197858</v>
      </c>
      <c r="T45" s="100">
        <v>-32352473</v>
      </c>
      <c r="U45" s="100">
        <v>-32352473</v>
      </c>
      <c r="V45" s="100">
        <v>-32352473</v>
      </c>
      <c r="W45" s="100">
        <v>42286015</v>
      </c>
      <c r="X45" s="100">
        <v>-74638488</v>
      </c>
      <c r="Y45" s="101">
        <v>-176.51</v>
      </c>
      <c r="Z45" s="102">
        <v>42286015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13276689</v>
      </c>
      <c r="C49" s="52">
        <v>0</v>
      </c>
      <c r="D49" s="129">
        <v>4790666</v>
      </c>
      <c r="E49" s="54">
        <v>3885818</v>
      </c>
      <c r="F49" s="54">
        <v>0</v>
      </c>
      <c r="G49" s="54">
        <v>0</v>
      </c>
      <c r="H49" s="54">
        <v>0</v>
      </c>
      <c r="I49" s="54">
        <v>3610943</v>
      </c>
      <c r="J49" s="54">
        <v>0</v>
      </c>
      <c r="K49" s="54">
        <v>0</v>
      </c>
      <c r="L49" s="54">
        <v>0</v>
      </c>
      <c r="M49" s="54">
        <v>3912274</v>
      </c>
      <c r="N49" s="54">
        <v>0</v>
      </c>
      <c r="O49" s="54">
        <v>0</v>
      </c>
      <c r="P49" s="54">
        <v>0</v>
      </c>
      <c r="Q49" s="54">
        <v>72380854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101857244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48143324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48143324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99.99791009838609</v>
      </c>
      <c r="C58" s="5">
        <f>IF(C67=0,0,+(C76/C67)*100)</f>
        <v>0</v>
      </c>
      <c r="D58" s="6">
        <f aca="true" t="shared" si="6" ref="D58:Z58">IF(D67=0,0,+(D76/D67)*100)</f>
        <v>102.03780016107069</v>
      </c>
      <c r="E58" s="7">
        <f t="shared" si="6"/>
        <v>99.98514685534442</v>
      </c>
      <c r="F58" s="7">
        <f t="shared" si="6"/>
        <v>54.55936894980906</v>
      </c>
      <c r="G58" s="7">
        <f t="shared" si="6"/>
        <v>65.05889290560823</v>
      </c>
      <c r="H58" s="7">
        <f t="shared" si="6"/>
        <v>47.061721682175005</v>
      </c>
      <c r="I58" s="7">
        <f t="shared" si="6"/>
        <v>54.48504634677295</v>
      </c>
      <c r="J58" s="7">
        <f t="shared" si="6"/>
        <v>85.64406183155685</v>
      </c>
      <c r="K58" s="7">
        <f t="shared" si="6"/>
        <v>100.49689954142798</v>
      </c>
      <c r="L58" s="7">
        <f t="shared" si="6"/>
        <v>73.92407300900624</v>
      </c>
      <c r="M58" s="7">
        <f t="shared" si="6"/>
        <v>86.69282638739789</v>
      </c>
      <c r="N58" s="7">
        <f t="shared" si="6"/>
        <v>50.496106578194656</v>
      </c>
      <c r="O58" s="7">
        <f t="shared" si="6"/>
        <v>63.4330464252017</v>
      </c>
      <c r="P58" s="7">
        <f t="shared" si="6"/>
        <v>66.2562681985533</v>
      </c>
      <c r="Q58" s="7">
        <f t="shared" si="6"/>
        <v>59.81867852386661</v>
      </c>
      <c r="R58" s="7">
        <f t="shared" si="6"/>
        <v>72.69527578111305</v>
      </c>
      <c r="S58" s="7">
        <f t="shared" si="6"/>
        <v>99.99999558119444</v>
      </c>
      <c r="T58" s="7">
        <f t="shared" si="6"/>
        <v>100</v>
      </c>
      <c r="U58" s="7">
        <f t="shared" si="6"/>
        <v>90.5782233178834</v>
      </c>
      <c r="V58" s="7">
        <f t="shared" si="6"/>
        <v>71.55501863207245</v>
      </c>
      <c r="W58" s="7">
        <f t="shared" si="6"/>
        <v>100.17419974798449</v>
      </c>
      <c r="X58" s="7">
        <f t="shared" si="6"/>
        <v>0</v>
      </c>
      <c r="Y58" s="7">
        <f t="shared" si="6"/>
        <v>0</v>
      </c>
      <c r="Z58" s="8">
        <f t="shared" si="6"/>
        <v>99.98514685534442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102.16446361185984</v>
      </c>
      <c r="E59" s="10">
        <f t="shared" si="7"/>
        <v>99.92107623318385</v>
      </c>
      <c r="F59" s="10">
        <f t="shared" si="7"/>
        <v>53.267386726589216</v>
      </c>
      <c r="G59" s="10">
        <f t="shared" si="7"/>
        <v>69.96797136025032</v>
      </c>
      <c r="H59" s="10">
        <f t="shared" si="7"/>
        <v>69.18826398886789</v>
      </c>
      <c r="I59" s="10">
        <f t="shared" si="7"/>
        <v>64.0479989489456</v>
      </c>
      <c r="J59" s="10">
        <f t="shared" si="7"/>
        <v>158.21679974606</v>
      </c>
      <c r="K59" s="10">
        <f t="shared" si="7"/>
        <v>200.29600362249548</v>
      </c>
      <c r="L59" s="10">
        <f t="shared" si="7"/>
        <v>74.10624082249714</v>
      </c>
      <c r="M59" s="10">
        <f t="shared" si="7"/>
        <v>144.2137878610407</v>
      </c>
      <c r="N59" s="10">
        <f t="shared" si="7"/>
        <v>55.107602963990246</v>
      </c>
      <c r="O59" s="10">
        <f t="shared" si="7"/>
        <v>67.05278971272901</v>
      </c>
      <c r="P59" s="10">
        <f t="shared" si="7"/>
        <v>70.26574574644697</v>
      </c>
      <c r="Q59" s="10">
        <f t="shared" si="7"/>
        <v>64.12038947991321</v>
      </c>
      <c r="R59" s="10">
        <f t="shared" si="7"/>
        <v>74.1736931534766</v>
      </c>
      <c r="S59" s="10">
        <f t="shared" si="7"/>
        <v>100</v>
      </c>
      <c r="T59" s="10">
        <f t="shared" si="7"/>
        <v>100</v>
      </c>
      <c r="U59" s="10">
        <f t="shared" si="7"/>
        <v>91.47306478049148</v>
      </c>
      <c r="V59" s="10">
        <f t="shared" si="7"/>
        <v>91.19267401256332</v>
      </c>
      <c r="W59" s="10">
        <f t="shared" si="7"/>
        <v>100.10063612583188</v>
      </c>
      <c r="X59" s="10">
        <f t="shared" si="7"/>
        <v>0</v>
      </c>
      <c r="Y59" s="10">
        <f t="shared" si="7"/>
        <v>0</v>
      </c>
      <c r="Z59" s="11">
        <f t="shared" si="7"/>
        <v>99.92107623318385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102.00842813853697</v>
      </c>
      <c r="E60" s="13">
        <f t="shared" si="7"/>
        <v>100.00000249554783</v>
      </c>
      <c r="F60" s="13">
        <f t="shared" si="7"/>
        <v>54.870862139513065</v>
      </c>
      <c r="G60" s="13">
        <f t="shared" si="7"/>
        <v>63.93516750764915</v>
      </c>
      <c r="H60" s="13">
        <f t="shared" si="7"/>
        <v>43.651288027142435</v>
      </c>
      <c r="I60" s="13">
        <f t="shared" si="7"/>
        <v>52.5676113261345</v>
      </c>
      <c r="J60" s="13">
        <f t="shared" si="7"/>
        <v>67.98384389944772</v>
      </c>
      <c r="K60" s="13">
        <f t="shared" si="7"/>
        <v>75.84516921241422</v>
      </c>
      <c r="L60" s="13">
        <f t="shared" si="7"/>
        <v>73.87713548698655</v>
      </c>
      <c r="M60" s="13">
        <f t="shared" si="7"/>
        <v>72.54680468863567</v>
      </c>
      <c r="N60" s="13">
        <f t="shared" si="7"/>
        <v>49.51280164715683</v>
      </c>
      <c r="O60" s="13">
        <f t="shared" si="7"/>
        <v>62.658366002268636</v>
      </c>
      <c r="P60" s="13">
        <f t="shared" si="7"/>
        <v>65.2795223817273</v>
      </c>
      <c r="Q60" s="13">
        <f t="shared" si="7"/>
        <v>58.86109200674823</v>
      </c>
      <c r="R60" s="13">
        <f t="shared" si="7"/>
        <v>72.30516029423383</v>
      </c>
      <c r="S60" s="13">
        <f t="shared" si="7"/>
        <v>99.99999446166743</v>
      </c>
      <c r="T60" s="13">
        <f t="shared" si="7"/>
        <v>100</v>
      </c>
      <c r="U60" s="13">
        <f t="shared" si="7"/>
        <v>90.32906437960473</v>
      </c>
      <c r="V60" s="13">
        <f t="shared" si="7"/>
        <v>66.97337193452319</v>
      </c>
      <c r="W60" s="13">
        <f t="shared" si="7"/>
        <v>100.18500802382037</v>
      </c>
      <c r="X60" s="13">
        <f t="shared" si="7"/>
        <v>0</v>
      </c>
      <c r="Y60" s="13">
        <f t="shared" si="7"/>
        <v>0</v>
      </c>
      <c r="Z60" s="14">
        <f t="shared" si="7"/>
        <v>100.00000249554783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100.74491025996457</v>
      </c>
      <c r="E61" s="13">
        <f t="shared" si="7"/>
        <v>100.00000128758101</v>
      </c>
      <c r="F61" s="13">
        <f t="shared" si="7"/>
        <v>47.969666161901856</v>
      </c>
      <c r="G61" s="13">
        <f t="shared" si="7"/>
        <v>67.67661588998692</v>
      </c>
      <c r="H61" s="13">
        <f t="shared" si="7"/>
        <v>72.86484505972433</v>
      </c>
      <c r="I61" s="13">
        <f t="shared" si="7"/>
        <v>62.879620685168504</v>
      </c>
      <c r="J61" s="13">
        <f t="shared" si="7"/>
        <v>67.8097290748919</v>
      </c>
      <c r="K61" s="13">
        <f t="shared" si="7"/>
        <v>78.77181686292064</v>
      </c>
      <c r="L61" s="13">
        <f t="shared" si="7"/>
        <v>77.28861439297411</v>
      </c>
      <c r="M61" s="13">
        <f t="shared" si="7"/>
        <v>74.47403447822673</v>
      </c>
      <c r="N61" s="13">
        <f t="shared" si="7"/>
        <v>57.86933130357854</v>
      </c>
      <c r="O61" s="13">
        <f t="shared" si="7"/>
        <v>82.57255295458616</v>
      </c>
      <c r="P61" s="13">
        <f t="shared" si="7"/>
        <v>64.56291088130402</v>
      </c>
      <c r="Q61" s="13">
        <f t="shared" si="7"/>
        <v>67.7915348527401</v>
      </c>
      <c r="R61" s="13">
        <f t="shared" si="7"/>
        <v>75.06297374489489</v>
      </c>
      <c r="S61" s="13">
        <f t="shared" si="7"/>
        <v>100</v>
      </c>
      <c r="T61" s="13">
        <f t="shared" si="7"/>
        <v>100</v>
      </c>
      <c r="U61" s="13">
        <f t="shared" si="7"/>
        <v>91.5324218241592</v>
      </c>
      <c r="V61" s="13">
        <f t="shared" si="7"/>
        <v>73.7086378712099</v>
      </c>
      <c r="W61" s="13">
        <f t="shared" si="7"/>
        <v>95.93048194295717</v>
      </c>
      <c r="X61" s="13">
        <f t="shared" si="7"/>
        <v>0</v>
      </c>
      <c r="Y61" s="13">
        <f t="shared" si="7"/>
        <v>0</v>
      </c>
      <c r="Z61" s="14">
        <f t="shared" si="7"/>
        <v>100.00000128758101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103.03034052924265</v>
      </c>
      <c r="E62" s="13">
        <f t="shared" si="7"/>
        <v>100</v>
      </c>
      <c r="F62" s="13">
        <f t="shared" si="7"/>
        <v>89.3247762462263</v>
      </c>
      <c r="G62" s="13">
        <f t="shared" si="7"/>
        <v>51.640760707471735</v>
      </c>
      <c r="H62" s="13">
        <f t="shared" si="7"/>
        <v>50.61321597298767</v>
      </c>
      <c r="I62" s="13">
        <f t="shared" si="7"/>
        <v>63.00429731231594</v>
      </c>
      <c r="J62" s="13">
        <f t="shared" si="7"/>
        <v>70.9895780087139</v>
      </c>
      <c r="K62" s="13">
        <f t="shared" si="7"/>
        <v>69.34797155107523</v>
      </c>
      <c r="L62" s="13">
        <f t="shared" si="7"/>
        <v>64.98754603455023</v>
      </c>
      <c r="M62" s="13">
        <f t="shared" si="7"/>
        <v>68.27061256656222</v>
      </c>
      <c r="N62" s="13">
        <f t="shared" si="7"/>
        <v>28.467545865310473</v>
      </c>
      <c r="O62" s="13">
        <f t="shared" si="7"/>
        <v>65.92270597937728</v>
      </c>
      <c r="P62" s="13">
        <f t="shared" si="7"/>
        <v>66.9485461036633</v>
      </c>
      <c r="Q62" s="13">
        <f t="shared" si="7"/>
        <v>48.166775076366235</v>
      </c>
      <c r="R62" s="13">
        <f t="shared" si="7"/>
        <v>67.38473233086648</v>
      </c>
      <c r="S62" s="13">
        <f t="shared" si="7"/>
        <v>99.99996728354631</v>
      </c>
      <c r="T62" s="13">
        <f t="shared" si="7"/>
        <v>100</v>
      </c>
      <c r="U62" s="13">
        <f t="shared" si="7"/>
        <v>86.22824540543117</v>
      </c>
      <c r="V62" s="13">
        <f t="shared" si="7"/>
        <v>63.90323633993395</v>
      </c>
      <c r="W62" s="13">
        <f t="shared" si="7"/>
        <v>117.88883942382422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105.4326027250203</v>
      </c>
      <c r="E63" s="13">
        <f t="shared" si="7"/>
        <v>99.9999909465639</v>
      </c>
      <c r="F63" s="13">
        <f t="shared" si="7"/>
        <v>50.46136721086326</v>
      </c>
      <c r="G63" s="13">
        <f t="shared" si="7"/>
        <v>61.6646188364763</v>
      </c>
      <c r="H63" s="13">
        <f t="shared" si="7"/>
        <v>9.244299958254485</v>
      </c>
      <c r="I63" s="13">
        <f t="shared" si="7"/>
        <v>20.199904143159994</v>
      </c>
      <c r="J63" s="13">
        <f t="shared" si="7"/>
        <v>65.39208015639426</v>
      </c>
      <c r="K63" s="13">
        <f t="shared" si="7"/>
        <v>72.40565717190333</v>
      </c>
      <c r="L63" s="13">
        <f t="shared" si="7"/>
        <v>68.51702291761428</v>
      </c>
      <c r="M63" s="13">
        <f t="shared" si="7"/>
        <v>68.76639909747144</v>
      </c>
      <c r="N63" s="13">
        <f t="shared" si="7"/>
        <v>52.02200626783107</v>
      </c>
      <c r="O63" s="13">
        <f t="shared" si="7"/>
        <v>21.441192244615706</v>
      </c>
      <c r="P63" s="13">
        <f t="shared" si="7"/>
        <v>67.16309143593226</v>
      </c>
      <c r="Q63" s="13">
        <f t="shared" si="7"/>
        <v>36.04509849836859</v>
      </c>
      <c r="R63" s="13">
        <f t="shared" si="7"/>
        <v>65.9280071599376</v>
      </c>
      <c r="S63" s="13">
        <f t="shared" si="7"/>
        <v>100</v>
      </c>
      <c r="T63" s="13">
        <f t="shared" si="7"/>
        <v>100</v>
      </c>
      <c r="U63" s="13">
        <f t="shared" si="7"/>
        <v>88.76594687238483</v>
      </c>
      <c r="V63" s="13">
        <f t="shared" si="7"/>
        <v>42.31082138720643</v>
      </c>
      <c r="W63" s="13">
        <f t="shared" si="7"/>
        <v>99.64342982511137</v>
      </c>
      <c r="X63" s="13">
        <f t="shared" si="7"/>
        <v>0</v>
      </c>
      <c r="Y63" s="13">
        <f t="shared" si="7"/>
        <v>0</v>
      </c>
      <c r="Z63" s="14">
        <f t="shared" si="7"/>
        <v>99.9999909465639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107.46478218593072</v>
      </c>
      <c r="E64" s="13">
        <f t="shared" si="7"/>
        <v>100.0000371839135</v>
      </c>
      <c r="F64" s="13">
        <f t="shared" si="7"/>
        <v>44.88631788644314</v>
      </c>
      <c r="G64" s="13">
        <f t="shared" si="7"/>
        <v>62.52172576821571</v>
      </c>
      <c r="H64" s="13">
        <f t="shared" si="7"/>
        <v>59.700512468064126</v>
      </c>
      <c r="I64" s="13">
        <f t="shared" si="7"/>
        <v>55.69899897474877</v>
      </c>
      <c r="J64" s="13">
        <f t="shared" si="7"/>
        <v>67.37624903834029</v>
      </c>
      <c r="K64" s="13">
        <f t="shared" si="7"/>
        <v>69.16537242685675</v>
      </c>
      <c r="L64" s="13">
        <f t="shared" si="7"/>
        <v>71.84206781108318</v>
      </c>
      <c r="M64" s="13">
        <f t="shared" si="7"/>
        <v>69.45427977575112</v>
      </c>
      <c r="N64" s="13">
        <f t="shared" si="7"/>
        <v>50.52548240726546</v>
      </c>
      <c r="O64" s="13">
        <f t="shared" si="7"/>
        <v>65.91329599668119</v>
      </c>
      <c r="P64" s="13">
        <f t="shared" si="7"/>
        <v>65.91549338415497</v>
      </c>
      <c r="Q64" s="13">
        <f t="shared" si="7"/>
        <v>60.816941960214024</v>
      </c>
      <c r="R64" s="13">
        <f t="shared" si="7"/>
        <v>67.70592410136518</v>
      </c>
      <c r="S64" s="13">
        <f t="shared" si="7"/>
        <v>100</v>
      </c>
      <c r="T64" s="13">
        <f t="shared" si="7"/>
        <v>100</v>
      </c>
      <c r="U64" s="13">
        <f t="shared" si="7"/>
        <v>89.12510195688198</v>
      </c>
      <c r="V64" s="13">
        <f t="shared" si="7"/>
        <v>68.66575844802189</v>
      </c>
      <c r="W64" s="13">
        <f t="shared" si="7"/>
        <v>100.00006197320452</v>
      </c>
      <c r="X64" s="13">
        <f t="shared" si="7"/>
        <v>0</v>
      </c>
      <c r="Y64" s="13">
        <f t="shared" si="7"/>
        <v>0</v>
      </c>
      <c r="Z64" s="14">
        <f t="shared" si="7"/>
        <v>100.0000371839135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286</v>
      </c>
      <c r="B67" s="24">
        <v>259342352</v>
      </c>
      <c r="C67" s="24"/>
      <c r="D67" s="25">
        <v>295634190</v>
      </c>
      <c r="E67" s="26">
        <v>296193170</v>
      </c>
      <c r="F67" s="26">
        <v>23116006</v>
      </c>
      <c r="G67" s="26">
        <v>23418780</v>
      </c>
      <c r="H67" s="26">
        <v>33589347</v>
      </c>
      <c r="I67" s="26">
        <v>80124133</v>
      </c>
      <c r="J67" s="26">
        <v>23293866</v>
      </c>
      <c r="K67" s="26">
        <v>23046107</v>
      </c>
      <c r="L67" s="26">
        <v>23001491</v>
      </c>
      <c r="M67" s="26">
        <v>69341464</v>
      </c>
      <c r="N67" s="26">
        <v>25799799</v>
      </c>
      <c r="O67" s="26">
        <v>25966500</v>
      </c>
      <c r="P67" s="26">
        <v>22783061</v>
      </c>
      <c r="Q67" s="26">
        <v>74549360</v>
      </c>
      <c r="R67" s="26">
        <v>21639281</v>
      </c>
      <c r="S67" s="26">
        <v>22630550</v>
      </c>
      <c r="T67" s="26">
        <v>18441770</v>
      </c>
      <c r="U67" s="26">
        <v>62711601</v>
      </c>
      <c r="V67" s="26">
        <v>286726558</v>
      </c>
      <c r="W67" s="26">
        <v>295634182</v>
      </c>
      <c r="X67" s="26"/>
      <c r="Y67" s="25"/>
      <c r="Z67" s="27">
        <v>296193170</v>
      </c>
    </row>
    <row r="68" spans="1:26" ht="13.5" hidden="1">
      <c r="A68" s="37" t="s">
        <v>31</v>
      </c>
      <c r="B68" s="19">
        <v>49843775</v>
      </c>
      <c r="C68" s="19"/>
      <c r="D68" s="20">
        <v>55650000</v>
      </c>
      <c r="E68" s="21">
        <v>55750000</v>
      </c>
      <c r="F68" s="21">
        <v>4528512</v>
      </c>
      <c r="G68" s="21">
        <v>4354228</v>
      </c>
      <c r="H68" s="21">
        <v>4482886</v>
      </c>
      <c r="I68" s="21">
        <v>13365626</v>
      </c>
      <c r="J68" s="21">
        <v>4558557</v>
      </c>
      <c r="K68" s="21">
        <v>4564809</v>
      </c>
      <c r="L68" s="21">
        <v>4562107</v>
      </c>
      <c r="M68" s="21">
        <v>13685473</v>
      </c>
      <c r="N68" s="21">
        <v>4522552</v>
      </c>
      <c r="O68" s="21">
        <v>4566420</v>
      </c>
      <c r="P68" s="21">
        <v>4453806</v>
      </c>
      <c r="Q68" s="21">
        <v>13542778</v>
      </c>
      <c r="R68" s="21">
        <v>4498692</v>
      </c>
      <c r="S68" s="21">
        <v>4573283</v>
      </c>
      <c r="T68" s="21">
        <v>4553624</v>
      </c>
      <c r="U68" s="21">
        <v>13625599</v>
      </c>
      <c r="V68" s="21">
        <v>54219476</v>
      </c>
      <c r="W68" s="21">
        <v>55649996</v>
      </c>
      <c r="X68" s="21"/>
      <c r="Y68" s="20"/>
      <c r="Z68" s="23">
        <v>55750000</v>
      </c>
    </row>
    <row r="69" spans="1:26" ht="13.5" hidden="1">
      <c r="A69" s="38" t="s">
        <v>32</v>
      </c>
      <c r="B69" s="19">
        <v>209493157</v>
      </c>
      <c r="C69" s="19"/>
      <c r="D69" s="20">
        <v>239984190</v>
      </c>
      <c r="E69" s="21">
        <v>240428170</v>
      </c>
      <c r="F69" s="21">
        <v>18586145</v>
      </c>
      <c r="G69" s="21">
        <v>19063219</v>
      </c>
      <c r="H69" s="21">
        <v>29105132</v>
      </c>
      <c r="I69" s="21">
        <v>66754496</v>
      </c>
      <c r="J69" s="21">
        <v>18733976</v>
      </c>
      <c r="K69" s="21">
        <v>18479968</v>
      </c>
      <c r="L69" s="21">
        <v>18438066</v>
      </c>
      <c r="M69" s="21">
        <v>55652010</v>
      </c>
      <c r="N69" s="21">
        <v>21275934</v>
      </c>
      <c r="O69" s="21">
        <v>21398769</v>
      </c>
      <c r="P69" s="21">
        <v>18327942</v>
      </c>
      <c r="Q69" s="21">
        <v>61002645</v>
      </c>
      <c r="R69" s="21">
        <v>17139294</v>
      </c>
      <c r="S69" s="21">
        <v>18055976</v>
      </c>
      <c r="T69" s="21">
        <v>13886858</v>
      </c>
      <c r="U69" s="21">
        <v>49082128</v>
      </c>
      <c r="V69" s="21">
        <v>232491279</v>
      </c>
      <c r="W69" s="21">
        <v>239984186</v>
      </c>
      <c r="X69" s="21"/>
      <c r="Y69" s="20"/>
      <c r="Z69" s="23">
        <v>240428170</v>
      </c>
    </row>
    <row r="70" spans="1:26" ht="13.5" hidden="1">
      <c r="A70" s="39" t="s">
        <v>103</v>
      </c>
      <c r="B70" s="19">
        <v>140204417</v>
      </c>
      <c r="C70" s="19"/>
      <c r="D70" s="20">
        <v>161919370</v>
      </c>
      <c r="E70" s="21">
        <v>155330030</v>
      </c>
      <c r="F70" s="21">
        <v>12346344</v>
      </c>
      <c r="G70" s="21">
        <v>12570797</v>
      </c>
      <c r="H70" s="21">
        <v>12396454</v>
      </c>
      <c r="I70" s="21">
        <v>37313595</v>
      </c>
      <c r="J70" s="21">
        <v>12936564</v>
      </c>
      <c r="K70" s="21">
        <v>12169944</v>
      </c>
      <c r="L70" s="21">
        <v>12047781</v>
      </c>
      <c r="M70" s="21">
        <v>37154289</v>
      </c>
      <c r="N70" s="21">
        <v>12791036</v>
      </c>
      <c r="O70" s="21">
        <v>11297369</v>
      </c>
      <c r="P70" s="21">
        <v>12411279</v>
      </c>
      <c r="Q70" s="21">
        <v>36499684</v>
      </c>
      <c r="R70" s="21">
        <v>11270570</v>
      </c>
      <c r="S70" s="21">
        <v>11898144</v>
      </c>
      <c r="T70" s="21">
        <v>10023126</v>
      </c>
      <c r="U70" s="21">
        <v>33191840</v>
      </c>
      <c r="V70" s="21">
        <v>144159408</v>
      </c>
      <c r="W70" s="21">
        <v>161919370</v>
      </c>
      <c r="X70" s="21"/>
      <c r="Y70" s="20"/>
      <c r="Z70" s="23">
        <v>155330030</v>
      </c>
    </row>
    <row r="71" spans="1:26" ht="13.5" hidden="1">
      <c r="A71" s="39" t="s">
        <v>104</v>
      </c>
      <c r="B71" s="19">
        <v>36128073</v>
      </c>
      <c r="C71" s="19"/>
      <c r="D71" s="20">
        <v>39758700</v>
      </c>
      <c r="E71" s="21">
        <v>46871070</v>
      </c>
      <c r="F71" s="21">
        <v>3092797</v>
      </c>
      <c r="G71" s="21">
        <v>3336105</v>
      </c>
      <c r="H71" s="21">
        <v>3510101</v>
      </c>
      <c r="I71" s="21">
        <v>9939003</v>
      </c>
      <c r="J71" s="21">
        <v>2611689</v>
      </c>
      <c r="K71" s="21">
        <v>3133897</v>
      </c>
      <c r="L71" s="21">
        <v>3191353</v>
      </c>
      <c r="M71" s="21">
        <v>8936939</v>
      </c>
      <c r="N71" s="21">
        <v>5358516</v>
      </c>
      <c r="O71" s="21">
        <v>2976815</v>
      </c>
      <c r="P71" s="21">
        <v>2806046</v>
      </c>
      <c r="Q71" s="21">
        <v>11141377</v>
      </c>
      <c r="R71" s="21">
        <v>2746824</v>
      </c>
      <c r="S71" s="21">
        <v>3056566</v>
      </c>
      <c r="T71" s="21">
        <v>701845</v>
      </c>
      <c r="U71" s="21">
        <v>6505235</v>
      </c>
      <c r="V71" s="21">
        <v>36522554</v>
      </c>
      <c r="W71" s="21">
        <v>39758700</v>
      </c>
      <c r="X71" s="21"/>
      <c r="Y71" s="20"/>
      <c r="Z71" s="23">
        <v>46871070</v>
      </c>
    </row>
    <row r="72" spans="1:26" ht="13.5" hidden="1">
      <c r="A72" s="39" t="s">
        <v>105</v>
      </c>
      <c r="B72" s="19">
        <v>19207756</v>
      </c>
      <c r="C72" s="19"/>
      <c r="D72" s="20">
        <v>22170110</v>
      </c>
      <c r="E72" s="21">
        <v>22091060</v>
      </c>
      <c r="F72" s="21">
        <v>1805720</v>
      </c>
      <c r="G72" s="21">
        <v>1815743</v>
      </c>
      <c r="H72" s="21">
        <v>11859957</v>
      </c>
      <c r="I72" s="21">
        <v>15481420</v>
      </c>
      <c r="J72" s="21">
        <v>1845592</v>
      </c>
      <c r="K72" s="21">
        <v>1839435</v>
      </c>
      <c r="L72" s="21">
        <v>1870919</v>
      </c>
      <c r="M72" s="21">
        <v>5555946</v>
      </c>
      <c r="N72" s="21">
        <v>1815301</v>
      </c>
      <c r="O72" s="21">
        <v>5798810</v>
      </c>
      <c r="P72" s="21">
        <v>1789395</v>
      </c>
      <c r="Q72" s="21">
        <v>9403506</v>
      </c>
      <c r="R72" s="21">
        <v>1804485</v>
      </c>
      <c r="S72" s="21">
        <v>1828637</v>
      </c>
      <c r="T72" s="21">
        <v>1839738</v>
      </c>
      <c r="U72" s="21">
        <v>5472860</v>
      </c>
      <c r="V72" s="21">
        <v>35913732</v>
      </c>
      <c r="W72" s="21">
        <v>22170110</v>
      </c>
      <c r="X72" s="21"/>
      <c r="Y72" s="20"/>
      <c r="Z72" s="23">
        <v>22091060</v>
      </c>
    </row>
    <row r="73" spans="1:26" ht="13.5" hidden="1">
      <c r="A73" s="39" t="s">
        <v>106</v>
      </c>
      <c r="B73" s="19">
        <v>13952911</v>
      </c>
      <c r="C73" s="19"/>
      <c r="D73" s="20">
        <v>16136010</v>
      </c>
      <c r="E73" s="21">
        <v>16136010</v>
      </c>
      <c r="F73" s="21">
        <v>1341284</v>
      </c>
      <c r="G73" s="21">
        <v>1340574</v>
      </c>
      <c r="H73" s="21">
        <v>1338620</v>
      </c>
      <c r="I73" s="21">
        <v>4020478</v>
      </c>
      <c r="J73" s="21">
        <v>1340131</v>
      </c>
      <c r="K73" s="21">
        <v>1336692</v>
      </c>
      <c r="L73" s="21">
        <v>1328013</v>
      </c>
      <c r="M73" s="21">
        <v>4004836</v>
      </c>
      <c r="N73" s="21">
        <v>1311081</v>
      </c>
      <c r="O73" s="21">
        <v>1325775</v>
      </c>
      <c r="P73" s="21">
        <v>1321222</v>
      </c>
      <c r="Q73" s="21">
        <v>3958078</v>
      </c>
      <c r="R73" s="21">
        <v>1317415</v>
      </c>
      <c r="S73" s="21">
        <v>1272629</v>
      </c>
      <c r="T73" s="21">
        <v>1322149</v>
      </c>
      <c r="U73" s="21">
        <v>3912193</v>
      </c>
      <c r="V73" s="21">
        <v>15895585</v>
      </c>
      <c r="W73" s="21">
        <v>16136006</v>
      </c>
      <c r="X73" s="21"/>
      <c r="Y73" s="20"/>
      <c r="Z73" s="23">
        <v>16136010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5420</v>
      </c>
      <c r="C75" s="28"/>
      <c r="D75" s="29"/>
      <c r="E75" s="30">
        <v>15000</v>
      </c>
      <c r="F75" s="30">
        <v>1349</v>
      </c>
      <c r="G75" s="30">
        <v>1333</v>
      </c>
      <c r="H75" s="30">
        <v>1329</v>
      </c>
      <c r="I75" s="30">
        <v>4011</v>
      </c>
      <c r="J75" s="30">
        <v>1333</v>
      </c>
      <c r="K75" s="30">
        <v>1330</v>
      </c>
      <c r="L75" s="30">
        <v>1318</v>
      </c>
      <c r="M75" s="30">
        <v>3981</v>
      </c>
      <c r="N75" s="30">
        <v>1313</v>
      </c>
      <c r="O75" s="30">
        <v>1311</v>
      </c>
      <c r="P75" s="30">
        <v>1313</v>
      </c>
      <c r="Q75" s="30">
        <v>3937</v>
      </c>
      <c r="R75" s="30">
        <v>1295</v>
      </c>
      <c r="S75" s="30">
        <v>1291</v>
      </c>
      <c r="T75" s="30">
        <v>1288</v>
      </c>
      <c r="U75" s="30">
        <v>3874</v>
      </c>
      <c r="V75" s="30">
        <v>15803</v>
      </c>
      <c r="W75" s="30"/>
      <c r="X75" s="30"/>
      <c r="Y75" s="29"/>
      <c r="Z75" s="31">
        <v>15000</v>
      </c>
    </row>
    <row r="76" spans="1:26" ht="13.5" hidden="1">
      <c r="A76" s="42" t="s">
        <v>287</v>
      </c>
      <c r="B76" s="32">
        <v>259336932</v>
      </c>
      <c r="C76" s="32"/>
      <c r="D76" s="33">
        <v>301658624</v>
      </c>
      <c r="E76" s="34">
        <v>296149176</v>
      </c>
      <c r="F76" s="34">
        <v>12611947</v>
      </c>
      <c r="G76" s="34">
        <v>15235999</v>
      </c>
      <c r="H76" s="34">
        <v>15807725</v>
      </c>
      <c r="I76" s="34">
        <v>43655671</v>
      </c>
      <c r="J76" s="34">
        <v>19949813</v>
      </c>
      <c r="K76" s="34">
        <v>23160623</v>
      </c>
      <c r="L76" s="34">
        <v>17003639</v>
      </c>
      <c r="M76" s="34">
        <v>60114075</v>
      </c>
      <c r="N76" s="34">
        <v>13027894</v>
      </c>
      <c r="O76" s="34">
        <v>16471342</v>
      </c>
      <c r="P76" s="34">
        <v>15095206</v>
      </c>
      <c r="Q76" s="34">
        <v>44594442</v>
      </c>
      <c r="R76" s="34">
        <v>15730735</v>
      </c>
      <c r="S76" s="34">
        <v>22630549</v>
      </c>
      <c r="T76" s="34">
        <v>18441770</v>
      </c>
      <c r="U76" s="34">
        <v>56803054</v>
      </c>
      <c r="V76" s="34">
        <v>205167242</v>
      </c>
      <c r="W76" s="34">
        <v>296149176</v>
      </c>
      <c r="X76" s="34"/>
      <c r="Y76" s="33"/>
      <c r="Z76" s="35">
        <v>296149176</v>
      </c>
    </row>
    <row r="77" spans="1:26" ht="13.5" hidden="1">
      <c r="A77" s="37" t="s">
        <v>31</v>
      </c>
      <c r="B77" s="19">
        <v>49843775</v>
      </c>
      <c r="C77" s="19"/>
      <c r="D77" s="20">
        <v>56854524</v>
      </c>
      <c r="E77" s="21">
        <v>55706000</v>
      </c>
      <c r="F77" s="21">
        <v>2412220</v>
      </c>
      <c r="G77" s="21">
        <v>3046565</v>
      </c>
      <c r="H77" s="21">
        <v>3101631</v>
      </c>
      <c r="I77" s="21">
        <v>8560416</v>
      </c>
      <c r="J77" s="21">
        <v>7212403</v>
      </c>
      <c r="K77" s="21">
        <v>9143130</v>
      </c>
      <c r="L77" s="21">
        <v>3380806</v>
      </c>
      <c r="M77" s="21">
        <v>19736339</v>
      </c>
      <c r="N77" s="21">
        <v>2492270</v>
      </c>
      <c r="O77" s="21">
        <v>3061912</v>
      </c>
      <c r="P77" s="21">
        <v>3129500</v>
      </c>
      <c r="Q77" s="21">
        <v>8683682</v>
      </c>
      <c r="R77" s="21">
        <v>3336846</v>
      </c>
      <c r="S77" s="21">
        <v>4573283</v>
      </c>
      <c r="T77" s="21">
        <v>4553624</v>
      </c>
      <c r="U77" s="21">
        <v>12463753</v>
      </c>
      <c r="V77" s="21">
        <v>49444190</v>
      </c>
      <c r="W77" s="21">
        <v>55706000</v>
      </c>
      <c r="X77" s="21"/>
      <c r="Y77" s="20"/>
      <c r="Z77" s="23">
        <v>55706000</v>
      </c>
    </row>
    <row r="78" spans="1:26" ht="13.5" hidden="1">
      <c r="A78" s="38" t="s">
        <v>32</v>
      </c>
      <c r="B78" s="19">
        <v>209493157</v>
      </c>
      <c r="C78" s="19"/>
      <c r="D78" s="20">
        <v>244804100</v>
      </c>
      <c r="E78" s="21">
        <v>240428176</v>
      </c>
      <c r="F78" s="21">
        <v>10198378</v>
      </c>
      <c r="G78" s="21">
        <v>12188101</v>
      </c>
      <c r="H78" s="21">
        <v>12704765</v>
      </c>
      <c r="I78" s="21">
        <v>35091244</v>
      </c>
      <c r="J78" s="21">
        <v>12736077</v>
      </c>
      <c r="K78" s="21">
        <v>14016163</v>
      </c>
      <c r="L78" s="21">
        <v>13621515</v>
      </c>
      <c r="M78" s="21">
        <v>40373755</v>
      </c>
      <c r="N78" s="21">
        <v>10534311</v>
      </c>
      <c r="O78" s="21">
        <v>13408119</v>
      </c>
      <c r="P78" s="21">
        <v>11964393</v>
      </c>
      <c r="Q78" s="21">
        <v>35906823</v>
      </c>
      <c r="R78" s="21">
        <v>12392594</v>
      </c>
      <c r="S78" s="21">
        <v>18055975</v>
      </c>
      <c r="T78" s="21">
        <v>13886858</v>
      </c>
      <c r="U78" s="21">
        <v>44335427</v>
      </c>
      <c r="V78" s="21">
        <v>155707249</v>
      </c>
      <c r="W78" s="21">
        <v>240428176</v>
      </c>
      <c r="X78" s="21"/>
      <c r="Y78" s="20"/>
      <c r="Z78" s="23">
        <v>240428176</v>
      </c>
    </row>
    <row r="79" spans="1:26" ht="13.5" hidden="1">
      <c r="A79" s="39" t="s">
        <v>103</v>
      </c>
      <c r="B79" s="19">
        <v>140204417</v>
      </c>
      <c r="C79" s="19"/>
      <c r="D79" s="20">
        <v>163125524</v>
      </c>
      <c r="E79" s="21">
        <v>155330032</v>
      </c>
      <c r="F79" s="21">
        <v>5922500</v>
      </c>
      <c r="G79" s="21">
        <v>8507490</v>
      </c>
      <c r="H79" s="21">
        <v>9032657</v>
      </c>
      <c r="I79" s="21">
        <v>23462647</v>
      </c>
      <c r="J79" s="21">
        <v>8772249</v>
      </c>
      <c r="K79" s="21">
        <v>9586486</v>
      </c>
      <c r="L79" s="21">
        <v>9311563</v>
      </c>
      <c r="M79" s="21">
        <v>27670298</v>
      </c>
      <c r="N79" s="21">
        <v>7402087</v>
      </c>
      <c r="O79" s="21">
        <v>9328526</v>
      </c>
      <c r="P79" s="21">
        <v>8013083</v>
      </c>
      <c r="Q79" s="21">
        <v>24743696</v>
      </c>
      <c r="R79" s="21">
        <v>8460025</v>
      </c>
      <c r="S79" s="21">
        <v>11898144</v>
      </c>
      <c r="T79" s="21">
        <v>10023126</v>
      </c>
      <c r="U79" s="21">
        <v>30381295</v>
      </c>
      <c r="V79" s="21">
        <v>106257936</v>
      </c>
      <c r="W79" s="21">
        <v>155330032</v>
      </c>
      <c r="X79" s="21"/>
      <c r="Y79" s="20"/>
      <c r="Z79" s="23">
        <v>155330032</v>
      </c>
    </row>
    <row r="80" spans="1:26" ht="13.5" hidden="1">
      <c r="A80" s="39" t="s">
        <v>104</v>
      </c>
      <c r="B80" s="19">
        <v>36128073</v>
      </c>
      <c r="C80" s="19"/>
      <c r="D80" s="20">
        <v>40963524</v>
      </c>
      <c r="E80" s="21">
        <v>46871070</v>
      </c>
      <c r="F80" s="21">
        <v>2762634</v>
      </c>
      <c r="G80" s="21">
        <v>1722790</v>
      </c>
      <c r="H80" s="21">
        <v>1776575</v>
      </c>
      <c r="I80" s="21">
        <v>6261999</v>
      </c>
      <c r="J80" s="21">
        <v>1854027</v>
      </c>
      <c r="K80" s="21">
        <v>2173294</v>
      </c>
      <c r="L80" s="21">
        <v>2073982</v>
      </c>
      <c r="M80" s="21">
        <v>6101303</v>
      </c>
      <c r="N80" s="21">
        <v>1525438</v>
      </c>
      <c r="O80" s="21">
        <v>1962397</v>
      </c>
      <c r="P80" s="21">
        <v>1878607</v>
      </c>
      <c r="Q80" s="21">
        <v>5366442</v>
      </c>
      <c r="R80" s="21">
        <v>1850940</v>
      </c>
      <c r="S80" s="21">
        <v>3056565</v>
      </c>
      <c r="T80" s="21">
        <v>701845</v>
      </c>
      <c r="U80" s="21">
        <v>5609350</v>
      </c>
      <c r="V80" s="21">
        <v>23339094</v>
      </c>
      <c r="W80" s="21">
        <v>46871070</v>
      </c>
      <c r="X80" s="21"/>
      <c r="Y80" s="20"/>
      <c r="Z80" s="23">
        <v>46871070</v>
      </c>
    </row>
    <row r="81" spans="1:26" ht="13.5" hidden="1">
      <c r="A81" s="39" t="s">
        <v>105</v>
      </c>
      <c r="B81" s="19">
        <v>19207756</v>
      </c>
      <c r="C81" s="19"/>
      <c r="D81" s="20">
        <v>23374524</v>
      </c>
      <c r="E81" s="21">
        <v>22091058</v>
      </c>
      <c r="F81" s="21">
        <v>911191</v>
      </c>
      <c r="G81" s="21">
        <v>1119671</v>
      </c>
      <c r="H81" s="21">
        <v>1096370</v>
      </c>
      <c r="I81" s="21">
        <v>3127232</v>
      </c>
      <c r="J81" s="21">
        <v>1206871</v>
      </c>
      <c r="K81" s="21">
        <v>1331855</v>
      </c>
      <c r="L81" s="21">
        <v>1281898</v>
      </c>
      <c r="M81" s="21">
        <v>3820624</v>
      </c>
      <c r="N81" s="21">
        <v>944356</v>
      </c>
      <c r="O81" s="21">
        <v>1243334</v>
      </c>
      <c r="P81" s="21">
        <v>1201813</v>
      </c>
      <c r="Q81" s="21">
        <v>3389503</v>
      </c>
      <c r="R81" s="21">
        <v>1189661</v>
      </c>
      <c r="S81" s="21">
        <v>1828637</v>
      </c>
      <c r="T81" s="21">
        <v>1839738</v>
      </c>
      <c r="U81" s="21">
        <v>4858036</v>
      </c>
      <c r="V81" s="21">
        <v>15195395</v>
      </c>
      <c r="W81" s="21">
        <v>22091058</v>
      </c>
      <c r="X81" s="21"/>
      <c r="Y81" s="20"/>
      <c r="Z81" s="23">
        <v>22091058</v>
      </c>
    </row>
    <row r="82" spans="1:26" ht="13.5" hidden="1">
      <c r="A82" s="39" t="s">
        <v>106</v>
      </c>
      <c r="B82" s="19">
        <v>13952911</v>
      </c>
      <c r="C82" s="19"/>
      <c r="D82" s="20">
        <v>17340528</v>
      </c>
      <c r="E82" s="21">
        <v>16136016</v>
      </c>
      <c r="F82" s="21">
        <v>602053</v>
      </c>
      <c r="G82" s="21">
        <v>838150</v>
      </c>
      <c r="H82" s="21">
        <v>799163</v>
      </c>
      <c r="I82" s="21">
        <v>2239366</v>
      </c>
      <c r="J82" s="21">
        <v>902930</v>
      </c>
      <c r="K82" s="21">
        <v>924528</v>
      </c>
      <c r="L82" s="21">
        <v>954072</v>
      </c>
      <c r="M82" s="21">
        <v>2781530</v>
      </c>
      <c r="N82" s="21">
        <v>662430</v>
      </c>
      <c r="O82" s="21">
        <v>873862</v>
      </c>
      <c r="P82" s="21">
        <v>870890</v>
      </c>
      <c r="Q82" s="21">
        <v>2407182</v>
      </c>
      <c r="R82" s="21">
        <v>891968</v>
      </c>
      <c r="S82" s="21">
        <v>1272629</v>
      </c>
      <c r="T82" s="21">
        <v>1322149</v>
      </c>
      <c r="U82" s="21">
        <v>3486746</v>
      </c>
      <c r="V82" s="21">
        <v>10914824</v>
      </c>
      <c r="W82" s="21">
        <v>16136016</v>
      </c>
      <c r="X82" s="21"/>
      <c r="Y82" s="20"/>
      <c r="Z82" s="23">
        <v>16136016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>
        <v>15000</v>
      </c>
      <c r="F84" s="30">
        <v>1349</v>
      </c>
      <c r="G84" s="30">
        <v>1333</v>
      </c>
      <c r="H84" s="30">
        <v>1329</v>
      </c>
      <c r="I84" s="30">
        <v>4011</v>
      </c>
      <c r="J84" s="30">
        <v>1333</v>
      </c>
      <c r="K84" s="30">
        <v>1330</v>
      </c>
      <c r="L84" s="30">
        <v>1318</v>
      </c>
      <c r="M84" s="30">
        <v>3981</v>
      </c>
      <c r="N84" s="30">
        <v>1313</v>
      </c>
      <c r="O84" s="30">
        <v>1311</v>
      </c>
      <c r="P84" s="30">
        <v>1313</v>
      </c>
      <c r="Q84" s="30">
        <v>3937</v>
      </c>
      <c r="R84" s="30">
        <v>1295</v>
      </c>
      <c r="S84" s="30">
        <v>1291</v>
      </c>
      <c r="T84" s="30">
        <v>1288</v>
      </c>
      <c r="U84" s="30">
        <v>3874</v>
      </c>
      <c r="V84" s="30">
        <v>15803</v>
      </c>
      <c r="W84" s="30">
        <v>15000</v>
      </c>
      <c r="X84" s="30"/>
      <c r="Y84" s="29"/>
      <c r="Z84" s="31">
        <v>15000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25205350</v>
      </c>
      <c r="F5" s="345">
        <f t="shared" si="0"/>
        <v>24815000</v>
      </c>
      <c r="G5" s="345">
        <f t="shared" si="0"/>
        <v>479355</v>
      </c>
      <c r="H5" s="343">
        <f t="shared" si="0"/>
        <v>1212229</v>
      </c>
      <c r="I5" s="343">
        <f t="shared" si="0"/>
        <v>91159</v>
      </c>
      <c r="J5" s="345">
        <f t="shared" si="0"/>
        <v>1782743</v>
      </c>
      <c r="K5" s="345">
        <f t="shared" si="0"/>
        <v>3080055</v>
      </c>
      <c r="L5" s="343">
        <f t="shared" si="0"/>
        <v>399153</v>
      </c>
      <c r="M5" s="343">
        <f t="shared" si="0"/>
        <v>445311</v>
      </c>
      <c r="N5" s="345">
        <f t="shared" si="0"/>
        <v>3924519</v>
      </c>
      <c r="O5" s="345">
        <f t="shared" si="0"/>
        <v>162992</v>
      </c>
      <c r="P5" s="343">
        <f t="shared" si="0"/>
        <v>1367814</v>
      </c>
      <c r="Q5" s="343">
        <f t="shared" si="0"/>
        <v>1917522</v>
      </c>
      <c r="R5" s="345">
        <f t="shared" si="0"/>
        <v>3448328</v>
      </c>
      <c r="S5" s="345">
        <f t="shared" si="0"/>
        <v>223864</v>
      </c>
      <c r="T5" s="343">
        <f t="shared" si="0"/>
        <v>710973</v>
      </c>
      <c r="U5" s="343">
        <f t="shared" si="0"/>
        <v>1964892</v>
      </c>
      <c r="V5" s="345">
        <f t="shared" si="0"/>
        <v>2899729</v>
      </c>
      <c r="W5" s="345">
        <f t="shared" si="0"/>
        <v>12055319</v>
      </c>
      <c r="X5" s="343">
        <f t="shared" si="0"/>
        <v>24815000</v>
      </c>
      <c r="Y5" s="345">
        <f t="shared" si="0"/>
        <v>-12759681</v>
      </c>
      <c r="Z5" s="346">
        <f>+IF(X5&lt;&gt;0,+(Y5/X5)*100,0)</f>
        <v>-51.419226274430784</v>
      </c>
      <c r="AA5" s="347">
        <f>+AA6+AA8+AA11+AA13+AA15</f>
        <v>24815000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11820350</v>
      </c>
      <c r="F6" s="59">
        <f t="shared" si="1"/>
        <v>13515000</v>
      </c>
      <c r="G6" s="59">
        <f t="shared" si="1"/>
        <v>0</v>
      </c>
      <c r="H6" s="60">
        <f t="shared" si="1"/>
        <v>894650</v>
      </c>
      <c r="I6" s="60">
        <f t="shared" si="1"/>
        <v>21260</v>
      </c>
      <c r="J6" s="59">
        <f t="shared" si="1"/>
        <v>915910</v>
      </c>
      <c r="K6" s="59">
        <f t="shared" si="1"/>
        <v>356188</v>
      </c>
      <c r="L6" s="60">
        <f t="shared" si="1"/>
        <v>212979</v>
      </c>
      <c r="M6" s="60">
        <f t="shared" si="1"/>
        <v>356309</v>
      </c>
      <c r="N6" s="59">
        <f t="shared" si="1"/>
        <v>925476</v>
      </c>
      <c r="O6" s="59">
        <f t="shared" si="1"/>
        <v>0</v>
      </c>
      <c r="P6" s="60">
        <f t="shared" si="1"/>
        <v>788213</v>
      </c>
      <c r="Q6" s="60">
        <f t="shared" si="1"/>
        <v>1389587</v>
      </c>
      <c r="R6" s="59">
        <f t="shared" si="1"/>
        <v>2177800</v>
      </c>
      <c r="S6" s="59">
        <f t="shared" si="1"/>
        <v>13044</v>
      </c>
      <c r="T6" s="60">
        <f t="shared" si="1"/>
        <v>289814</v>
      </c>
      <c r="U6" s="60">
        <f t="shared" si="1"/>
        <v>341764</v>
      </c>
      <c r="V6" s="59">
        <f t="shared" si="1"/>
        <v>644622</v>
      </c>
      <c r="W6" s="59">
        <f t="shared" si="1"/>
        <v>4663808</v>
      </c>
      <c r="X6" s="60">
        <f t="shared" si="1"/>
        <v>13515000</v>
      </c>
      <c r="Y6" s="59">
        <f t="shared" si="1"/>
        <v>-8851192</v>
      </c>
      <c r="Z6" s="61">
        <f>+IF(X6&lt;&gt;0,+(Y6/X6)*100,0)</f>
        <v>-65.49161672216056</v>
      </c>
      <c r="AA6" s="62">
        <f t="shared" si="1"/>
        <v>13515000</v>
      </c>
    </row>
    <row r="7" spans="1:27" ht="13.5">
      <c r="A7" s="291" t="s">
        <v>229</v>
      </c>
      <c r="B7" s="142"/>
      <c r="C7" s="60"/>
      <c r="D7" s="327"/>
      <c r="E7" s="60">
        <v>11820350</v>
      </c>
      <c r="F7" s="59">
        <v>13515000</v>
      </c>
      <c r="G7" s="59"/>
      <c r="H7" s="60">
        <v>894650</v>
      </c>
      <c r="I7" s="60">
        <v>21260</v>
      </c>
      <c r="J7" s="59">
        <v>915910</v>
      </c>
      <c r="K7" s="59">
        <v>356188</v>
      </c>
      <c r="L7" s="60">
        <v>212979</v>
      </c>
      <c r="M7" s="60">
        <v>356309</v>
      </c>
      <c r="N7" s="59">
        <v>925476</v>
      </c>
      <c r="O7" s="59"/>
      <c r="P7" s="60">
        <v>788213</v>
      </c>
      <c r="Q7" s="60">
        <v>1389587</v>
      </c>
      <c r="R7" s="59">
        <v>2177800</v>
      </c>
      <c r="S7" s="59">
        <v>13044</v>
      </c>
      <c r="T7" s="60">
        <v>289814</v>
      </c>
      <c r="U7" s="60">
        <v>341764</v>
      </c>
      <c r="V7" s="59">
        <v>644622</v>
      </c>
      <c r="W7" s="59">
        <v>4663808</v>
      </c>
      <c r="X7" s="60">
        <v>13515000</v>
      </c>
      <c r="Y7" s="59">
        <v>-8851192</v>
      </c>
      <c r="Z7" s="61">
        <v>-65.49</v>
      </c>
      <c r="AA7" s="62">
        <v>13515000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8025000</v>
      </c>
      <c r="F8" s="59">
        <f t="shared" si="2"/>
        <v>6100000</v>
      </c>
      <c r="G8" s="59">
        <f t="shared" si="2"/>
        <v>0</v>
      </c>
      <c r="H8" s="60">
        <f t="shared" si="2"/>
        <v>180446</v>
      </c>
      <c r="I8" s="60">
        <f t="shared" si="2"/>
        <v>0</v>
      </c>
      <c r="J8" s="59">
        <f t="shared" si="2"/>
        <v>180446</v>
      </c>
      <c r="K8" s="59">
        <f t="shared" si="2"/>
        <v>54463</v>
      </c>
      <c r="L8" s="60">
        <f t="shared" si="2"/>
        <v>3458</v>
      </c>
      <c r="M8" s="60">
        <f t="shared" si="2"/>
        <v>1940</v>
      </c>
      <c r="N8" s="59">
        <f t="shared" si="2"/>
        <v>59861</v>
      </c>
      <c r="O8" s="59">
        <f t="shared" si="2"/>
        <v>0</v>
      </c>
      <c r="P8" s="60">
        <f t="shared" si="2"/>
        <v>381079</v>
      </c>
      <c r="Q8" s="60">
        <f t="shared" si="2"/>
        <v>380066</v>
      </c>
      <c r="R8" s="59">
        <f t="shared" si="2"/>
        <v>761145</v>
      </c>
      <c r="S8" s="59">
        <f t="shared" si="2"/>
        <v>80206</v>
      </c>
      <c r="T8" s="60">
        <f t="shared" si="2"/>
        <v>38085</v>
      </c>
      <c r="U8" s="60">
        <f t="shared" si="2"/>
        <v>912452</v>
      </c>
      <c r="V8" s="59">
        <f t="shared" si="2"/>
        <v>1030743</v>
      </c>
      <c r="W8" s="59">
        <f t="shared" si="2"/>
        <v>2032195</v>
      </c>
      <c r="X8" s="60">
        <f t="shared" si="2"/>
        <v>6100000</v>
      </c>
      <c r="Y8" s="59">
        <f t="shared" si="2"/>
        <v>-4067805</v>
      </c>
      <c r="Z8" s="61">
        <f>+IF(X8&lt;&gt;0,+(Y8/X8)*100,0)</f>
        <v>-66.68532786885247</v>
      </c>
      <c r="AA8" s="62">
        <f>SUM(AA9:AA10)</f>
        <v>6100000</v>
      </c>
    </row>
    <row r="9" spans="1:27" ht="13.5">
      <c r="A9" s="291" t="s">
        <v>230</v>
      </c>
      <c r="B9" s="142"/>
      <c r="C9" s="60"/>
      <c r="D9" s="327"/>
      <c r="E9" s="60">
        <v>7025000</v>
      </c>
      <c r="F9" s="59">
        <v>5350000</v>
      </c>
      <c r="G9" s="59"/>
      <c r="H9" s="60">
        <v>143184</v>
      </c>
      <c r="I9" s="60"/>
      <c r="J9" s="59">
        <v>143184</v>
      </c>
      <c r="K9" s="59">
        <v>7737</v>
      </c>
      <c r="L9" s="60">
        <v>3458</v>
      </c>
      <c r="M9" s="60">
        <v>1940</v>
      </c>
      <c r="N9" s="59">
        <v>13135</v>
      </c>
      <c r="O9" s="59"/>
      <c r="P9" s="60">
        <v>259287</v>
      </c>
      <c r="Q9" s="60">
        <v>14676</v>
      </c>
      <c r="R9" s="59">
        <v>273963</v>
      </c>
      <c r="S9" s="59"/>
      <c r="T9" s="60"/>
      <c r="U9" s="60">
        <v>900192</v>
      </c>
      <c r="V9" s="59">
        <v>900192</v>
      </c>
      <c r="W9" s="59">
        <v>1330474</v>
      </c>
      <c r="X9" s="60">
        <v>5350000</v>
      </c>
      <c r="Y9" s="59">
        <v>-4019526</v>
      </c>
      <c r="Z9" s="61">
        <v>-75.13</v>
      </c>
      <c r="AA9" s="62">
        <v>5350000</v>
      </c>
    </row>
    <row r="10" spans="1:27" ht="13.5">
      <c r="A10" s="291" t="s">
        <v>231</v>
      </c>
      <c r="B10" s="142"/>
      <c r="C10" s="60"/>
      <c r="D10" s="327"/>
      <c r="E10" s="60">
        <v>1000000</v>
      </c>
      <c r="F10" s="59">
        <v>750000</v>
      </c>
      <c r="G10" s="59"/>
      <c r="H10" s="60">
        <v>37262</v>
      </c>
      <c r="I10" s="60"/>
      <c r="J10" s="59">
        <v>37262</v>
      </c>
      <c r="K10" s="59">
        <v>46726</v>
      </c>
      <c r="L10" s="60"/>
      <c r="M10" s="60"/>
      <c r="N10" s="59">
        <v>46726</v>
      </c>
      <c r="O10" s="59"/>
      <c r="P10" s="60">
        <v>121792</v>
      </c>
      <c r="Q10" s="60">
        <v>365390</v>
      </c>
      <c r="R10" s="59">
        <v>487182</v>
      </c>
      <c r="S10" s="59">
        <v>80206</v>
      </c>
      <c r="T10" s="60">
        <v>38085</v>
      </c>
      <c r="U10" s="60">
        <v>12260</v>
      </c>
      <c r="V10" s="59">
        <v>130551</v>
      </c>
      <c r="W10" s="59">
        <v>701721</v>
      </c>
      <c r="X10" s="60">
        <v>750000</v>
      </c>
      <c r="Y10" s="59">
        <v>-48279</v>
      </c>
      <c r="Z10" s="61">
        <v>-6.44</v>
      </c>
      <c r="AA10" s="62">
        <v>750000</v>
      </c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2930000</v>
      </c>
      <c r="F11" s="351">
        <f t="shared" si="3"/>
        <v>3335000</v>
      </c>
      <c r="G11" s="351">
        <f t="shared" si="3"/>
        <v>44931</v>
      </c>
      <c r="H11" s="349">
        <f t="shared" si="3"/>
        <v>86323</v>
      </c>
      <c r="I11" s="349">
        <f t="shared" si="3"/>
        <v>41759</v>
      </c>
      <c r="J11" s="351">
        <f t="shared" si="3"/>
        <v>173013</v>
      </c>
      <c r="K11" s="351">
        <f t="shared" si="3"/>
        <v>1891207</v>
      </c>
      <c r="L11" s="349">
        <f t="shared" si="3"/>
        <v>182716</v>
      </c>
      <c r="M11" s="349">
        <f t="shared" si="3"/>
        <v>28893</v>
      </c>
      <c r="N11" s="351">
        <f t="shared" si="3"/>
        <v>2102816</v>
      </c>
      <c r="O11" s="351">
        <f t="shared" si="3"/>
        <v>136891</v>
      </c>
      <c r="P11" s="349">
        <f t="shared" si="3"/>
        <v>141450</v>
      </c>
      <c r="Q11" s="349">
        <f t="shared" si="3"/>
        <v>70766</v>
      </c>
      <c r="R11" s="351">
        <f t="shared" si="3"/>
        <v>349107</v>
      </c>
      <c r="S11" s="351">
        <f t="shared" si="3"/>
        <v>25505</v>
      </c>
      <c r="T11" s="349">
        <f t="shared" si="3"/>
        <v>129220</v>
      </c>
      <c r="U11" s="349">
        <f t="shared" si="3"/>
        <v>220803</v>
      </c>
      <c r="V11" s="351">
        <f t="shared" si="3"/>
        <v>375528</v>
      </c>
      <c r="W11" s="351">
        <f t="shared" si="3"/>
        <v>3000464</v>
      </c>
      <c r="X11" s="349">
        <f t="shared" si="3"/>
        <v>3335000</v>
      </c>
      <c r="Y11" s="351">
        <f t="shared" si="3"/>
        <v>-334536</v>
      </c>
      <c r="Z11" s="352">
        <f>+IF(X11&lt;&gt;0,+(Y11/X11)*100,0)</f>
        <v>-10.031064467766116</v>
      </c>
      <c r="AA11" s="353">
        <f t="shared" si="3"/>
        <v>3335000</v>
      </c>
    </row>
    <row r="12" spans="1:27" ht="13.5">
      <c r="A12" s="291" t="s">
        <v>232</v>
      </c>
      <c r="B12" s="136"/>
      <c r="C12" s="60"/>
      <c r="D12" s="327"/>
      <c r="E12" s="60">
        <v>2930000</v>
      </c>
      <c r="F12" s="59">
        <v>3335000</v>
      </c>
      <c r="G12" s="59">
        <v>44931</v>
      </c>
      <c r="H12" s="60">
        <v>86323</v>
      </c>
      <c r="I12" s="60">
        <v>41759</v>
      </c>
      <c r="J12" s="59">
        <v>173013</v>
      </c>
      <c r="K12" s="59">
        <v>1891207</v>
      </c>
      <c r="L12" s="60">
        <v>182716</v>
      </c>
      <c r="M12" s="60">
        <v>28893</v>
      </c>
      <c r="N12" s="59">
        <v>2102816</v>
      </c>
      <c r="O12" s="59">
        <v>136891</v>
      </c>
      <c r="P12" s="60">
        <v>141450</v>
      </c>
      <c r="Q12" s="60">
        <v>70766</v>
      </c>
      <c r="R12" s="59">
        <v>349107</v>
      </c>
      <c r="S12" s="59">
        <v>25505</v>
      </c>
      <c r="T12" s="60">
        <v>129220</v>
      </c>
      <c r="U12" s="60">
        <v>220803</v>
      </c>
      <c r="V12" s="59">
        <v>375528</v>
      </c>
      <c r="W12" s="59">
        <v>3000464</v>
      </c>
      <c r="X12" s="60">
        <v>3335000</v>
      </c>
      <c r="Y12" s="59">
        <v>-334536</v>
      </c>
      <c r="Z12" s="61">
        <v>-10.03</v>
      </c>
      <c r="AA12" s="62">
        <v>3335000</v>
      </c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1220000</v>
      </c>
      <c r="F13" s="329">
        <f t="shared" si="4"/>
        <v>1865000</v>
      </c>
      <c r="G13" s="329">
        <f t="shared" si="4"/>
        <v>45042</v>
      </c>
      <c r="H13" s="275">
        <f t="shared" si="4"/>
        <v>50810</v>
      </c>
      <c r="I13" s="275">
        <f t="shared" si="4"/>
        <v>28140</v>
      </c>
      <c r="J13" s="329">
        <f t="shared" si="4"/>
        <v>123992</v>
      </c>
      <c r="K13" s="329">
        <f t="shared" si="4"/>
        <v>778197</v>
      </c>
      <c r="L13" s="275">
        <f t="shared" si="4"/>
        <v>0</v>
      </c>
      <c r="M13" s="275">
        <f t="shared" si="4"/>
        <v>58169</v>
      </c>
      <c r="N13" s="329">
        <f t="shared" si="4"/>
        <v>836366</v>
      </c>
      <c r="O13" s="329">
        <f t="shared" si="4"/>
        <v>26101</v>
      </c>
      <c r="P13" s="275">
        <f t="shared" si="4"/>
        <v>57072</v>
      </c>
      <c r="Q13" s="275">
        <f t="shared" si="4"/>
        <v>77103</v>
      </c>
      <c r="R13" s="329">
        <f t="shared" si="4"/>
        <v>160276</v>
      </c>
      <c r="S13" s="329">
        <f t="shared" si="4"/>
        <v>105109</v>
      </c>
      <c r="T13" s="275">
        <f t="shared" si="4"/>
        <v>253854</v>
      </c>
      <c r="U13" s="275">
        <f t="shared" si="4"/>
        <v>489873</v>
      </c>
      <c r="V13" s="329">
        <f t="shared" si="4"/>
        <v>848836</v>
      </c>
      <c r="W13" s="329">
        <f t="shared" si="4"/>
        <v>1969470</v>
      </c>
      <c r="X13" s="275">
        <f t="shared" si="4"/>
        <v>1865000</v>
      </c>
      <c r="Y13" s="329">
        <f t="shared" si="4"/>
        <v>104470</v>
      </c>
      <c r="Z13" s="322">
        <f>+IF(X13&lt;&gt;0,+(Y13/X13)*100,0)</f>
        <v>5.601608579088472</v>
      </c>
      <c r="AA13" s="273">
        <f t="shared" si="4"/>
        <v>1865000</v>
      </c>
    </row>
    <row r="14" spans="1:27" ht="13.5">
      <c r="A14" s="291" t="s">
        <v>233</v>
      </c>
      <c r="B14" s="136"/>
      <c r="C14" s="60"/>
      <c r="D14" s="327"/>
      <c r="E14" s="60">
        <v>1220000</v>
      </c>
      <c r="F14" s="59">
        <v>1865000</v>
      </c>
      <c r="G14" s="59">
        <v>45042</v>
      </c>
      <c r="H14" s="60">
        <v>50810</v>
      </c>
      <c r="I14" s="60">
        <v>28140</v>
      </c>
      <c r="J14" s="59">
        <v>123992</v>
      </c>
      <c r="K14" s="59">
        <v>778197</v>
      </c>
      <c r="L14" s="60"/>
      <c r="M14" s="60">
        <v>58169</v>
      </c>
      <c r="N14" s="59">
        <v>836366</v>
      </c>
      <c r="O14" s="59">
        <v>26101</v>
      </c>
      <c r="P14" s="60">
        <v>57072</v>
      </c>
      <c r="Q14" s="60">
        <v>77103</v>
      </c>
      <c r="R14" s="59">
        <v>160276</v>
      </c>
      <c r="S14" s="59">
        <v>105109</v>
      </c>
      <c r="T14" s="60">
        <v>253854</v>
      </c>
      <c r="U14" s="60">
        <v>489873</v>
      </c>
      <c r="V14" s="59">
        <v>848836</v>
      </c>
      <c r="W14" s="59">
        <v>1969470</v>
      </c>
      <c r="X14" s="60">
        <v>1865000</v>
      </c>
      <c r="Y14" s="59">
        <v>104470</v>
      </c>
      <c r="Z14" s="61">
        <v>5.6</v>
      </c>
      <c r="AA14" s="62">
        <v>1865000</v>
      </c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1210000</v>
      </c>
      <c r="F15" s="59">
        <f t="shared" si="5"/>
        <v>0</v>
      </c>
      <c r="G15" s="59">
        <f t="shared" si="5"/>
        <v>389382</v>
      </c>
      <c r="H15" s="60">
        <f t="shared" si="5"/>
        <v>0</v>
      </c>
      <c r="I15" s="60">
        <f t="shared" si="5"/>
        <v>0</v>
      </c>
      <c r="J15" s="59">
        <f t="shared" si="5"/>
        <v>389382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389382</v>
      </c>
      <c r="X15" s="60">
        <f t="shared" si="5"/>
        <v>0</v>
      </c>
      <c r="Y15" s="59">
        <f t="shared" si="5"/>
        <v>389382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1210000</v>
      </c>
      <c r="F20" s="59"/>
      <c r="G20" s="59">
        <v>389382</v>
      </c>
      <c r="H20" s="60"/>
      <c r="I20" s="60"/>
      <c r="J20" s="59">
        <v>389382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389382</v>
      </c>
      <c r="X20" s="60"/>
      <c r="Y20" s="59">
        <v>389382</v>
      </c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1797620</v>
      </c>
      <c r="F22" s="332">
        <f t="shared" si="6"/>
        <v>1623220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1623220</v>
      </c>
      <c r="Y22" s="332">
        <f t="shared" si="6"/>
        <v>-1623220</v>
      </c>
      <c r="Z22" s="323">
        <f>+IF(X22&lt;&gt;0,+(Y22/X22)*100,0)</f>
        <v>-100</v>
      </c>
      <c r="AA22" s="337">
        <f>SUM(AA23:AA32)</f>
        <v>1623220</v>
      </c>
    </row>
    <row r="23" spans="1:27" ht="13.5">
      <c r="A23" s="348" t="s">
        <v>237</v>
      </c>
      <c r="B23" s="142"/>
      <c r="C23" s="60"/>
      <c r="D23" s="327"/>
      <c r="E23" s="60"/>
      <c r="F23" s="59">
        <v>115000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115000</v>
      </c>
      <c r="Y23" s="59">
        <v>-115000</v>
      </c>
      <c r="Z23" s="61">
        <v>-100</v>
      </c>
      <c r="AA23" s="62">
        <v>115000</v>
      </c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>
        <v>150000</v>
      </c>
      <c r="F26" s="351">
        <v>200000</v>
      </c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>
        <v>200000</v>
      </c>
      <c r="Y26" s="351">
        <v>-200000</v>
      </c>
      <c r="Z26" s="352">
        <v>-100</v>
      </c>
      <c r="AA26" s="353">
        <v>200000</v>
      </c>
    </row>
    <row r="27" spans="1:27" ht="13.5">
      <c r="A27" s="348" t="s">
        <v>241</v>
      </c>
      <c r="B27" s="147"/>
      <c r="C27" s="60"/>
      <c r="D27" s="327"/>
      <c r="E27" s="60">
        <v>500000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>
        <v>96120</v>
      </c>
      <c r="F31" s="59">
        <v>96120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96120</v>
      </c>
      <c r="Y31" s="59">
        <v>-96120</v>
      </c>
      <c r="Z31" s="61">
        <v>-100</v>
      </c>
      <c r="AA31" s="62">
        <v>96120</v>
      </c>
    </row>
    <row r="32" spans="1:27" ht="13.5">
      <c r="A32" s="348" t="s">
        <v>93</v>
      </c>
      <c r="B32" s="136"/>
      <c r="C32" s="60"/>
      <c r="D32" s="327"/>
      <c r="E32" s="60">
        <v>1051500</v>
      </c>
      <c r="F32" s="59">
        <v>1212100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1212100</v>
      </c>
      <c r="Y32" s="59">
        <v>-1212100</v>
      </c>
      <c r="Z32" s="61">
        <v>-100</v>
      </c>
      <c r="AA32" s="62">
        <v>1212100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1800000</v>
      </c>
      <c r="F40" s="332">
        <f t="shared" si="9"/>
        <v>1537000</v>
      </c>
      <c r="G40" s="332">
        <f t="shared" si="9"/>
        <v>379800</v>
      </c>
      <c r="H40" s="330">
        <f t="shared" si="9"/>
        <v>233697</v>
      </c>
      <c r="I40" s="330">
        <f t="shared" si="9"/>
        <v>102025</v>
      </c>
      <c r="J40" s="332">
        <f t="shared" si="9"/>
        <v>715522</v>
      </c>
      <c r="K40" s="332">
        <f t="shared" si="9"/>
        <v>673595</v>
      </c>
      <c r="L40" s="330">
        <f t="shared" si="9"/>
        <v>226470</v>
      </c>
      <c r="M40" s="330">
        <f t="shared" si="9"/>
        <v>448468</v>
      </c>
      <c r="N40" s="332">
        <f t="shared" si="9"/>
        <v>1348533</v>
      </c>
      <c r="O40" s="332">
        <f t="shared" si="9"/>
        <v>871830</v>
      </c>
      <c r="P40" s="330">
        <f t="shared" si="9"/>
        <v>1003276</v>
      </c>
      <c r="Q40" s="330">
        <f t="shared" si="9"/>
        <v>240545</v>
      </c>
      <c r="R40" s="332">
        <f t="shared" si="9"/>
        <v>2115651</v>
      </c>
      <c r="S40" s="332">
        <f t="shared" si="9"/>
        <v>271945</v>
      </c>
      <c r="T40" s="330">
        <f t="shared" si="9"/>
        <v>608286</v>
      </c>
      <c r="U40" s="330">
        <f t="shared" si="9"/>
        <v>707411</v>
      </c>
      <c r="V40" s="332">
        <f t="shared" si="9"/>
        <v>1587642</v>
      </c>
      <c r="W40" s="332">
        <f t="shared" si="9"/>
        <v>5767348</v>
      </c>
      <c r="X40" s="330">
        <f t="shared" si="9"/>
        <v>1537000</v>
      </c>
      <c r="Y40" s="332">
        <f t="shared" si="9"/>
        <v>4230348</v>
      </c>
      <c r="Z40" s="323">
        <f>+IF(X40&lt;&gt;0,+(Y40/X40)*100,0)</f>
        <v>275.2340923877684</v>
      </c>
      <c r="AA40" s="337">
        <f>SUM(AA41:AA49)</f>
        <v>1537000</v>
      </c>
    </row>
    <row r="41" spans="1:27" ht="13.5">
      <c r="A41" s="348" t="s">
        <v>248</v>
      </c>
      <c r="B41" s="142"/>
      <c r="C41" s="349"/>
      <c r="D41" s="350"/>
      <c r="E41" s="349"/>
      <c r="F41" s="351">
        <v>2000</v>
      </c>
      <c r="G41" s="351">
        <v>38812</v>
      </c>
      <c r="H41" s="349">
        <v>110916</v>
      </c>
      <c r="I41" s="349">
        <v>61080</v>
      </c>
      <c r="J41" s="351">
        <v>210808</v>
      </c>
      <c r="K41" s="351">
        <v>251847</v>
      </c>
      <c r="L41" s="349">
        <v>52582</v>
      </c>
      <c r="M41" s="349">
        <v>131797</v>
      </c>
      <c r="N41" s="351">
        <v>436226</v>
      </c>
      <c r="O41" s="351">
        <v>23387</v>
      </c>
      <c r="P41" s="349">
        <v>48260</v>
      </c>
      <c r="Q41" s="349">
        <v>65440</v>
      </c>
      <c r="R41" s="351">
        <v>137087</v>
      </c>
      <c r="S41" s="351">
        <v>104267</v>
      </c>
      <c r="T41" s="349">
        <v>40949</v>
      </c>
      <c r="U41" s="349">
        <v>181735</v>
      </c>
      <c r="V41" s="351">
        <v>326951</v>
      </c>
      <c r="W41" s="351">
        <v>1111072</v>
      </c>
      <c r="X41" s="349">
        <v>2000</v>
      </c>
      <c r="Y41" s="351">
        <v>1109072</v>
      </c>
      <c r="Z41" s="352">
        <v>55453.6</v>
      </c>
      <c r="AA41" s="353">
        <v>2000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>
        <v>10000</v>
      </c>
      <c r="G43" s="357">
        <v>330189</v>
      </c>
      <c r="H43" s="305">
        <v>1262</v>
      </c>
      <c r="I43" s="305">
        <v>30370</v>
      </c>
      <c r="J43" s="357">
        <v>361821</v>
      </c>
      <c r="K43" s="357">
        <v>362843</v>
      </c>
      <c r="L43" s="305">
        <v>109787</v>
      </c>
      <c r="M43" s="305">
        <v>192971</v>
      </c>
      <c r="N43" s="357">
        <v>665601</v>
      </c>
      <c r="O43" s="357">
        <v>694002</v>
      </c>
      <c r="P43" s="305">
        <v>847672</v>
      </c>
      <c r="Q43" s="305"/>
      <c r="R43" s="357">
        <v>1541674</v>
      </c>
      <c r="S43" s="357">
        <v>12163</v>
      </c>
      <c r="T43" s="305">
        <v>12201</v>
      </c>
      <c r="U43" s="305">
        <v>143109</v>
      </c>
      <c r="V43" s="357">
        <v>167473</v>
      </c>
      <c r="W43" s="357">
        <v>2736569</v>
      </c>
      <c r="X43" s="305">
        <v>10000</v>
      </c>
      <c r="Y43" s="357">
        <v>2726569</v>
      </c>
      <c r="Z43" s="358">
        <v>27265.69</v>
      </c>
      <c r="AA43" s="303">
        <v>10000</v>
      </c>
    </row>
    <row r="44" spans="1:27" ht="13.5">
      <c r="A44" s="348" t="s">
        <v>251</v>
      </c>
      <c r="B44" s="136"/>
      <c r="C44" s="60"/>
      <c r="D44" s="355"/>
      <c r="E44" s="54">
        <v>300000</v>
      </c>
      <c r="F44" s="53">
        <v>300000</v>
      </c>
      <c r="G44" s="53">
        <v>4008</v>
      </c>
      <c r="H44" s="54">
        <v>103113</v>
      </c>
      <c r="I44" s="54">
        <v>1814</v>
      </c>
      <c r="J44" s="53">
        <v>108935</v>
      </c>
      <c r="K44" s="53">
        <v>30888</v>
      </c>
      <c r="L44" s="54">
        <v>963</v>
      </c>
      <c r="M44" s="54">
        <v>29116</v>
      </c>
      <c r="N44" s="53">
        <v>60967</v>
      </c>
      <c r="O44" s="53">
        <v>2256</v>
      </c>
      <c r="P44" s="54">
        <v>56212</v>
      </c>
      <c r="Q44" s="54">
        <v>2593</v>
      </c>
      <c r="R44" s="53">
        <v>61061</v>
      </c>
      <c r="S44" s="53">
        <v>4034</v>
      </c>
      <c r="T44" s="54">
        <v>29360</v>
      </c>
      <c r="U44" s="54">
        <v>40823</v>
      </c>
      <c r="V44" s="53">
        <v>74217</v>
      </c>
      <c r="W44" s="53">
        <v>305180</v>
      </c>
      <c r="X44" s="54">
        <v>300000</v>
      </c>
      <c r="Y44" s="53">
        <v>5180</v>
      </c>
      <c r="Z44" s="94">
        <v>1.73</v>
      </c>
      <c r="AA44" s="95">
        <v>300000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>
        <v>123922</v>
      </c>
      <c r="V45" s="53">
        <v>123922</v>
      </c>
      <c r="W45" s="53">
        <v>123922</v>
      </c>
      <c r="X45" s="54"/>
      <c r="Y45" s="53">
        <v>123922</v>
      </c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>
        <v>4566</v>
      </c>
      <c r="M47" s="54">
        <v>4222</v>
      </c>
      <c r="N47" s="53">
        <v>8788</v>
      </c>
      <c r="O47" s="53"/>
      <c r="P47" s="54"/>
      <c r="Q47" s="54"/>
      <c r="R47" s="53"/>
      <c r="S47" s="53"/>
      <c r="T47" s="54">
        <v>64941</v>
      </c>
      <c r="U47" s="54"/>
      <c r="V47" s="53">
        <v>64941</v>
      </c>
      <c r="W47" s="53">
        <v>73729</v>
      </c>
      <c r="X47" s="54"/>
      <c r="Y47" s="53">
        <v>73729</v>
      </c>
      <c r="Z47" s="94"/>
      <c r="AA47" s="95"/>
    </row>
    <row r="48" spans="1:27" ht="13.5">
      <c r="A48" s="348" t="s">
        <v>255</v>
      </c>
      <c r="B48" s="136"/>
      <c r="C48" s="60"/>
      <c r="D48" s="355"/>
      <c r="E48" s="54">
        <v>1500000</v>
      </c>
      <c r="F48" s="53">
        <v>1225000</v>
      </c>
      <c r="G48" s="53">
        <v>6791</v>
      </c>
      <c r="H48" s="54">
        <v>18406</v>
      </c>
      <c r="I48" s="54">
        <v>8268</v>
      </c>
      <c r="J48" s="53">
        <v>33465</v>
      </c>
      <c r="K48" s="53">
        <v>24769</v>
      </c>
      <c r="L48" s="54">
        <v>58572</v>
      </c>
      <c r="M48" s="54">
        <v>74097</v>
      </c>
      <c r="N48" s="53">
        <v>157438</v>
      </c>
      <c r="O48" s="53">
        <v>150795</v>
      </c>
      <c r="P48" s="54">
        <v>50298</v>
      </c>
      <c r="Q48" s="54">
        <v>38696</v>
      </c>
      <c r="R48" s="53">
        <v>239789</v>
      </c>
      <c r="S48" s="53">
        <v>27774</v>
      </c>
      <c r="T48" s="54">
        <v>13183</v>
      </c>
      <c r="U48" s="54">
        <v>217822</v>
      </c>
      <c r="V48" s="53">
        <v>258779</v>
      </c>
      <c r="W48" s="53">
        <v>689471</v>
      </c>
      <c r="X48" s="54">
        <v>1225000</v>
      </c>
      <c r="Y48" s="53">
        <v>-535529</v>
      </c>
      <c r="Z48" s="94">
        <v>-43.72</v>
      </c>
      <c r="AA48" s="95">
        <v>1225000</v>
      </c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>
        <v>493</v>
      </c>
      <c r="J49" s="53">
        <v>493</v>
      </c>
      <c r="K49" s="53">
        <v>3248</v>
      </c>
      <c r="L49" s="54"/>
      <c r="M49" s="54">
        <v>16265</v>
      </c>
      <c r="N49" s="53">
        <v>19513</v>
      </c>
      <c r="O49" s="53">
        <v>1390</v>
      </c>
      <c r="P49" s="54">
        <v>834</v>
      </c>
      <c r="Q49" s="54">
        <v>133816</v>
      </c>
      <c r="R49" s="53">
        <v>136040</v>
      </c>
      <c r="S49" s="53">
        <v>123707</v>
      </c>
      <c r="T49" s="54">
        <v>447652</v>
      </c>
      <c r="U49" s="54"/>
      <c r="V49" s="53">
        <v>571359</v>
      </c>
      <c r="W49" s="53">
        <v>727405</v>
      </c>
      <c r="X49" s="54"/>
      <c r="Y49" s="53">
        <v>727405</v>
      </c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28802970</v>
      </c>
      <c r="F60" s="264">
        <f t="shared" si="14"/>
        <v>27975220</v>
      </c>
      <c r="G60" s="264">
        <f t="shared" si="14"/>
        <v>859155</v>
      </c>
      <c r="H60" s="219">
        <f t="shared" si="14"/>
        <v>1445926</v>
      </c>
      <c r="I60" s="219">
        <f t="shared" si="14"/>
        <v>193184</v>
      </c>
      <c r="J60" s="264">
        <f t="shared" si="14"/>
        <v>2498265</v>
      </c>
      <c r="K60" s="264">
        <f t="shared" si="14"/>
        <v>3753650</v>
      </c>
      <c r="L60" s="219">
        <f t="shared" si="14"/>
        <v>625623</v>
      </c>
      <c r="M60" s="219">
        <f t="shared" si="14"/>
        <v>893779</v>
      </c>
      <c r="N60" s="264">
        <f t="shared" si="14"/>
        <v>5273052</v>
      </c>
      <c r="O60" s="264">
        <f t="shared" si="14"/>
        <v>1034822</v>
      </c>
      <c r="P60" s="219">
        <f t="shared" si="14"/>
        <v>2371090</v>
      </c>
      <c r="Q60" s="219">
        <f t="shared" si="14"/>
        <v>2158067</v>
      </c>
      <c r="R60" s="264">
        <f t="shared" si="14"/>
        <v>5563979</v>
      </c>
      <c r="S60" s="264">
        <f t="shared" si="14"/>
        <v>495809</v>
      </c>
      <c r="T60" s="219">
        <f t="shared" si="14"/>
        <v>1319259</v>
      </c>
      <c r="U60" s="219">
        <f t="shared" si="14"/>
        <v>2672303</v>
      </c>
      <c r="V60" s="264">
        <f t="shared" si="14"/>
        <v>4487371</v>
      </c>
      <c r="W60" s="264">
        <f t="shared" si="14"/>
        <v>17822667</v>
      </c>
      <c r="X60" s="219">
        <f t="shared" si="14"/>
        <v>27975220</v>
      </c>
      <c r="Y60" s="264">
        <f t="shared" si="14"/>
        <v>-10152553</v>
      </c>
      <c r="Z60" s="324">
        <f>+IF(X60&lt;&gt;0,+(Y60/X60)*100,0)</f>
        <v>-36.29123560064943</v>
      </c>
      <c r="AA60" s="232">
        <f>+AA57+AA54+AA51+AA40+AA37+AA34+AA22+AA5</f>
        <v>27975220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182788645</v>
      </c>
      <c r="D5" s="153">
        <f>SUM(D6:D8)</f>
        <v>0</v>
      </c>
      <c r="E5" s="154">
        <f t="shared" si="0"/>
        <v>156304780</v>
      </c>
      <c r="F5" s="100">
        <f t="shared" si="0"/>
        <v>163838996</v>
      </c>
      <c r="G5" s="100">
        <f t="shared" si="0"/>
        <v>42765003</v>
      </c>
      <c r="H5" s="100">
        <f t="shared" si="0"/>
        <v>4920482</v>
      </c>
      <c r="I5" s="100">
        <f t="shared" si="0"/>
        <v>5297920</v>
      </c>
      <c r="J5" s="100">
        <f t="shared" si="0"/>
        <v>52983405</v>
      </c>
      <c r="K5" s="100">
        <f t="shared" si="0"/>
        <v>5276996</v>
      </c>
      <c r="L5" s="100">
        <f t="shared" si="0"/>
        <v>5195330</v>
      </c>
      <c r="M5" s="100">
        <f t="shared" si="0"/>
        <v>36851310</v>
      </c>
      <c r="N5" s="100">
        <f t="shared" si="0"/>
        <v>47323636</v>
      </c>
      <c r="O5" s="100">
        <f t="shared" si="0"/>
        <v>5365898</v>
      </c>
      <c r="P5" s="100">
        <f t="shared" si="0"/>
        <v>8092785</v>
      </c>
      <c r="Q5" s="100">
        <f t="shared" si="0"/>
        <v>30863416</v>
      </c>
      <c r="R5" s="100">
        <f t="shared" si="0"/>
        <v>44322099</v>
      </c>
      <c r="S5" s="100">
        <f t="shared" si="0"/>
        <v>5038500</v>
      </c>
      <c r="T5" s="100">
        <f t="shared" si="0"/>
        <v>6327456</v>
      </c>
      <c r="U5" s="100">
        <f t="shared" si="0"/>
        <v>5149360</v>
      </c>
      <c r="V5" s="100">
        <f t="shared" si="0"/>
        <v>16515316</v>
      </c>
      <c r="W5" s="100">
        <f t="shared" si="0"/>
        <v>161144456</v>
      </c>
      <c r="X5" s="100">
        <f t="shared" si="0"/>
        <v>156304773</v>
      </c>
      <c r="Y5" s="100">
        <f t="shared" si="0"/>
        <v>4839683</v>
      </c>
      <c r="Z5" s="137">
        <f>+IF(X5&lt;&gt;0,+(Y5/X5)*100,0)</f>
        <v>3.0963117165974197</v>
      </c>
      <c r="AA5" s="153">
        <f>SUM(AA6:AA8)</f>
        <v>163838996</v>
      </c>
    </row>
    <row r="6" spans="1:27" ht="13.5">
      <c r="A6" s="138" t="s">
        <v>75</v>
      </c>
      <c r="B6" s="136"/>
      <c r="C6" s="155">
        <v>6908600</v>
      </c>
      <c r="D6" s="155"/>
      <c r="E6" s="156">
        <v>8517000</v>
      </c>
      <c r="F6" s="60">
        <v>8517000</v>
      </c>
      <c r="G6" s="60"/>
      <c r="H6" s="60"/>
      <c r="I6" s="60"/>
      <c r="J6" s="60"/>
      <c r="K6" s="60"/>
      <c r="L6" s="60"/>
      <c r="M6" s="60"/>
      <c r="N6" s="60"/>
      <c r="O6" s="60"/>
      <c r="P6" s="60">
        <v>383450</v>
      </c>
      <c r="Q6" s="60"/>
      <c r="R6" s="60">
        <v>383450</v>
      </c>
      <c r="S6" s="60">
        <v>1810</v>
      </c>
      <c r="T6" s="60"/>
      <c r="U6" s="60">
        <v>26316</v>
      </c>
      <c r="V6" s="60">
        <v>28126</v>
      </c>
      <c r="W6" s="60">
        <v>411576</v>
      </c>
      <c r="X6" s="60">
        <v>8517000</v>
      </c>
      <c r="Y6" s="60">
        <v>-8105424</v>
      </c>
      <c r="Z6" s="140">
        <v>-95.17</v>
      </c>
      <c r="AA6" s="155">
        <v>8517000</v>
      </c>
    </row>
    <row r="7" spans="1:27" ht="13.5">
      <c r="A7" s="138" t="s">
        <v>76</v>
      </c>
      <c r="B7" s="136"/>
      <c r="C7" s="157">
        <v>173042959</v>
      </c>
      <c r="D7" s="157"/>
      <c r="E7" s="158">
        <v>146988900</v>
      </c>
      <c r="F7" s="159">
        <v>150004500</v>
      </c>
      <c r="G7" s="159">
        <v>42765003</v>
      </c>
      <c r="H7" s="159">
        <v>4871079</v>
      </c>
      <c r="I7" s="159">
        <v>5270727</v>
      </c>
      <c r="J7" s="159">
        <v>52906809</v>
      </c>
      <c r="K7" s="159">
        <v>5276996</v>
      </c>
      <c r="L7" s="159">
        <v>5149337</v>
      </c>
      <c r="M7" s="159">
        <v>36807776</v>
      </c>
      <c r="N7" s="159">
        <v>47234109</v>
      </c>
      <c r="O7" s="159">
        <v>5365898</v>
      </c>
      <c r="P7" s="159">
        <v>6827552</v>
      </c>
      <c r="Q7" s="159">
        <v>30777379</v>
      </c>
      <c r="R7" s="159">
        <v>42970829</v>
      </c>
      <c r="S7" s="159">
        <v>5032580</v>
      </c>
      <c r="T7" s="159">
        <v>5384716</v>
      </c>
      <c r="U7" s="159">
        <v>5119855</v>
      </c>
      <c r="V7" s="159">
        <v>15537151</v>
      </c>
      <c r="W7" s="159">
        <v>158648898</v>
      </c>
      <c r="X7" s="159">
        <v>146988895</v>
      </c>
      <c r="Y7" s="159">
        <v>11660003</v>
      </c>
      <c r="Z7" s="141">
        <v>7.93</v>
      </c>
      <c r="AA7" s="157">
        <v>150004500</v>
      </c>
    </row>
    <row r="8" spans="1:27" ht="13.5">
      <c r="A8" s="138" t="s">
        <v>77</v>
      </c>
      <c r="B8" s="136"/>
      <c r="C8" s="155">
        <v>2837086</v>
      </c>
      <c r="D8" s="155"/>
      <c r="E8" s="156">
        <v>798880</v>
      </c>
      <c r="F8" s="60">
        <v>5317496</v>
      </c>
      <c r="G8" s="60"/>
      <c r="H8" s="60">
        <v>49403</v>
      </c>
      <c r="I8" s="60">
        <v>27193</v>
      </c>
      <c r="J8" s="60">
        <v>76596</v>
      </c>
      <c r="K8" s="60"/>
      <c r="L8" s="60">
        <v>45993</v>
      </c>
      <c r="M8" s="60">
        <v>43534</v>
      </c>
      <c r="N8" s="60">
        <v>89527</v>
      </c>
      <c r="O8" s="60"/>
      <c r="P8" s="60">
        <v>881783</v>
      </c>
      <c r="Q8" s="60">
        <v>86037</v>
      </c>
      <c r="R8" s="60">
        <v>967820</v>
      </c>
      <c r="S8" s="60">
        <v>4110</v>
      </c>
      <c r="T8" s="60">
        <v>942740</v>
      </c>
      <c r="U8" s="60">
        <v>3189</v>
      </c>
      <c r="V8" s="60">
        <v>950039</v>
      </c>
      <c r="W8" s="60">
        <v>2083982</v>
      </c>
      <c r="X8" s="60">
        <v>798878</v>
      </c>
      <c r="Y8" s="60">
        <v>1285104</v>
      </c>
      <c r="Z8" s="140">
        <v>160.86</v>
      </c>
      <c r="AA8" s="155">
        <v>5317496</v>
      </c>
    </row>
    <row r="9" spans="1:27" ht="13.5">
      <c r="A9" s="135" t="s">
        <v>78</v>
      </c>
      <c r="B9" s="136"/>
      <c r="C9" s="153">
        <f aca="true" t="shared" si="1" ref="C9:Y9">SUM(C10:C14)</f>
        <v>14944290</v>
      </c>
      <c r="D9" s="153">
        <f>SUM(D10:D14)</f>
        <v>0</v>
      </c>
      <c r="E9" s="154">
        <f t="shared" si="1"/>
        <v>12166890</v>
      </c>
      <c r="F9" s="100">
        <f t="shared" si="1"/>
        <v>9433797</v>
      </c>
      <c r="G9" s="100">
        <f t="shared" si="1"/>
        <v>420090</v>
      </c>
      <c r="H9" s="100">
        <f t="shared" si="1"/>
        <v>429489</v>
      </c>
      <c r="I9" s="100">
        <f t="shared" si="1"/>
        <v>137895</v>
      </c>
      <c r="J9" s="100">
        <f t="shared" si="1"/>
        <v>987474</v>
      </c>
      <c r="K9" s="100">
        <f t="shared" si="1"/>
        <v>309460</v>
      </c>
      <c r="L9" s="100">
        <f t="shared" si="1"/>
        <v>3070392</v>
      </c>
      <c r="M9" s="100">
        <f t="shared" si="1"/>
        <v>336378</v>
      </c>
      <c r="N9" s="100">
        <f t="shared" si="1"/>
        <v>3716230</v>
      </c>
      <c r="O9" s="100">
        <f t="shared" si="1"/>
        <v>244350</v>
      </c>
      <c r="P9" s="100">
        <f t="shared" si="1"/>
        <v>396616</v>
      </c>
      <c r="Q9" s="100">
        <f t="shared" si="1"/>
        <v>339898</v>
      </c>
      <c r="R9" s="100">
        <f t="shared" si="1"/>
        <v>980864</v>
      </c>
      <c r="S9" s="100">
        <f t="shared" si="1"/>
        <v>141205</v>
      </c>
      <c r="T9" s="100">
        <f t="shared" si="1"/>
        <v>434938</v>
      </c>
      <c r="U9" s="100">
        <f t="shared" si="1"/>
        <v>349931</v>
      </c>
      <c r="V9" s="100">
        <f t="shared" si="1"/>
        <v>926074</v>
      </c>
      <c r="W9" s="100">
        <f t="shared" si="1"/>
        <v>6610642</v>
      </c>
      <c r="X9" s="100">
        <f t="shared" si="1"/>
        <v>12196950</v>
      </c>
      <c r="Y9" s="100">
        <f t="shared" si="1"/>
        <v>-5586308</v>
      </c>
      <c r="Z9" s="137">
        <f>+IF(X9&lt;&gt;0,+(Y9/X9)*100,0)</f>
        <v>-45.800860051078345</v>
      </c>
      <c r="AA9" s="153">
        <f>SUM(AA10:AA14)</f>
        <v>9433797</v>
      </c>
    </row>
    <row r="10" spans="1:27" ht="13.5">
      <c r="A10" s="138" t="s">
        <v>79</v>
      </c>
      <c r="B10" s="136"/>
      <c r="C10" s="155">
        <v>3126151</v>
      </c>
      <c r="D10" s="155"/>
      <c r="E10" s="156">
        <v>6058350</v>
      </c>
      <c r="F10" s="60">
        <v>5733237</v>
      </c>
      <c r="G10" s="60">
        <v>45884</v>
      </c>
      <c r="H10" s="60">
        <v>36726</v>
      </c>
      <c r="I10" s="60">
        <v>25289</v>
      </c>
      <c r="J10" s="60">
        <v>107899</v>
      </c>
      <c r="K10" s="60">
        <v>35697</v>
      </c>
      <c r="L10" s="60">
        <v>2853615</v>
      </c>
      <c r="M10" s="60">
        <v>177892</v>
      </c>
      <c r="N10" s="60">
        <v>3067204</v>
      </c>
      <c r="O10" s="60">
        <v>36440</v>
      </c>
      <c r="P10" s="60">
        <v>221809</v>
      </c>
      <c r="Q10" s="60">
        <v>38498</v>
      </c>
      <c r="R10" s="60">
        <v>296747</v>
      </c>
      <c r="S10" s="60">
        <v>27207</v>
      </c>
      <c r="T10" s="60">
        <v>60602</v>
      </c>
      <c r="U10" s="60">
        <v>28747</v>
      </c>
      <c r="V10" s="60">
        <v>116556</v>
      </c>
      <c r="W10" s="60">
        <v>3588406</v>
      </c>
      <c r="X10" s="60">
        <v>6088410</v>
      </c>
      <c r="Y10" s="60">
        <v>-2500004</v>
      </c>
      <c r="Z10" s="140">
        <v>-41.06</v>
      </c>
      <c r="AA10" s="155">
        <v>5733237</v>
      </c>
    </row>
    <row r="11" spans="1:27" ht="13.5">
      <c r="A11" s="138" t="s">
        <v>80</v>
      </c>
      <c r="B11" s="136"/>
      <c r="C11" s="155">
        <v>34884</v>
      </c>
      <c r="D11" s="155"/>
      <c r="E11" s="156">
        <v>50560</v>
      </c>
      <c r="F11" s="60">
        <v>50560</v>
      </c>
      <c r="G11" s="60"/>
      <c r="H11" s="60"/>
      <c r="I11" s="60"/>
      <c r="J11" s="60"/>
      <c r="K11" s="60"/>
      <c r="L11" s="60"/>
      <c r="M11" s="60"/>
      <c r="N11" s="60"/>
      <c r="O11" s="60"/>
      <c r="P11" s="60">
        <v>1081</v>
      </c>
      <c r="Q11" s="60"/>
      <c r="R11" s="60">
        <v>1081</v>
      </c>
      <c r="S11" s="60"/>
      <c r="T11" s="60"/>
      <c r="U11" s="60"/>
      <c r="V11" s="60"/>
      <c r="W11" s="60">
        <v>1081</v>
      </c>
      <c r="X11" s="60">
        <v>50560</v>
      </c>
      <c r="Y11" s="60">
        <v>-49479</v>
      </c>
      <c r="Z11" s="140">
        <v>-97.86</v>
      </c>
      <c r="AA11" s="155">
        <v>50560</v>
      </c>
    </row>
    <row r="12" spans="1:27" ht="13.5">
      <c r="A12" s="138" t="s">
        <v>81</v>
      </c>
      <c r="B12" s="136"/>
      <c r="C12" s="155">
        <v>11783255</v>
      </c>
      <c r="D12" s="155"/>
      <c r="E12" s="156">
        <v>6057980</v>
      </c>
      <c r="F12" s="60">
        <v>3650000</v>
      </c>
      <c r="G12" s="60">
        <v>374206</v>
      </c>
      <c r="H12" s="60">
        <v>392763</v>
      </c>
      <c r="I12" s="60">
        <v>112606</v>
      </c>
      <c r="J12" s="60">
        <v>879575</v>
      </c>
      <c r="K12" s="60">
        <v>273763</v>
      </c>
      <c r="L12" s="60">
        <v>216777</v>
      </c>
      <c r="M12" s="60">
        <v>158486</v>
      </c>
      <c r="N12" s="60">
        <v>649026</v>
      </c>
      <c r="O12" s="60">
        <v>207910</v>
      </c>
      <c r="P12" s="60">
        <v>173726</v>
      </c>
      <c r="Q12" s="60">
        <v>301400</v>
      </c>
      <c r="R12" s="60">
        <v>683036</v>
      </c>
      <c r="S12" s="60">
        <v>113998</v>
      </c>
      <c r="T12" s="60">
        <v>374336</v>
      </c>
      <c r="U12" s="60">
        <v>321184</v>
      </c>
      <c r="V12" s="60">
        <v>809518</v>
      </c>
      <c r="W12" s="60">
        <v>3021155</v>
      </c>
      <c r="X12" s="60">
        <v>6057980</v>
      </c>
      <c r="Y12" s="60">
        <v>-3036825</v>
      </c>
      <c r="Z12" s="140">
        <v>-50.13</v>
      </c>
      <c r="AA12" s="155">
        <v>3650000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54846493</v>
      </c>
      <c r="D15" s="153">
        <f>SUM(D16:D18)</f>
        <v>0</v>
      </c>
      <c r="E15" s="154">
        <f t="shared" si="2"/>
        <v>44636050</v>
      </c>
      <c r="F15" s="100">
        <f t="shared" si="2"/>
        <v>46196515</v>
      </c>
      <c r="G15" s="100">
        <f t="shared" si="2"/>
        <v>239140</v>
      </c>
      <c r="H15" s="100">
        <f t="shared" si="2"/>
        <v>130290</v>
      </c>
      <c r="I15" s="100">
        <f t="shared" si="2"/>
        <v>100519</v>
      </c>
      <c r="J15" s="100">
        <f t="shared" si="2"/>
        <v>469949</v>
      </c>
      <c r="K15" s="100">
        <f t="shared" si="2"/>
        <v>251999</v>
      </c>
      <c r="L15" s="100">
        <f t="shared" si="2"/>
        <v>183127</v>
      </c>
      <c r="M15" s="100">
        <f t="shared" si="2"/>
        <v>221147</v>
      </c>
      <c r="N15" s="100">
        <f t="shared" si="2"/>
        <v>656273</v>
      </c>
      <c r="O15" s="100">
        <f t="shared" si="2"/>
        <v>225666</v>
      </c>
      <c r="P15" s="100">
        <f t="shared" si="2"/>
        <v>12587168</v>
      </c>
      <c r="Q15" s="100">
        <f t="shared" si="2"/>
        <v>196912</v>
      </c>
      <c r="R15" s="100">
        <f t="shared" si="2"/>
        <v>13009746</v>
      </c>
      <c r="S15" s="100">
        <f t="shared" si="2"/>
        <v>139948</v>
      </c>
      <c r="T15" s="100">
        <f t="shared" si="2"/>
        <v>3067238</v>
      </c>
      <c r="U15" s="100">
        <f t="shared" si="2"/>
        <v>8946598</v>
      </c>
      <c r="V15" s="100">
        <f t="shared" si="2"/>
        <v>12153784</v>
      </c>
      <c r="W15" s="100">
        <f t="shared" si="2"/>
        <v>26289752</v>
      </c>
      <c r="X15" s="100">
        <f t="shared" si="2"/>
        <v>4473810</v>
      </c>
      <c r="Y15" s="100">
        <f t="shared" si="2"/>
        <v>21815942</v>
      </c>
      <c r="Z15" s="137">
        <f>+IF(X15&lt;&gt;0,+(Y15/X15)*100,0)</f>
        <v>487.6367570370668</v>
      </c>
      <c r="AA15" s="153">
        <f>SUM(AA16:AA18)</f>
        <v>46196515</v>
      </c>
    </row>
    <row r="16" spans="1:27" ht="13.5">
      <c r="A16" s="138" t="s">
        <v>85</v>
      </c>
      <c r="B16" s="136"/>
      <c r="C16" s="155">
        <v>21773530</v>
      </c>
      <c r="D16" s="155"/>
      <c r="E16" s="156">
        <v>582220</v>
      </c>
      <c r="F16" s="60">
        <v>494920</v>
      </c>
      <c r="G16" s="60">
        <v>11389</v>
      </c>
      <c r="H16" s="60">
        <v>2506</v>
      </c>
      <c r="I16" s="60">
        <v>13606</v>
      </c>
      <c r="J16" s="60">
        <v>27501</v>
      </c>
      <c r="K16" s="60">
        <v>8951</v>
      </c>
      <c r="L16" s="60">
        <v>29222</v>
      </c>
      <c r="M16" s="60">
        <v>1789</v>
      </c>
      <c r="N16" s="60">
        <v>39962</v>
      </c>
      <c r="O16" s="60">
        <v>16327</v>
      </c>
      <c r="P16" s="60">
        <v>12966</v>
      </c>
      <c r="Q16" s="60">
        <v>20947</v>
      </c>
      <c r="R16" s="60">
        <v>50240</v>
      </c>
      <c r="S16" s="60">
        <v>12345</v>
      </c>
      <c r="T16" s="60">
        <v>1580</v>
      </c>
      <c r="U16" s="60">
        <v>8521</v>
      </c>
      <c r="V16" s="60">
        <v>22446</v>
      </c>
      <c r="W16" s="60">
        <v>140149</v>
      </c>
      <c r="X16" s="60">
        <v>582220</v>
      </c>
      <c r="Y16" s="60">
        <v>-442071</v>
      </c>
      <c r="Z16" s="140">
        <v>-75.93</v>
      </c>
      <c r="AA16" s="155">
        <v>494920</v>
      </c>
    </row>
    <row r="17" spans="1:27" ht="13.5">
      <c r="A17" s="138" t="s">
        <v>86</v>
      </c>
      <c r="B17" s="136"/>
      <c r="C17" s="155">
        <v>33072963</v>
      </c>
      <c r="D17" s="155"/>
      <c r="E17" s="156">
        <v>44053830</v>
      </c>
      <c r="F17" s="60">
        <v>45701595</v>
      </c>
      <c r="G17" s="60">
        <v>227751</v>
      </c>
      <c r="H17" s="60">
        <v>127784</v>
      </c>
      <c r="I17" s="60">
        <v>86913</v>
      </c>
      <c r="J17" s="60">
        <v>442448</v>
      </c>
      <c r="K17" s="60">
        <v>243048</v>
      </c>
      <c r="L17" s="60">
        <v>153905</v>
      </c>
      <c r="M17" s="60">
        <v>219358</v>
      </c>
      <c r="N17" s="60">
        <v>616311</v>
      </c>
      <c r="O17" s="60">
        <v>209339</v>
      </c>
      <c r="P17" s="60">
        <v>12574202</v>
      </c>
      <c r="Q17" s="60">
        <v>175965</v>
      </c>
      <c r="R17" s="60">
        <v>12959506</v>
      </c>
      <c r="S17" s="60">
        <v>127603</v>
      </c>
      <c r="T17" s="60">
        <v>3065658</v>
      </c>
      <c r="U17" s="60">
        <v>8938077</v>
      </c>
      <c r="V17" s="60">
        <v>12131338</v>
      </c>
      <c r="W17" s="60">
        <v>26149603</v>
      </c>
      <c r="X17" s="60">
        <v>3891590</v>
      </c>
      <c r="Y17" s="60">
        <v>22258013</v>
      </c>
      <c r="Z17" s="140">
        <v>571.95</v>
      </c>
      <c r="AA17" s="155">
        <v>45701595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233589607</v>
      </c>
      <c r="D19" s="153">
        <f>SUM(D20:D23)</f>
        <v>0</v>
      </c>
      <c r="E19" s="154">
        <f t="shared" si="3"/>
        <v>255984190</v>
      </c>
      <c r="F19" s="100">
        <f t="shared" si="3"/>
        <v>257144392</v>
      </c>
      <c r="G19" s="100">
        <f t="shared" si="3"/>
        <v>18586145</v>
      </c>
      <c r="H19" s="100">
        <f t="shared" si="3"/>
        <v>19063281</v>
      </c>
      <c r="I19" s="100">
        <f t="shared" si="3"/>
        <v>29105132</v>
      </c>
      <c r="J19" s="100">
        <f t="shared" si="3"/>
        <v>66754558</v>
      </c>
      <c r="K19" s="100">
        <f t="shared" si="3"/>
        <v>18733976</v>
      </c>
      <c r="L19" s="100">
        <f t="shared" si="3"/>
        <v>18479968</v>
      </c>
      <c r="M19" s="100">
        <f t="shared" si="3"/>
        <v>18438066</v>
      </c>
      <c r="N19" s="100">
        <f t="shared" si="3"/>
        <v>55652010</v>
      </c>
      <c r="O19" s="100">
        <f t="shared" si="3"/>
        <v>21275934</v>
      </c>
      <c r="P19" s="100">
        <f t="shared" si="3"/>
        <v>27205474</v>
      </c>
      <c r="Q19" s="100">
        <f t="shared" si="3"/>
        <v>18377942</v>
      </c>
      <c r="R19" s="100">
        <f t="shared" si="3"/>
        <v>66859350</v>
      </c>
      <c r="S19" s="100">
        <f t="shared" si="3"/>
        <v>17089294</v>
      </c>
      <c r="T19" s="100">
        <f t="shared" si="3"/>
        <v>22475317</v>
      </c>
      <c r="U19" s="100">
        <f t="shared" si="3"/>
        <v>13886858</v>
      </c>
      <c r="V19" s="100">
        <f t="shared" si="3"/>
        <v>53451469</v>
      </c>
      <c r="W19" s="100">
        <f t="shared" si="3"/>
        <v>242717387</v>
      </c>
      <c r="X19" s="100">
        <f t="shared" si="3"/>
        <v>246984193</v>
      </c>
      <c r="Y19" s="100">
        <f t="shared" si="3"/>
        <v>-4266806</v>
      </c>
      <c r="Z19" s="137">
        <f>+IF(X19&lt;&gt;0,+(Y19/X19)*100,0)</f>
        <v>-1.7275623788604155</v>
      </c>
      <c r="AA19" s="153">
        <f>SUM(AA20:AA23)</f>
        <v>257144392</v>
      </c>
    </row>
    <row r="20" spans="1:27" ht="13.5">
      <c r="A20" s="138" t="s">
        <v>89</v>
      </c>
      <c r="B20" s="136"/>
      <c r="C20" s="155">
        <v>156966806</v>
      </c>
      <c r="D20" s="155"/>
      <c r="E20" s="156">
        <v>174419370</v>
      </c>
      <c r="F20" s="60">
        <v>167830030</v>
      </c>
      <c r="G20" s="60">
        <v>12346344</v>
      </c>
      <c r="H20" s="60">
        <v>12570859</v>
      </c>
      <c r="I20" s="60">
        <v>12396454</v>
      </c>
      <c r="J20" s="60">
        <v>37313657</v>
      </c>
      <c r="K20" s="60">
        <v>12936564</v>
      </c>
      <c r="L20" s="60">
        <v>12169944</v>
      </c>
      <c r="M20" s="60">
        <v>12047781</v>
      </c>
      <c r="N20" s="60">
        <v>37154289</v>
      </c>
      <c r="O20" s="60">
        <v>12791036</v>
      </c>
      <c r="P20" s="60">
        <v>16900259</v>
      </c>
      <c r="Q20" s="60">
        <v>12411279</v>
      </c>
      <c r="R20" s="60">
        <v>42102574</v>
      </c>
      <c r="S20" s="60">
        <v>11270570</v>
      </c>
      <c r="T20" s="60">
        <v>16317485</v>
      </c>
      <c r="U20" s="60">
        <v>10023126</v>
      </c>
      <c r="V20" s="60">
        <v>37611181</v>
      </c>
      <c r="W20" s="60">
        <v>154181701</v>
      </c>
      <c r="X20" s="60">
        <v>165419373</v>
      </c>
      <c r="Y20" s="60">
        <v>-11237672</v>
      </c>
      <c r="Z20" s="140">
        <v>-6.79</v>
      </c>
      <c r="AA20" s="155">
        <v>167830030</v>
      </c>
    </row>
    <row r="21" spans="1:27" ht="13.5">
      <c r="A21" s="138" t="s">
        <v>90</v>
      </c>
      <c r="B21" s="136"/>
      <c r="C21" s="155">
        <v>39962134</v>
      </c>
      <c r="D21" s="155"/>
      <c r="E21" s="156">
        <v>39758700</v>
      </c>
      <c r="F21" s="60">
        <v>47587292</v>
      </c>
      <c r="G21" s="60">
        <v>3092797</v>
      </c>
      <c r="H21" s="60">
        <v>3336105</v>
      </c>
      <c r="I21" s="60">
        <v>3510101</v>
      </c>
      <c r="J21" s="60">
        <v>9939003</v>
      </c>
      <c r="K21" s="60">
        <v>2611689</v>
      </c>
      <c r="L21" s="60">
        <v>3133897</v>
      </c>
      <c r="M21" s="60">
        <v>3191353</v>
      </c>
      <c r="N21" s="60">
        <v>8936939</v>
      </c>
      <c r="O21" s="60">
        <v>5358516</v>
      </c>
      <c r="P21" s="60">
        <v>3180630</v>
      </c>
      <c r="Q21" s="60">
        <v>2806046</v>
      </c>
      <c r="R21" s="60">
        <v>11345192</v>
      </c>
      <c r="S21" s="60">
        <v>2746824</v>
      </c>
      <c r="T21" s="60">
        <v>3056566</v>
      </c>
      <c r="U21" s="60">
        <v>701845</v>
      </c>
      <c r="V21" s="60">
        <v>6505235</v>
      </c>
      <c r="W21" s="60">
        <v>36726369</v>
      </c>
      <c r="X21" s="60">
        <v>39758700</v>
      </c>
      <c r="Y21" s="60">
        <v>-3032331</v>
      </c>
      <c r="Z21" s="140">
        <v>-7.63</v>
      </c>
      <c r="AA21" s="155">
        <v>47587292</v>
      </c>
    </row>
    <row r="22" spans="1:27" ht="13.5">
      <c r="A22" s="138" t="s">
        <v>91</v>
      </c>
      <c r="B22" s="136"/>
      <c r="C22" s="157">
        <v>19207756</v>
      </c>
      <c r="D22" s="157"/>
      <c r="E22" s="158">
        <v>22170110</v>
      </c>
      <c r="F22" s="159">
        <v>22091060</v>
      </c>
      <c r="G22" s="159">
        <v>1805720</v>
      </c>
      <c r="H22" s="159">
        <v>1815743</v>
      </c>
      <c r="I22" s="159">
        <v>11859957</v>
      </c>
      <c r="J22" s="159">
        <v>15481420</v>
      </c>
      <c r="K22" s="159">
        <v>1845592</v>
      </c>
      <c r="L22" s="159">
        <v>1839435</v>
      </c>
      <c r="M22" s="159">
        <v>1870919</v>
      </c>
      <c r="N22" s="159">
        <v>5555946</v>
      </c>
      <c r="O22" s="159">
        <v>1815301</v>
      </c>
      <c r="P22" s="159">
        <v>5798810</v>
      </c>
      <c r="Q22" s="159">
        <v>1789395</v>
      </c>
      <c r="R22" s="159">
        <v>9403506</v>
      </c>
      <c r="S22" s="159">
        <v>1804485</v>
      </c>
      <c r="T22" s="159">
        <v>1828637</v>
      </c>
      <c r="U22" s="159">
        <v>1839738</v>
      </c>
      <c r="V22" s="159">
        <v>5472860</v>
      </c>
      <c r="W22" s="159">
        <v>35913732</v>
      </c>
      <c r="X22" s="159">
        <v>22170110</v>
      </c>
      <c r="Y22" s="159">
        <v>13743622</v>
      </c>
      <c r="Z22" s="141">
        <v>61.99</v>
      </c>
      <c r="AA22" s="157">
        <v>22091060</v>
      </c>
    </row>
    <row r="23" spans="1:27" ht="13.5">
      <c r="A23" s="138" t="s">
        <v>92</v>
      </c>
      <c r="B23" s="136"/>
      <c r="C23" s="155">
        <v>17452911</v>
      </c>
      <c r="D23" s="155"/>
      <c r="E23" s="156">
        <v>19636010</v>
      </c>
      <c r="F23" s="60">
        <v>19636010</v>
      </c>
      <c r="G23" s="60">
        <v>1341284</v>
      </c>
      <c r="H23" s="60">
        <v>1340574</v>
      </c>
      <c r="I23" s="60">
        <v>1338620</v>
      </c>
      <c r="J23" s="60">
        <v>4020478</v>
      </c>
      <c r="K23" s="60">
        <v>1340131</v>
      </c>
      <c r="L23" s="60">
        <v>1336692</v>
      </c>
      <c r="M23" s="60">
        <v>1328013</v>
      </c>
      <c r="N23" s="60">
        <v>4004836</v>
      </c>
      <c r="O23" s="60">
        <v>1311081</v>
      </c>
      <c r="P23" s="60">
        <v>1325775</v>
      </c>
      <c r="Q23" s="60">
        <v>1371222</v>
      </c>
      <c r="R23" s="60">
        <v>4008078</v>
      </c>
      <c r="S23" s="60">
        <v>1267415</v>
      </c>
      <c r="T23" s="60">
        <v>1272629</v>
      </c>
      <c r="U23" s="60">
        <v>1322149</v>
      </c>
      <c r="V23" s="60">
        <v>3862193</v>
      </c>
      <c r="W23" s="60">
        <v>15895585</v>
      </c>
      <c r="X23" s="60">
        <v>19636010</v>
      </c>
      <c r="Y23" s="60">
        <v>-3740425</v>
      </c>
      <c r="Z23" s="140">
        <v>-19.05</v>
      </c>
      <c r="AA23" s="155">
        <v>19636010</v>
      </c>
    </row>
    <row r="24" spans="1:27" ht="13.5">
      <c r="A24" s="135" t="s">
        <v>93</v>
      </c>
      <c r="B24" s="142" t="s">
        <v>94</v>
      </c>
      <c r="C24" s="153">
        <v>50000</v>
      </c>
      <c r="D24" s="153"/>
      <c r="E24" s="154">
        <v>100000</v>
      </c>
      <c r="F24" s="100">
        <v>100000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99996</v>
      </c>
      <c r="Y24" s="100">
        <v>-99996</v>
      </c>
      <c r="Z24" s="137">
        <v>-100</v>
      </c>
      <c r="AA24" s="153">
        <v>100000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486219035</v>
      </c>
      <c r="D25" s="168">
        <f>+D5+D9+D15+D19+D24</f>
        <v>0</v>
      </c>
      <c r="E25" s="169">
        <f t="shared" si="4"/>
        <v>469191910</v>
      </c>
      <c r="F25" s="73">
        <f t="shared" si="4"/>
        <v>476713700</v>
      </c>
      <c r="G25" s="73">
        <f t="shared" si="4"/>
        <v>62010378</v>
      </c>
      <c r="H25" s="73">
        <f t="shared" si="4"/>
        <v>24543542</v>
      </c>
      <c r="I25" s="73">
        <f t="shared" si="4"/>
        <v>34641466</v>
      </c>
      <c r="J25" s="73">
        <f t="shared" si="4"/>
        <v>121195386</v>
      </c>
      <c r="K25" s="73">
        <f t="shared" si="4"/>
        <v>24572431</v>
      </c>
      <c r="L25" s="73">
        <f t="shared" si="4"/>
        <v>26928817</v>
      </c>
      <c r="M25" s="73">
        <f t="shared" si="4"/>
        <v>55846901</v>
      </c>
      <c r="N25" s="73">
        <f t="shared" si="4"/>
        <v>107348149</v>
      </c>
      <c r="O25" s="73">
        <f t="shared" si="4"/>
        <v>27111848</v>
      </c>
      <c r="P25" s="73">
        <f t="shared" si="4"/>
        <v>48282043</v>
      </c>
      <c r="Q25" s="73">
        <f t="shared" si="4"/>
        <v>49778168</v>
      </c>
      <c r="R25" s="73">
        <f t="shared" si="4"/>
        <v>125172059</v>
      </c>
      <c r="S25" s="73">
        <f t="shared" si="4"/>
        <v>22408947</v>
      </c>
      <c r="T25" s="73">
        <f t="shared" si="4"/>
        <v>32304949</v>
      </c>
      <c r="U25" s="73">
        <f t="shared" si="4"/>
        <v>28332747</v>
      </c>
      <c r="V25" s="73">
        <f t="shared" si="4"/>
        <v>83046643</v>
      </c>
      <c r="W25" s="73">
        <f t="shared" si="4"/>
        <v>436762237</v>
      </c>
      <c r="X25" s="73">
        <f t="shared" si="4"/>
        <v>420059722</v>
      </c>
      <c r="Y25" s="73">
        <f t="shared" si="4"/>
        <v>16702515</v>
      </c>
      <c r="Z25" s="170">
        <f>+IF(X25&lt;&gt;0,+(Y25/X25)*100,0)</f>
        <v>3.9762238856121512</v>
      </c>
      <c r="AA25" s="168">
        <f>+AA5+AA9+AA15+AA19+AA24</f>
        <v>476713700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101090914</v>
      </c>
      <c r="D28" s="153">
        <f>SUM(D29:D31)</f>
        <v>0</v>
      </c>
      <c r="E28" s="154">
        <f t="shared" si="5"/>
        <v>90436830</v>
      </c>
      <c r="F28" s="100">
        <f t="shared" si="5"/>
        <v>98976606</v>
      </c>
      <c r="G28" s="100">
        <f t="shared" si="5"/>
        <v>6387090</v>
      </c>
      <c r="H28" s="100">
        <f t="shared" si="5"/>
        <v>6191192</v>
      </c>
      <c r="I28" s="100">
        <f t="shared" si="5"/>
        <v>9421699</v>
      </c>
      <c r="J28" s="100">
        <f t="shared" si="5"/>
        <v>21999981</v>
      </c>
      <c r="K28" s="100">
        <f t="shared" si="5"/>
        <v>5645245</v>
      </c>
      <c r="L28" s="100">
        <f t="shared" si="5"/>
        <v>8257857</v>
      </c>
      <c r="M28" s="100">
        <f t="shared" si="5"/>
        <v>9020570</v>
      </c>
      <c r="N28" s="100">
        <f t="shared" si="5"/>
        <v>22923672</v>
      </c>
      <c r="O28" s="100">
        <f t="shared" si="5"/>
        <v>5616212</v>
      </c>
      <c r="P28" s="100">
        <f t="shared" si="5"/>
        <v>7163496</v>
      </c>
      <c r="Q28" s="100">
        <f t="shared" si="5"/>
        <v>12257853</v>
      </c>
      <c r="R28" s="100">
        <f t="shared" si="5"/>
        <v>25037561</v>
      </c>
      <c r="S28" s="100">
        <f t="shared" si="5"/>
        <v>12337455</v>
      </c>
      <c r="T28" s="100">
        <f t="shared" si="5"/>
        <v>5868899</v>
      </c>
      <c r="U28" s="100">
        <f t="shared" si="5"/>
        <v>10840468</v>
      </c>
      <c r="V28" s="100">
        <f t="shared" si="5"/>
        <v>29046822</v>
      </c>
      <c r="W28" s="100">
        <f t="shared" si="5"/>
        <v>99008036</v>
      </c>
      <c r="X28" s="100">
        <f t="shared" si="5"/>
        <v>90436850</v>
      </c>
      <c r="Y28" s="100">
        <f t="shared" si="5"/>
        <v>8571186</v>
      </c>
      <c r="Z28" s="137">
        <f>+IF(X28&lt;&gt;0,+(Y28/X28)*100,0)</f>
        <v>9.477537088034357</v>
      </c>
      <c r="AA28" s="153">
        <f>SUM(AA29:AA31)</f>
        <v>98976606</v>
      </c>
    </row>
    <row r="29" spans="1:27" ht="13.5">
      <c r="A29" s="138" t="s">
        <v>75</v>
      </c>
      <c r="B29" s="136"/>
      <c r="C29" s="155">
        <v>39322757</v>
      </c>
      <c r="D29" s="155"/>
      <c r="E29" s="156">
        <v>45332060</v>
      </c>
      <c r="F29" s="60">
        <v>46409140</v>
      </c>
      <c r="G29" s="60">
        <v>3621946</v>
      </c>
      <c r="H29" s="60">
        <v>2362734</v>
      </c>
      <c r="I29" s="60">
        <v>5157987</v>
      </c>
      <c r="J29" s="60">
        <v>11142667</v>
      </c>
      <c r="K29" s="60">
        <v>2748728</v>
      </c>
      <c r="L29" s="60">
        <v>3630914</v>
      </c>
      <c r="M29" s="60">
        <v>5370154</v>
      </c>
      <c r="N29" s="60">
        <v>11749796</v>
      </c>
      <c r="O29" s="60">
        <v>2384408</v>
      </c>
      <c r="P29" s="60">
        <v>2731573</v>
      </c>
      <c r="Q29" s="60">
        <v>4766805</v>
      </c>
      <c r="R29" s="60">
        <v>9882786</v>
      </c>
      <c r="S29" s="60">
        <v>3013958</v>
      </c>
      <c r="T29" s="60">
        <v>2496654</v>
      </c>
      <c r="U29" s="60">
        <v>5666023</v>
      </c>
      <c r="V29" s="60">
        <v>11176635</v>
      </c>
      <c r="W29" s="60">
        <v>43951884</v>
      </c>
      <c r="X29" s="60">
        <v>45332060</v>
      </c>
      <c r="Y29" s="60">
        <v>-1380176</v>
      </c>
      <c r="Z29" s="140">
        <v>-3.04</v>
      </c>
      <c r="AA29" s="155">
        <v>46409140</v>
      </c>
    </row>
    <row r="30" spans="1:27" ht="13.5">
      <c r="A30" s="138" t="s">
        <v>76</v>
      </c>
      <c r="B30" s="136"/>
      <c r="C30" s="157">
        <v>27418231</v>
      </c>
      <c r="D30" s="157"/>
      <c r="E30" s="158">
        <v>24446060</v>
      </c>
      <c r="F30" s="159">
        <v>28211110</v>
      </c>
      <c r="G30" s="159">
        <v>1549439</v>
      </c>
      <c r="H30" s="159">
        <v>2492931</v>
      </c>
      <c r="I30" s="159">
        <v>3235771</v>
      </c>
      <c r="J30" s="159">
        <v>7278141</v>
      </c>
      <c r="K30" s="159">
        <v>1564611</v>
      </c>
      <c r="L30" s="159">
        <v>2940567</v>
      </c>
      <c r="M30" s="159">
        <v>1517394</v>
      </c>
      <c r="N30" s="159">
        <v>6022572</v>
      </c>
      <c r="O30" s="159">
        <v>2056114</v>
      </c>
      <c r="P30" s="159">
        <v>2965031</v>
      </c>
      <c r="Q30" s="159">
        <v>2653503</v>
      </c>
      <c r="R30" s="159">
        <v>7674648</v>
      </c>
      <c r="S30" s="159">
        <v>767159</v>
      </c>
      <c r="T30" s="159">
        <v>1774106</v>
      </c>
      <c r="U30" s="159">
        <v>3053141</v>
      </c>
      <c r="V30" s="159">
        <v>5594406</v>
      </c>
      <c r="W30" s="159">
        <v>26569767</v>
      </c>
      <c r="X30" s="159">
        <v>24446060</v>
      </c>
      <c r="Y30" s="159">
        <v>2123707</v>
      </c>
      <c r="Z30" s="141">
        <v>8.69</v>
      </c>
      <c r="AA30" s="157">
        <v>28211110</v>
      </c>
    </row>
    <row r="31" spans="1:27" ht="13.5">
      <c r="A31" s="138" t="s">
        <v>77</v>
      </c>
      <c r="B31" s="136"/>
      <c r="C31" s="155">
        <v>34349926</v>
      </c>
      <c r="D31" s="155"/>
      <c r="E31" s="156">
        <v>20658710</v>
      </c>
      <c r="F31" s="60">
        <v>24356356</v>
      </c>
      <c r="G31" s="60">
        <v>1215705</v>
      </c>
      <c r="H31" s="60">
        <v>1335527</v>
      </c>
      <c r="I31" s="60">
        <v>1027941</v>
      </c>
      <c r="J31" s="60">
        <v>3579173</v>
      </c>
      <c r="K31" s="60">
        <v>1331906</v>
      </c>
      <c r="L31" s="60">
        <v>1686376</v>
      </c>
      <c r="M31" s="60">
        <v>2133022</v>
      </c>
      <c r="N31" s="60">
        <v>5151304</v>
      </c>
      <c r="O31" s="60">
        <v>1175690</v>
      </c>
      <c r="P31" s="60">
        <v>1466892</v>
      </c>
      <c r="Q31" s="60">
        <v>4837545</v>
      </c>
      <c r="R31" s="60">
        <v>7480127</v>
      </c>
      <c r="S31" s="60">
        <v>8556338</v>
      </c>
      <c r="T31" s="60">
        <v>1598139</v>
      </c>
      <c r="U31" s="60">
        <v>2121304</v>
      </c>
      <c r="V31" s="60">
        <v>12275781</v>
      </c>
      <c r="W31" s="60">
        <v>28486385</v>
      </c>
      <c r="X31" s="60">
        <v>20658730</v>
      </c>
      <c r="Y31" s="60">
        <v>7827655</v>
      </c>
      <c r="Z31" s="140">
        <v>37.89</v>
      </c>
      <c r="AA31" s="155">
        <v>24356356</v>
      </c>
    </row>
    <row r="32" spans="1:27" ht="13.5">
      <c r="A32" s="135" t="s">
        <v>78</v>
      </c>
      <c r="B32" s="136"/>
      <c r="C32" s="153">
        <f aca="true" t="shared" si="6" ref="C32:Y32">SUM(C33:C37)</f>
        <v>32466002</v>
      </c>
      <c r="D32" s="153">
        <f>SUM(D33:D37)</f>
        <v>0</v>
      </c>
      <c r="E32" s="154">
        <f t="shared" si="6"/>
        <v>51934600</v>
      </c>
      <c r="F32" s="100">
        <f t="shared" si="6"/>
        <v>47838867</v>
      </c>
      <c r="G32" s="100">
        <f t="shared" si="6"/>
        <v>2683463</v>
      </c>
      <c r="H32" s="100">
        <f t="shared" si="6"/>
        <v>4102417</v>
      </c>
      <c r="I32" s="100">
        <f t="shared" si="6"/>
        <v>3469626</v>
      </c>
      <c r="J32" s="100">
        <f t="shared" si="6"/>
        <v>10255506</v>
      </c>
      <c r="K32" s="100">
        <f t="shared" si="6"/>
        <v>3922453</v>
      </c>
      <c r="L32" s="100">
        <f t="shared" si="6"/>
        <v>4360783</v>
      </c>
      <c r="M32" s="100">
        <f t="shared" si="6"/>
        <v>3040158</v>
      </c>
      <c r="N32" s="100">
        <f t="shared" si="6"/>
        <v>11323394</v>
      </c>
      <c r="O32" s="100">
        <f t="shared" si="6"/>
        <v>3175593</v>
      </c>
      <c r="P32" s="100">
        <f t="shared" si="6"/>
        <v>2970341</v>
      </c>
      <c r="Q32" s="100">
        <f t="shared" si="6"/>
        <v>4775188</v>
      </c>
      <c r="R32" s="100">
        <f t="shared" si="6"/>
        <v>10921122</v>
      </c>
      <c r="S32" s="100">
        <f t="shared" si="6"/>
        <v>1387254</v>
      </c>
      <c r="T32" s="100">
        <f t="shared" si="6"/>
        <v>3049920</v>
      </c>
      <c r="U32" s="100">
        <f t="shared" si="6"/>
        <v>3611845</v>
      </c>
      <c r="V32" s="100">
        <f t="shared" si="6"/>
        <v>8049019</v>
      </c>
      <c r="W32" s="100">
        <f t="shared" si="6"/>
        <v>40549041</v>
      </c>
      <c r="X32" s="100">
        <f t="shared" si="6"/>
        <v>55774546</v>
      </c>
      <c r="Y32" s="100">
        <f t="shared" si="6"/>
        <v>-15225505</v>
      </c>
      <c r="Z32" s="137">
        <f>+IF(X32&lt;&gt;0,+(Y32/X32)*100,0)</f>
        <v>-27.298303781800392</v>
      </c>
      <c r="AA32" s="153">
        <f>SUM(AA33:AA37)</f>
        <v>47838867</v>
      </c>
    </row>
    <row r="33" spans="1:27" ht="13.5">
      <c r="A33" s="138" t="s">
        <v>79</v>
      </c>
      <c r="B33" s="136"/>
      <c r="C33" s="155">
        <v>13820840</v>
      </c>
      <c r="D33" s="155"/>
      <c r="E33" s="156">
        <v>19348590</v>
      </c>
      <c r="F33" s="60">
        <v>18755397</v>
      </c>
      <c r="G33" s="60">
        <v>1055780</v>
      </c>
      <c r="H33" s="60">
        <v>1019646</v>
      </c>
      <c r="I33" s="60">
        <v>678377</v>
      </c>
      <c r="J33" s="60">
        <v>2753803</v>
      </c>
      <c r="K33" s="60">
        <v>1387429</v>
      </c>
      <c r="L33" s="60">
        <v>2201235</v>
      </c>
      <c r="M33" s="60">
        <v>1093137</v>
      </c>
      <c r="N33" s="60">
        <v>4681801</v>
      </c>
      <c r="O33" s="60">
        <v>1181222</v>
      </c>
      <c r="P33" s="60">
        <v>1159491</v>
      </c>
      <c r="Q33" s="60">
        <v>1635163</v>
      </c>
      <c r="R33" s="60">
        <v>3975876</v>
      </c>
      <c r="S33" s="60">
        <v>-56549</v>
      </c>
      <c r="T33" s="60">
        <v>1462543</v>
      </c>
      <c r="U33" s="60">
        <v>1933849</v>
      </c>
      <c r="V33" s="60">
        <v>3339843</v>
      </c>
      <c r="W33" s="60">
        <v>14751323</v>
      </c>
      <c r="X33" s="60">
        <v>23188900</v>
      </c>
      <c r="Y33" s="60">
        <v>-8437577</v>
      </c>
      <c r="Z33" s="140">
        <v>-36.39</v>
      </c>
      <c r="AA33" s="155">
        <v>18755397</v>
      </c>
    </row>
    <row r="34" spans="1:27" ht="13.5">
      <c r="A34" s="138" t="s">
        <v>80</v>
      </c>
      <c r="B34" s="136"/>
      <c r="C34" s="155">
        <v>3231741</v>
      </c>
      <c r="D34" s="155"/>
      <c r="E34" s="156">
        <v>3840310</v>
      </c>
      <c r="F34" s="60">
        <v>3292040</v>
      </c>
      <c r="G34" s="60">
        <v>232184</v>
      </c>
      <c r="H34" s="60">
        <v>245889</v>
      </c>
      <c r="I34" s="60">
        <v>195900</v>
      </c>
      <c r="J34" s="60">
        <v>673973</v>
      </c>
      <c r="K34" s="60">
        <v>206113</v>
      </c>
      <c r="L34" s="60">
        <v>221995</v>
      </c>
      <c r="M34" s="60">
        <v>176757</v>
      </c>
      <c r="N34" s="60">
        <v>604865</v>
      </c>
      <c r="O34" s="60">
        <v>164197</v>
      </c>
      <c r="P34" s="60">
        <v>207117</v>
      </c>
      <c r="Q34" s="60">
        <v>222050</v>
      </c>
      <c r="R34" s="60">
        <v>593364</v>
      </c>
      <c r="S34" s="60">
        <v>169094</v>
      </c>
      <c r="T34" s="60"/>
      <c r="U34" s="60"/>
      <c r="V34" s="60">
        <v>169094</v>
      </c>
      <c r="W34" s="60">
        <v>2041296</v>
      </c>
      <c r="X34" s="60">
        <v>3840310</v>
      </c>
      <c r="Y34" s="60">
        <v>-1799014</v>
      </c>
      <c r="Z34" s="140">
        <v>-46.85</v>
      </c>
      <c r="AA34" s="155">
        <v>3292040</v>
      </c>
    </row>
    <row r="35" spans="1:27" ht="13.5">
      <c r="A35" s="138" t="s">
        <v>81</v>
      </c>
      <c r="B35" s="136"/>
      <c r="C35" s="155">
        <v>14353471</v>
      </c>
      <c r="D35" s="155"/>
      <c r="E35" s="156">
        <v>27037310</v>
      </c>
      <c r="F35" s="60">
        <v>24091800</v>
      </c>
      <c r="G35" s="60">
        <v>1307882</v>
      </c>
      <c r="H35" s="60">
        <v>2698909</v>
      </c>
      <c r="I35" s="60">
        <v>2461136</v>
      </c>
      <c r="J35" s="60">
        <v>6467927</v>
      </c>
      <c r="K35" s="60">
        <v>2193474</v>
      </c>
      <c r="L35" s="60">
        <v>1696533</v>
      </c>
      <c r="M35" s="60">
        <v>1624304</v>
      </c>
      <c r="N35" s="60">
        <v>5514311</v>
      </c>
      <c r="O35" s="60">
        <v>1687584</v>
      </c>
      <c r="P35" s="60">
        <v>1442362</v>
      </c>
      <c r="Q35" s="60">
        <v>2778114</v>
      </c>
      <c r="R35" s="60">
        <v>5908060</v>
      </c>
      <c r="S35" s="60">
        <v>1136356</v>
      </c>
      <c r="T35" s="60">
        <v>1449678</v>
      </c>
      <c r="U35" s="60">
        <v>1563782</v>
      </c>
      <c r="V35" s="60">
        <v>4149816</v>
      </c>
      <c r="W35" s="60">
        <v>22040114</v>
      </c>
      <c r="X35" s="60">
        <v>27037110</v>
      </c>
      <c r="Y35" s="60">
        <v>-4996996</v>
      </c>
      <c r="Z35" s="140">
        <v>-18.48</v>
      </c>
      <c r="AA35" s="155">
        <v>24091800</v>
      </c>
    </row>
    <row r="36" spans="1:27" ht="13.5">
      <c r="A36" s="138" t="s">
        <v>82</v>
      </c>
      <c r="B36" s="136"/>
      <c r="C36" s="155">
        <v>1058769</v>
      </c>
      <c r="D36" s="155"/>
      <c r="E36" s="156">
        <v>1706750</v>
      </c>
      <c r="F36" s="60">
        <v>1698490</v>
      </c>
      <c r="G36" s="60">
        <v>87552</v>
      </c>
      <c r="H36" s="60">
        <v>137907</v>
      </c>
      <c r="I36" s="60">
        <v>134162</v>
      </c>
      <c r="J36" s="60">
        <v>359621</v>
      </c>
      <c r="K36" s="60">
        <v>135374</v>
      </c>
      <c r="L36" s="60">
        <v>240948</v>
      </c>
      <c r="M36" s="60">
        <v>145853</v>
      </c>
      <c r="N36" s="60">
        <v>522175</v>
      </c>
      <c r="O36" s="60">
        <v>142510</v>
      </c>
      <c r="P36" s="60">
        <v>161237</v>
      </c>
      <c r="Q36" s="60">
        <v>139693</v>
      </c>
      <c r="R36" s="60">
        <v>443440</v>
      </c>
      <c r="S36" s="60">
        <v>138176</v>
      </c>
      <c r="T36" s="60">
        <v>137699</v>
      </c>
      <c r="U36" s="60">
        <v>114056</v>
      </c>
      <c r="V36" s="60">
        <v>389931</v>
      </c>
      <c r="W36" s="60">
        <v>1715167</v>
      </c>
      <c r="X36" s="60">
        <v>1706750</v>
      </c>
      <c r="Y36" s="60">
        <v>8417</v>
      </c>
      <c r="Z36" s="140">
        <v>0.49</v>
      </c>
      <c r="AA36" s="155">
        <v>1698490</v>
      </c>
    </row>
    <row r="37" spans="1:27" ht="13.5">
      <c r="A37" s="138" t="s">
        <v>83</v>
      </c>
      <c r="B37" s="136"/>
      <c r="C37" s="157">
        <v>1181</v>
      </c>
      <c r="D37" s="157"/>
      <c r="E37" s="158">
        <v>1640</v>
      </c>
      <c r="F37" s="159">
        <v>1140</v>
      </c>
      <c r="G37" s="159">
        <v>65</v>
      </c>
      <c r="H37" s="159">
        <v>66</v>
      </c>
      <c r="I37" s="159">
        <v>51</v>
      </c>
      <c r="J37" s="159">
        <v>182</v>
      </c>
      <c r="K37" s="159">
        <v>63</v>
      </c>
      <c r="L37" s="159">
        <v>72</v>
      </c>
      <c r="M37" s="159">
        <v>107</v>
      </c>
      <c r="N37" s="159">
        <v>242</v>
      </c>
      <c r="O37" s="159">
        <v>80</v>
      </c>
      <c r="P37" s="159">
        <v>134</v>
      </c>
      <c r="Q37" s="159">
        <v>168</v>
      </c>
      <c r="R37" s="159">
        <v>382</v>
      </c>
      <c r="S37" s="159">
        <v>177</v>
      </c>
      <c r="T37" s="159"/>
      <c r="U37" s="159">
        <v>158</v>
      </c>
      <c r="V37" s="159">
        <v>335</v>
      </c>
      <c r="W37" s="159">
        <v>1141</v>
      </c>
      <c r="X37" s="159">
        <v>1476</v>
      </c>
      <c r="Y37" s="159">
        <v>-335</v>
      </c>
      <c r="Z37" s="141">
        <v>-22.7</v>
      </c>
      <c r="AA37" s="157">
        <v>1140</v>
      </c>
    </row>
    <row r="38" spans="1:27" ht="13.5">
      <c r="A38" s="135" t="s">
        <v>84</v>
      </c>
      <c r="B38" s="142"/>
      <c r="C38" s="153">
        <f aca="true" t="shared" si="7" ref="C38:Y38">SUM(C39:C41)</f>
        <v>65678634</v>
      </c>
      <c r="D38" s="153">
        <f>SUM(D39:D41)</f>
        <v>0</v>
      </c>
      <c r="E38" s="154">
        <f t="shared" si="7"/>
        <v>46818910</v>
      </c>
      <c r="F38" s="100">
        <f t="shared" si="7"/>
        <v>50890138</v>
      </c>
      <c r="G38" s="100">
        <f t="shared" si="7"/>
        <v>2774158</v>
      </c>
      <c r="H38" s="100">
        <f t="shared" si="7"/>
        <v>-401181</v>
      </c>
      <c r="I38" s="100">
        <f t="shared" si="7"/>
        <v>5975690</v>
      </c>
      <c r="J38" s="100">
        <f t="shared" si="7"/>
        <v>8348667</v>
      </c>
      <c r="K38" s="100">
        <f t="shared" si="7"/>
        <v>3179195</v>
      </c>
      <c r="L38" s="100">
        <f t="shared" si="7"/>
        <v>3852588</v>
      </c>
      <c r="M38" s="100">
        <f t="shared" si="7"/>
        <v>2980609</v>
      </c>
      <c r="N38" s="100">
        <f t="shared" si="7"/>
        <v>10012392</v>
      </c>
      <c r="O38" s="100">
        <f t="shared" si="7"/>
        <v>2124557</v>
      </c>
      <c r="P38" s="100">
        <f t="shared" si="7"/>
        <v>4949262</v>
      </c>
      <c r="Q38" s="100">
        <f t="shared" si="7"/>
        <v>5765254</v>
      </c>
      <c r="R38" s="100">
        <f t="shared" si="7"/>
        <v>12839073</v>
      </c>
      <c r="S38" s="100">
        <f t="shared" si="7"/>
        <v>847949</v>
      </c>
      <c r="T38" s="100">
        <f t="shared" si="7"/>
        <v>3284146</v>
      </c>
      <c r="U38" s="100">
        <f t="shared" si="7"/>
        <v>3813272</v>
      </c>
      <c r="V38" s="100">
        <f t="shared" si="7"/>
        <v>7945367</v>
      </c>
      <c r="W38" s="100">
        <f t="shared" si="7"/>
        <v>39145499</v>
      </c>
      <c r="X38" s="100">
        <f t="shared" si="7"/>
        <v>46819010</v>
      </c>
      <c r="Y38" s="100">
        <f t="shared" si="7"/>
        <v>-7673511</v>
      </c>
      <c r="Z38" s="137">
        <f>+IF(X38&lt;&gt;0,+(Y38/X38)*100,0)</f>
        <v>-16.3897335718974</v>
      </c>
      <c r="AA38" s="153">
        <f>SUM(AA39:AA41)</f>
        <v>50890138</v>
      </c>
    </row>
    <row r="39" spans="1:27" ht="13.5">
      <c r="A39" s="138" t="s">
        <v>85</v>
      </c>
      <c r="B39" s="136"/>
      <c r="C39" s="155">
        <v>4767339</v>
      </c>
      <c r="D39" s="155"/>
      <c r="E39" s="156">
        <v>4789050</v>
      </c>
      <c r="F39" s="60">
        <v>5326530</v>
      </c>
      <c r="G39" s="60">
        <v>324762</v>
      </c>
      <c r="H39" s="60">
        <v>355359</v>
      </c>
      <c r="I39" s="60">
        <v>358163</v>
      </c>
      <c r="J39" s="60">
        <v>1038284</v>
      </c>
      <c r="K39" s="60">
        <v>388313</v>
      </c>
      <c r="L39" s="60">
        <v>447552</v>
      </c>
      <c r="M39" s="60">
        <v>320373</v>
      </c>
      <c r="N39" s="60">
        <v>1156238</v>
      </c>
      <c r="O39" s="60">
        <v>311441</v>
      </c>
      <c r="P39" s="60">
        <v>291557</v>
      </c>
      <c r="Q39" s="60">
        <v>387569</v>
      </c>
      <c r="R39" s="60">
        <v>990567</v>
      </c>
      <c r="S39" s="60">
        <v>200362</v>
      </c>
      <c r="T39" s="60">
        <v>331541</v>
      </c>
      <c r="U39" s="60">
        <v>382026</v>
      </c>
      <c r="V39" s="60">
        <v>913929</v>
      </c>
      <c r="W39" s="60">
        <v>4099018</v>
      </c>
      <c r="X39" s="60">
        <v>4789050</v>
      </c>
      <c r="Y39" s="60">
        <v>-690032</v>
      </c>
      <c r="Z39" s="140">
        <v>-14.41</v>
      </c>
      <c r="AA39" s="155">
        <v>5326530</v>
      </c>
    </row>
    <row r="40" spans="1:27" ht="13.5">
      <c r="A40" s="138" t="s">
        <v>86</v>
      </c>
      <c r="B40" s="136"/>
      <c r="C40" s="155">
        <v>60911295</v>
      </c>
      <c r="D40" s="155"/>
      <c r="E40" s="156">
        <v>42029860</v>
      </c>
      <c r="F40" s="60">
        <v>45563608</v>
      </c>
      <c r="G40" s="60">
        <v>2449396</v>
      </c>
      <c r="H40" s="60">
        <v>-756540</v>
      </c>
      <c r="I40" s="60">
        <v>5617527</v>
      </c>
      <c r="J40" s="60">
        <v>7310383</v>
      </c>
      <c r="K40" s="60">
        <v>2790882</v>
      </c>
      <c r="L40" s="60">
        <v>3405036</v>
      </c>
      <c r="M40" s="60">
        <v>2660236</v>
      </c>
      <c r="N40" s="60">
        <v>8856154</v>
      </c>
      <c r="O40" s="60">
        <v>1813116</v>
      </c>
      <c r="P40" s="60">
        <v>4657705</v>
      </c>
      <c r="Q40" s="60">
        <v>5377685</v>
      </c>
      <c r="R40" s="60">
        <v>11848506</v>
      </c>
      <c r="S40" s="60">
        <v>647587</v>
      </c>
      <c r="T40" s="60">
        <v>2952605</v>
      </c>
      <c r="U40" s="60">
        <v>3431246</v>
      </c>
      <c r="V40" s="60">
        <v>7031438</v>
      </c>
      <c r="W40" s="60">
        <v>35046481</v>
      </c>
      <c r="X40" s="60">
        <v>42029960</v>
      </c>
      <c r="Y40" s="60">
        <v>-6983479</v>
      </c>
      <c r="Z40" s="140">
        <v>-16.62</v>
      </c>
      <c r="AA40" s="155">
        <v>45563608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264424814</v>
      </c>
      <c r="D42" s="153">
        <f>SUM(D43:D46)</f>
        <v>0</v>
      </c>
      <c r="E42" s="154">
        <f t="shared" si="8"/>
        <v>260660900</v>
      </c>
      <c r="F42" s="100">
        <f t="shared" si="8"/>
        <v>266921287</v>
      </c>
      <c r="G42" s="100">
        <f t="shared" si="8"/>
        <v>8203930</v>
      </c>
      <c r="H42" s="100">
        <f t="shared" si="8"/>
        <v>22706242</v>
      </c>
      <c r="I42" s="100">
        <f t="shared" si="8"/>
        <v>24858551</v>
      </c>
      <c r="J42" s="100">
        <f t="shared" si="8"/>
        <v>55768723</v>
      </c>
      <c r="K42" s="100">
        <f t="shared" si="8"/>
        <v>21180782</v>
      </c>
      <c r="L42" s="100">
        <f t="shared" si="8"/>
        <v>21062188</v>
      </c>
      <c r="M42" s="100">
        <f t="shared" si="8"/>
        <v>19191294</v>
      </c>
      <c r="N42" s="100">
        <f t="shared" si="8"/>
        <v>61434264</v>
      </c>
      <c r="O42" s="100">
        <f t="shared" si="8"/>
        <v>12008876</v>
      </c>
      <c r="P42" s="100">
        <f t="shared" si="8"/>
        <v>28052546</v>
      </c>
      <c r="Q42" s="100">
        <f t="shared" si="8"/>
        <v>20873022</v>
      </c>
      <c r="R42" s="100">
        <f t="shared" si="8"/>
        <v>60934444</v>
      </c>
      <c r="S42" s="100">
        <f t="shared" si="8"/>
        <v>14178907</v>
      </c>
      <c r="T42" s="100">
        <f t="shared" si="8"/>
        <v>22419970</v>
      </c>
      <c r="U42" s="100">
        <f t="shared" si="8"/>
        <v>29197643</v>
      </c>
      <c r="V42" s="100">
        <f t="shared" si="8"/>
        <v>65796520</v>
      </c>
      <c r="W42" s="100">
        <f t="shared" si="8"/>
        <v>243933951</v>
      </c>
      <c r="X42" s="100">
        <f t="shared" si="8"/>
        <v>259999400</v>
      </c>
      <c r="Y42" s="100">
        <f t="shared" si="8"/>
        <v>-16065449</v>
      </c>
      <c r="Z42" s="137">
        <f>+IF(X42&lt;&gt;0,+(Y42/X42)*100,0)</f>
        <v>-6.179033105461013</v>
      </c>
      <c r="AA42" s="153">
        <f>SUM(AA43:AA46)</f>
        <v>266921287</v>
      </c>
    </row>
    <row r="43" spans="1:27" ht="13.5">
      <c r="A43" s="138" t="s">
        <v>89</v>
      </c>
      <c r="B43" s="136"/>
      <c r="C43" s="155">
        <v>168550984</v>
      </c>
      <c r="D43" s="155"/>
      <c r="E43" s="156">
        <v>183737460</v>
      </c>
      <c r="F43" s="60">
        <v>179585975</v>
      </c>
      <c r="G43" s="60">
        <v>2251559</v>
      </c>
      <c r="H43" s="60">
        <v>17407860</v>
      </c>
      <c r="I43" s="60">
        <v>18135071</v>
      </c>
      <c r="J43" s="60">
        <v>37794490</v>
      </c>
      <c r="K43" s="60">
        <v>12021611</v>
      </c>
      <c r="L43" s="60">
        <v>13086111</v>
      </c>
      <c r="M43" s="60">
        <v>12984456</v>
      </c>
      <c r="N43" s="60">
        <v>38092178</v>
      </c>
      <c r="O43" s="60">
        <v>9822603</v>
      </c>
      <c r="P43" s="60">
        <v>17302753</v>
      </c>
      <c r="Q43" s="60">
        <v>12243410</v>
      </c>
      <c r="R43" s="60">
        <v>39368766</v>
      </c>
      <c r="S43" s="60">
        <v>10545716</v>
      </c>
      <c r="T43" s="60">
        <v>15149562</v>
      </c>
      <c r="U43" s="60">
        <v>17435989</v>
      </c>
      <c r="V43" s="60">
        <v>43131267</v>
      </c>
      <c r="W43" s="60">
        <v>158386701</v>
      </c>
      <c r="X43" s="60">
        <v>183737460</v>
      </c>
      <c r="Y43" s="60">
        <v>-25350759</v>
      </c>
      <c r="Z43" s="140">
        <v>-13.8</v>
      </c>
      <c r="AA43" s="155">
        <v>179585975</v>
      </c>
    </row>
    <row r="44" spans="1:27" ht="13.5">
      <c r="A44" s="138" t="s">
        <v>90</v>
      </c>
      <c r="B44" s="136"/>
      <c r="C44" s="155">
        <v>50466136</v>
      </c>
      <c r="D44" s="155"/>
      <c r="E44" s="156">
        <v>29029540</v>
      </c>
      <c r="F44" s="60">
        <v>32817342</v>
      </c>
      <c r="G44" s="60">
        <v>1786179</v>
      </c>
      <c r="H44" s="60">
        <v>1742274</v>
      </c>
      <c r="I44" s="60">
        <v>2456408</v>
      </c>
      <c r="J44" s="60">
        <v>5984861</v>
      </c>
      <c r="K44" s="60">
        <v>4227493</v>
      </c>
      <c r="L44" s="60">
        <v>3085172</v>
      </c>
      <c r="M44" s="60">
        <v>2161103</v>
      </c>
      <c r="N44" s="60">
        <v>9473768</v>
      </c>
      <c r="O44" s="60">
        <v>2190787</v>
      </c>
      <c r="P44" s="60">
        <v>2814478</v>
      </c>
      <c r="Q44" s="60">
        <v>3049868</v>
      </c>
      <c r="R44" s="60">
        <v>8055133</v>
      </c>
      <c r="S44" s="60">
        <v>1405458</v>
      </c>
      <c r="T44" s="60">
        <v>2563058</v>
      </c>
      <c r="U44" s="60">
        <v>2599041</v>
      </c>
      <c r="V44" s="60">
        <v>6567557</v>
      </c>
      <c r="W44" s="60">
        <v>30081319</v>
      </c>
      <c r="X44" s="60">
        <v>29029540</v>
      </c>
      <c r="Y44" s="60">
        <v>1051779</v>
      </c>
      <c r="Z44" s="140">
        <v>3.62</v>
      </c>
      <c r="AA44" s="155">
        <v>32817342</v>
      </c>
    </row>
    <row r="45" spans="1:27" ht="13.5">
      <c r="A45" s="138" t="s">
        <v>91</v>
      </c>
      <c r="B45" s="136"/>
      <c r="C45" s="157">
        <v>27540945</v>
      </c>
      <c r="D45" s="157"/>
      <c r="E45" s="158">
        <v>28571360</v>
      </c>
      <c r="F45" s="159">
        <v>32824950</v>
      </c>
      <c r="G45" s="159">
        <v>2139110</v>
      </c>
      <c r="H45" s="159">
        <v>2024841</v>
      </c>
      <c r="I45" s="159">
        <v>2752615</v>
      </c>
      <c r="J45" s="159">
        <v>6916566</v>
      </c>
      <c r="K45" s="159">
        <v>3175101</v>
      </c>
      <c r="L45" s="159">
        <v>3063495</v>
      </c>
      <c r="M45" s="159">
        <v>2040846</v>
      </c>
      <c r="N45" s="159">
        <v>8279442</v>
      </c>
      <c r="O45" s="159">
        <v>-1594532</v>
      </c>
      <c r="P45" s="159">
        <v>6239693</v>
      </c>
      <c r="Q45" s="159">
        <v>3488953</v>
      </c>
      <c r="R45" s="159">
        <v>8134114</v>
      </c>
      <c r="S45" s="159">
        <v>906551</v>
      </c>
      <c r="T45" s="159">
        <v>3148750</v>
      </c>
      <c r="U45" s="159">
        <v>7445626</v>
      </c>
      <c r="V45" s="159">
        <v>11500927</v>
      </c>
      <c r="W45" s="159">
        <v>34831049</v>
      </c>
      <c r="X45" s="159">
        <v>27909860</v>
      </c>
      <c r="Y45" s="159">
        <v>6921189</v>
      </c>
      <c r="Z45" s="141">
        <v>24.8</v>
      </c>
      <c r="AA45" s="157">
        <v>32824950</v>
      </c>
    </row>
    <row r="46" spans="1:27" ht="13.5">
      <c r="A46" s="138" t="s">
        <v>92</v>
      </c>
      <c r="B46" s="136"/>
      <c r="C46" s="155">
        <v>17866749</v>
      </c>
      <c r="D46" s="155"/>
      <c r="E46" s="156">
        <v>19322540</v>
      </c>
      <c r="F46" s="60">
        <v>21693020</v>
      </c>
      <c r="G46" s="60">
        <v>2027082</v>
      </c>
      <c r="H46" s="60">
        <v>1531267</v>
      </c>
      <c r="I46" s="60">
        <v>1514457</v>
      </c>
      <c r="J46" s="60">
        <v>5072806</v>
      </c>
      <c r="K46" s="60">
        <v>1756577</v>
      </c>
      <c r="L46" s="60">
        <v>1827410</v>
      </c>
      <c r="M46" s="60">
        <v>2004889</v>
      </c>
      <c r="N46" s="60">
        <v>5588876</v>
      </c>
      <c r="O46" s="60">
        <v>1590018</v>
      </c>
      <c r="P46" s="60">
        <v>1695622</v>
      </c>
      <c r="Q46" s="60">
        <v>2090791</v>
      </c>
      <c r="R46" s="60">
        <v>5376431</v>
      </c>
      <c r="S46" s="60">
        <v>1321182</v>
      </c>
      <c r="T46" s="60">
        <v>1558600</v>
      </c>
      <c r="U46" s="60">
        <v>1716987</v>
      </c>
      <c r="V46" s="60">
        <v>4596769</v>
      </c>
      <c r="W46" s="60">
        <v>20634882</v>
      </c>
      <c r="X46" s="60">
        <v>19322540</v>
      </c>
      <c r="Y46" s="60">
        <v>1312342</v>
      </c>
      <c r="Z46" s="140">
        <v>6.79</v>
      </c>
      <c r="AA46" s="155">
        <v>21693020</v>
      </c>
    </row>
    <row r="47" spans="1:27" ht="13.5">
      <c r="A47" s="135" t="s">
        <v>93</v>
      </c>
      <c r="B47" s="142" t="s">
        <v>94</v>
      </c>
      <c r="C47" s="153">
        <v>361288</v>
      </c>
      <c r="D47" s="153"/>
      <c r="E47" s="154">
        <v>483130</v>
      </c>
      <c r="F47" s="100">
        <v>510082</v>
      </c>
      <c r="G47" s="100">
        <v>26058</v>
      </c>
      <c r="H47" s="100">
        <v>26058</v>
      </c>
      <c r="I47" s="100">
        <v>30179</v>
      </c>
      <c r="J47" s="100">
        <v>82295</v>
      </c>
      <c r="K47" s="100">
        <v>26892</v>
      </c>
      <c r="L47" s="100">
        <v>50317</v>
      </c>
      <c r="M47" s="100">
        <v>29246</v>
      </c>
      <c r="N47" s="100">
        <v>106455</v>
      </c>
      <c r="O47" s="100">
        <v>26058</v>
      </c>
      <c r="P47" s="100">
        <v>29583</v>
      </c>
      <c r="Q47" s="100">
        <v>54082</v>
      </c>
      <c r="R47" s="100">
        <v>109723</v>
      </c>
      <c r="S47" s="100">
        <v>-502</v>
      </c>
      <c r="T47" s="100">
        <v>45127</v>
      </c>
      <c r="U47" s="100">
        <v>28072</v>
      </c>
      <c r="V47" s="100">
        <v>72697</v>
      </c>
      <c r="W47" s="100">
        <v>371170</v>
      </c>
      <c r="X47" s="100">
        <v>483130</v>
      </c>
      <c r="Y47" s="100">
        <v>-111960</v>
      </c>
      <c r="Z47" s="137">
        <v>-23.17</v>
      </c>
      <c r="AA47" s="153">
        <v>510082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464021652</v>
      </c>
      <c r="D48" s="168">
        <f>+D28+D32+D38+D42+D47</f>
        <v>0</v>
      </c>
      <c r="E48" s="169">
        <f t="shared" si="9"/>
        <v>450334370</v>
      </c>
      <c r="F48" s="73">
        <f t="shared" si="9"/>
        <v>465136980</v>
      </c>
      <c r="G48" s="73">
        <f t="shared" si="9"/>
        <v>20074699</v>
      </c>
      <c r="H48" s="73">
        <f t="shared" si="9"/>
        <v>32624728</v>
      </c>
      <c r="I48" s="73">
        <f t="shared" si="9"/>
        <v>43755745</v>
      </c>
      <c r="J48" s="73">
        <f t="shared" si="9"/>
        <v>96455172</v>
      </c>
      <c r="K48" s="73">
        <f t="shared" si="9"/>
        <v>33954567</v>
      </c>
      <c r="L48" s="73">
        <f t="shared" si="9"/>
        <v>37583733</v>
      </c>
      <c r="M48" s="73">
        <f t="shared" si="9"/>
        <v>34261877</v>
      </c>
      <c r="N48" s="73">
        <f t="shared" si="9"/>
        <v>105800177</v>
      </c>
      <c r="O48" s="73">
        <f t="shared" si="9"/>
        <v>22951296</v>
      </c>
      <c r="P48" s="73">
        <f t="shared" si="9"/>
        <v>43165228</v>
      </c>
      <c r="Q48" s="73">
        <f t="shared" si="9"/>
        <v>43725399</v>
      </c>
      <c r="R48" s="73">
        <f t="shared" si="9"/>
        <v>109841923</v>
      </c>
      <c r="S48" s="73">
        <f t="shared" si="9"/>
        <v>28751063</v>
      </c>
      <c r="T48" s="73">
        <f t="shared" si="9"/>
        <v>34668062</v>
      </c>
      <c r="U48" s="73">
        <f t="shared" si="9"/>
        <v>47491300</v>
      </c>
      <c r="V48" s="73">
        <f t="shared" si="9"/>
        <v>110910425</v>
      </c>
      <c r="W48" s="73">
        <f t="shared" si="9"/>
        <v>423007697</v>
      </c>
      <c r="X48" s="73">
        <f t="shared" si="9"/>
        <v>453512936</v>
      </c>
      <c r="Y48" s="73">
        <f t="shared" si="9"/>
        <v>-30505239</v>
      </c>
      <c r="Z48" s="170">
        <f>+IF(X48&lt;&gt;0,+(Y48/X48)*100,0)</f>
        <v>-6.726431944600583</v>
      </c>
      <c r="AA48" s="168">
        <f>+AA28+AA32+AA38+AA42+AA47</f>
        <v>465136980</v>
      </c>
    </row>
    <row r="49" spans="1:27" ht="13.5">
      <c r="A49" s="148" t="s">
        <v>49</v>
      </c>
      <c r="B49" s="149"/>
      <c r="C49" s="171">
        <f aca="true" t="shared" si="10" ref="C49:Y49">+C25-C48</f>
        <v>22197383</v>
      </c>
      <c r="D49" s="171">
        <f>+D25-D48</f>
        <v>0</v>
      </c>
      <c r="E49" s="172">
        <f t="shared" si="10"/>
        <v>18857540</v>
      </c>
      <c r="F49" s="173">
        <f t="shared" si="10"/>
        <v>11576720</v>
      </c>
      <c r="G49" s="173">
        <f t="shared" si="10"/>
        <v>41935679</v>
      </c>
      <c r="H49" s="173">
        <f t="shared" si="10"/>
        <v>-8081186</v>
      </c>
      <c r="I49" s="173">
        <f t="shared" si="10"/>
        <v>-9114279</v>
      </c>
      <c r="J49" s="173">
        <f t="shared" si="10"/>
        <v>24740214</v>
      </c>
      <c r="K49" s="173">
        <f t="shared" si="10"/>
        <v>-9382136</v>
      </c>
      <c r="L49" s="173">
        <f t="shared" si="10"/>
        <v>-10654916</v>
      </c>
      <c r="M49" s="173">
        <f t="shared" si="10"/>
        <v>21585024</v>
      </c>
      <c r="N49" s="173">
        <f t="shared" si="10"/>
        <v>1547972</v>
      </c>
      <c r="O49" s="173">
        <f t="shared" si="10"/>
        <v>4160552</v>
      </c>
      <c r="P49" s="173">
        <f t="shared" si="10"/>
        <v>5116815</v>
      </c>
      <c r="Q49" s="173">
        <f t="shared" si="10"/>
        <v>6052769</v>
      </c>
      <c r="R49" s="173">
        <f t="shared" si="10"/>
        <v>15330136</v>
      </c>
      <c r="S49" s="173">
        <f t="shared" si="10"/>
        <v>-6342116</v>
      </c>
      <c r="T49" s="173">
        <f t="shared" si="10"/>
        <v>-2363113</v>
      </c>
      <c r="U49" s="173">
        <f t="shared" si="10"/>
        <v>-19158553</v>
      </c>
      <c r="V49" s="173">
        <f t="shared" si="10"/>
        <v>-27863782</v>
      </c>
      <c r="W49" s="173">
        <f t="shared" si="10"/>
        <v>13754540</v>
      </c>
      <c r="X49" s="173">
        <f>IF(F25=F48,0,X25-X48)</f>
        <v>-33453214</v>
      </c>
      <c r="Y49" s="173">
        <f t="shared" si="10"/>
        <v>47207754</v>
      </c>
      <c r="Z49" s="174">
        <f>+IF(X49&lt;&gt;0,+(Y49/X49)*100,0)</f>
        <v>-141.11575049261336</v>
      </c>
      <c r="AA49" s="171">
        <f>+AA25-AA48</f>
        <v>11576720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49843775</v>
      </c>
      <c r="D5" s="155">
        <v>0</v>
      </c>
      <c r="E5" s="156">
        <v>55650000</v>
      </c>
      <c r="F5" s="60">
        <v>55750000</v>
      </c>
      <c r="G5" s="60">
        <v>4528512</v>
      </c>
      <c r="H5" s="60">
        <v>4354228</v>
      </c>
      <c r="I5" s="60">
        <v>4482886</v>
      </c>
      <c r="J5" s="60">
        <v>13365626</v>
      </c>
      <c r="K5" s="60">
        <v>4558557</v>
      </c>
      <c r="L5" s="60">
        <v>4564809</v>
      </c>
      <c r="M5" s="60">
        <v>4562107</v>
      </c>
      <c r="N5" s="60">
        <v>13685473</v>
      </c>
      <c r="O5" s="60">
        <v>4522552</v>
      </c>
      <c r="P5" s="60">
        <v>4566420</v>
      </c>
      <c r="Q5" s="60">
        <v>4453806</v>
      </c>
      <c r="R5" s="60">
        <v>13542778</v>
      </c>
      <c r="S5" s="60">
        <v>4498692</v>
      </c>
      <c r="T5" s="60">
        <v>4573283</v>
      </c>
      <c r="U5" s="60">
        <v>4553624</v>
      </c>
      <c r="V5" s="60">
        <v>13625599</v>
      </c>
      <c r="W5" s="60">
        <v>54219476</v>
      </c>
      <c r="X5" s="60">
        <v>55649996</v>
      </c>
      <c r="Y5" s="60">
        <v>-1430520</v>
      </c>
      <c r="Z5" s="140">
        <v>-2.57</v>
      </c>
      <c r="AA5" s="155">
        <v>55750000</v>
      </c>
    </row>
    <row r="6" spans="1:27" ht="13.5">
      <c r="A6" s="181" t="s">
        <v>102</v>
      </c>
      <c r="B6" s="182"/>
      <c r="C6" s="155">
        <v>1306087</v>
      </c>
      <c r="D6" s="155">
        <v>0</v>
      </c>
      <c r="E6" s="156">
        <v>1400000</v>
      </c>
      <c r="F6" s="60">
        <v>1900000</v>
      </c>
      <c r="G6" s="60">
        <v>164635</v>
      </c>
      <c r="H6" s="60">
        <v>135947</v>
      </c>
      <c r="I6" s="60">
        <v>169456</v>
      </c>
      <c r="J6" s="60">
        <v>470038</v>
      </c>
      <c r="K6" s="60">
        <v>174103</v>
      </c>
      <c r="L6" s="60">
        <v>144033</v>
      </c>
      <c r="M6" s="60">
        <v>147776</v>
      </c>
      <c r="N6" s="60">
        <v>465912</v>
      </c>
      <c r="O6" s="60">
        <v>152617</v>
      </c>
      <c r="P6" s="60">
        <v>154335</v>
      </c>
      <c r="Q6" s="60">
        <v>156484</v>
      </c>
      <c r="R6" s="60">
        <v>463436</v>
      </c>
      <c r="S6" s="60">
        <v>160106</v>
      </c>
      <c r="T6" s="60">
        <v>163368</v>
      </c>
      <c r="U6" s="60">
        <v>167493</v>
      </c>
      <c r="V6" s="60">
        <v>490967</v>
      </c>
      <c r="W6" s="60">
        <v>1890353</v>
      </c>
      <c r="X6" s="60">
        <v>1400000</v>
      </c>
      <c r="Y6" s="60">
        <v>490353</v>
      </c>
      <c r="Z6" s="140">
        <v>35.03</v>
      </c>
      <c r="AA6" s="155">
        <v>1900000</v>
      </c>
    </row>
    <row r="7" spans="1:27" ht="13.5">
      <c r="A7" s="183" t="s">
        <v>103</v>
      </c>
      <c r="B7" s="182"/>
      <c r="C7" s="155">
        <v>140204417</v>
      </c>
      <c r="D7" s="155">
        <v>0</v>
      </c>
      <c r="E7" s="156">
        <v>161919370</v>
      </c>
      <c r="F7" s="60">
        <v>155330030</v>
      </c>
      <c r="G7" s="60">
        <v>12346344</v>
      </c>
      <c r="H7" s="60">
        <v>12570797</v>
      </c>
      <c r="I7" s="60">
        <v>12396454</v>
      </c>
      <c r="J7" s="60">
        <v>37313595</v>
      </c>
      <c r="K7" s="60">
        <v>12936564</v>
      </c>
      <c r="L7" s="60">
        <v>12169944</v>
      </c>
      <c r="M7" s="60">
        <v>12047781</v>
      </c>
      <c r="N7" s="60">
        <v>37154289</v>
      </c>
      <c r="O7" s="60">
        <v>12791036</v>
      </c>
      <c r="P7" s="60">
        <v>11297369</v>
      </c>
      <c r="Q7" s="60">
        <v>12411279</v>
      </c>
      <c r="R7" s="60">
        <v>36499684</v>
      </c>
      <c r="S7" s="60">
        <v>11270570</v>
      </c>
      <c r="T7" s="60">
        <v>11898144</v>
      </c>
      <c r="U7" s="60">
        <v>10023126</v>
      </c>
      <c r="V7" s="60">
        <v>33191840</v>
      </c>
      <c r="W7" s="60">
        <v>144159408</v>
      </c>
      <c r="X7" s="60">
        <v>161919370</v>
      </c>
      <c r="Y7" s="60">
        <v>-17759962</v>
      </c>
      <c r="Z7" s="140">
        <v>-10.97</v>
      </c>
      <c r="AA7" s="155">
        <v>155330030</v>
      </c>
    </row>
    <row r="8" spans="1:27" ht="13.5">
      <c r="A8" s="183" t="s">
        <v>104</v>
      </c>
      <c r="B8" s="182"/>
      <c r="C8" s="155">
        <v>36128073</v>
      </c>
      <c r="D8" s="155">
        <v>0</v>
      </c>
      <c r="E8" s="156">
        <v>39758700</v>
      </c>
      <c r="F8" s="60">
        <v>46871070</v>
      </c>
      <c r="G8" s="60">
        <v>3092797</v>
      </c>
      <c r="H8" s="60">
        <v>3336105</v>
      </c>
      <c r="I8" s="60">
        <v>3510101</v>
      </c>
      <c r="J8" s="60">
        <v>9939003</v>
      </c>
      <c r="K8" s="60">
        <v>2611689</v>
      </c>
      <c r="L8" s="60">
        <v>3133897</v>
      </c>
      <c r="M8" s="60">
        <v>3191353</v>
      </c>
      <c r="N8" s="60">
        <v>8936939</v>
      </c>
      <c r="O8" s="60">
        <v>5358516</v>
      </c>
      <c r="P8" s="60">
        <v>2976815</v>
      </c>
      <c r="Q8" s="60">
        <v>2806046</v>
      </c>
      <c r="R8" s="60">
        <v>11141377</v>
      </c>
      <c r="S8" s="60">
        <v>2746824</v>
      </c>
      <c r="T8" s="60">
        <v>3056566</v>
      </c>
      <c r="U8" s="60">
        <v>701845</v>
      </c>
      <c r="V8" s="60">
        <v>6505235</v>
      </c>
      <c r="W8" s="60">
        <v>36522554</v>
      </c>
      <c r="X8" s="60">
        <v>39758700</v>
      </c>
      <c r="Y8" s="60">
        <v>-3236146</v>
      </c>
      <c r="Z8" s="140">
        <v>-8.14</v>
      </c>
      <c r="AA8" s="155">
        <v>46871070</v>
      </c>
    </row>
    <row r="9" spans="1:27" ht="13.5">
      <c r="A9" s="183" t="s">
        <v>105</v>
      </c>
      <c r="B9" s="182"/>
      <c r="C9" s="155">
        <v>19207756</v>
      </c>
      <c r="D9" s="155">
        <v>0</v>
      </c>
      <c r="E9" s="156">
        <v>22170110</v>
      </c>
      <c r="F9" s="60">
        <v>22091060</v>
      </c>
      <c r="G9" s="60">
        <v>1805720</v>
      </c>
      <c r="H9" s="60">
        <v>1815743</v>
      </c>
      <c r="I9" s="60">
        <v>11859957</v>
      </c>
      <c r="J9" s="60">
        <v>15481420</v>
      </c>
      <c r="K9" s="60">
        <v>1845592</v>
      </c>
      <c r="L9" s="60">
        <v>1839435</v>
      </c>
      <c r="M9" s="60">
        <v>1870919</v>
      </c>
      <c r="N9" s="60">
        <v>5555946</v>
      </c>
      <c r="O9" s="60">
        <v>1815301</v>
      </c>
      <c r="P9" s="60">
        <v>5798810</v>
      </c>
      <c r="Q9" s="60">
        <v>1789395</v>
      </c>
      <c r="R9" s="60">
        <v>9403506</v>
      </c>
      <c r="S9" s="60">
        <v>1804485</v>
      </c>
      <c r="T9" s="60">
        <v>1828637</v>
      </c>
      <c r="U9" s="60">
        <v>1839738</v>
      </c>
      <c r="V9" s="60">
        <v>5472860</v>
      </c>
      <c r="W9" s="60">
        <v>35913732</v>
      </c>
      <c r="X9" s="60">
        <v>22170110</v>
      </c>
      <c r="Y9" s="60">
        <v>13743622</v>
      </c>
      <c r="Z9" s="140">
        <v>61.99</v>
      </c>
      <c r="AA9" s="155">
        <v>22091060</v>
      </c>
    </row>
    <row r="10" spans="1:27" ht="13.5">
      <c r="A10" s="183" t="s">
        <v>106</v>
      </c>
      <c r="B10" s="182"/>
      <c r="C10" s="155">
        <v>13952911</v>
      </c>
      <c r="D10" s="155">
        <v>0</v>
      </c>
      <c r="E10" s="156">
        <v>16136010</v>
      </c>
      <c r="F10" s="54">
        <v>16136010</v>
      </c>
      <c r="G10" s="54">
        <v>1341284</v>
      </c>
      <c r="H10" s="54">
        <v>1340574</v>
      </c>
      <c r="I10" s="54">
        <v>1338620</v>
      </c>
      <c r="J10" s="54">
        <v>4020478</v>
      </c>
      <c r="K10" s="54">
        <v>1340131</v>
      </c>
      <c r="L10" s="54">
        <v>1336692</v>
      </c>
      <c r="M10" s="54">
        <v>1328013</v>
      </c>
      <c r="N10" s="54">
        <v>4004836</v>
      </c>
      <c r="O10" s="54">
        <v>1311081</v>
      </c>
      <c r="P10" s="54">
        <v>1325775</v>
      </c>
      <c r="Q10" s="54">
        <v>1321222</v>
      </c>
      <c r="R10" s="54">
        <v>3958078</v>
      </c>
      <c r="S10" s="54">
        <v>1317415</v>
      </c>
      <c r="T10" s="54">
        <v>1272629</v>
      </c>
      <c r="U10" s="54">
        <v>1322149</v>
      </c>
      <c r="V10" s="54">
        <v>3912193</v>
      </c>
      <c r="W10" s="54">
        <v>15895585</v>
      </c>
      <c r="X10" s="54">
        <v>16136006</v>
      </c>
      <c r="Y10" s="54">
        <v>-240421</v>
      </c>
      <c r="Z10" s="184">
        <v>-1.49</v>
      </c>
      <c r="AA10" s="130">
        <v>16136010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1188729</v>
      </c>
      <c r="D12" s="155">
        <v>0</v>
      </c>
      <c r="E12" s="156">
        <v>1305110</v>
      </c>
      <c r="F12" s="60">
        <v>1315000</v>
      </c>
      <c r="G12" s="60">
        <v>69672</v>
      </c>
      <c r="H12" s="60">
        <v>138537</v>
      </c>
      <c r="I12" s="60">
        <v>84062</v>
      </c>
      <c r="J12" s="60">
        <v>292271</v>
      </c>
      <c r="K12" s="60">
        <v>58963</v>
      </c>
      <c r="L12" s="60">
        <v>131291</v>
      </c>
      <c r="M12" s="60">
        <v>185877</v>
      </c>
      <c r="N12" s="60">
        <v>376131</v>
      </c>
      <c r="O12" s="60">
        <v>73870</v>
      </c>
      <c r="P12" s="60">
        <v>151813</v>
      </c>
      <c r="Q12" s="60">
        <v>104182</v>
      </c>
      <c r="R12" s="60">
        <v>329865</v>
      </c>
      <c r="S12" s="60">
        <v>74484</v>
      </c>
      <c r="T12" s="60">
        <v>151872</v>
      </c>
      <c r="U12" s="60">
        <v>74654</v>
      </c>
      <c r="V12" s="60">
        <v>301010</v>
      </c>
      <c r="W12" s="60">
        <v>1299277</v>
      </c>
      <c r="X12" s="60">
        <v>1305112</v>
      </c>
      <c r="Y12" s="60">
        <v>-5835</v>
      </c>
      <c r="Z12" s="140">
        <v>-0.45</v>
      </c>
      <c r="AA12" s="155">
        <v>1315000</v>
      </c>
    </row>
    <row r="13" spans="1:27" ht="13.5">
      <c r="A13" s="181" t="s">
        <v>109</v>
      </c>
      <c r="B13" s="185"/>
      <c r="C13" s="155">
        <v>4369190</v>
      </c>
      <c r="D13" s="155">
        <v>0</v>
      </c>
      <c r="E13" s="156">
        <v>4254390</v>
      </c>
      <c r="F13" s="60">
        <v>2670000</v>
      </c>
      <c r="G13" s="60">
        <v>43366</v>
      </c>
      <c r="H13" s="60">
        <v>57657</v>
      </c>
      <c r="I13" s="60">
        <v>386412</v>
      </c>
      <c r="J13" s="60">
        <v>487435</v>
      </c>
      <c r="K13" s="60">
        <v>276856</v>
      </c>
      <c r="L13" s="60">
        <v>193230</v>
      </c>
      <c r="M13" s="60">
        <v>130797</v>
      </c>
      <c r="N13" s="60">
        <v>600883</v>
      </c>
      <c r="O13" s="60">
        <v>418932</v>
      </c>
      <c r="P13" s="60">
        <v>358875</v>
      </c>
      <c r="Q13" s="60">
        <v>247856</v>
      </c>
      <c r="R13" s="60">
        <v>1025663</v>
      </c>
      <c r="S13" s="60">
        <v>274518</v>
      </c>
      <c r="T13" s="60">
        <v>357993</v>
      </c>
      <c r="U13" s="60">
        <v>185555</v>
      </c>
      <c r="V13" s="60">
        <v>818066</v>
      </c>
      <c r="W13" s="60">
        <v>2932047</v>
      </c>
      <c r="X13" s="60">
        <v>4254390</v>
      </c>
      <c r="Y13" s="60">
        <v>-1322343</v>
      </c>
      <c r="Z13" s="140">
        <v>-31.08</v>
      </c>
      <c r="AA13" s="155">
        <v>2670000</v>
      </c>
    </row>
    <row r="14" spans="1:27" ht="13.5">
      <c r="A14" s="181" t="s">
        <v>110</v>
      </c>
      <c r="B14" s="185"/>
      <c r="C14" s="155">
        <v>5420</v>
      </c>
      <c r="D14" s="155">
        <v>0</v>
      </c>
      <c r="E14" s="156">
        <v>0</v>
      </c>
      <c r="F14" s="60">
        <v>15000</v>
      </c>
      <c r="G14" s="60">
        <v>1349</v>
      </c>
      <c r="H14" s="60">
        <v>1333</v>
      </c>
      <c r="I14" s="60">
        <v>1329</v>
      </c>
      <c r="J14" s="60">
        <v>4011</v>
      </c>
      <c r="K14" s="60">
        <v>1333</v>
      </c>
      <c r="L14" s="60">
        <v>1330</v>
      </c>
      <c r="M14" s="60">
        <v>1318</v>
      </c>
      <c r="N14" s="60">
        <v>3981</v>
      </c>
      <c r="O14" s="60">
        <v>1313</v>
      </c>
      <c r="P14" s="60">
        <v>1311</v>
      </c>
      <c r="Q14" s="60">
        <v>1313</v>
      </c>
      <c r="R14" s="60">
        <v>3937</v>
      </c>
      <c r="S14" s="60">
        <v>1295</v>
      </c>
      <c r="T14" s="60">
        <v>1291</v>
      </c>
      <c r="U14" s="60">
        <v>1288</v>
      </c>
      <c r="V14" s="60">
        <v>3874</v>
      </c>
      <c r="W14" s="60">
        <v>15803</v>
      </c>
      <c r="X14" s="60"/>
      <c r="Y14" s="60">
        <v>15803</v>
      </c>
      <c r="Z14" s="140">
        <v>0</v>
      </c>
      <c r="AA14" s="155">
        <v>15000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9374998</v>
      </c>
      <c r="D16" s="155">
        <v>0</v>
      </c>
      <c r="E16" s="156">
        <v>2240180</v>
      </c>
      <c r="F16" s="60">
        <v>1506000</v>
      </c>
      <c r="G16" s="60">
        <v>144600</v>
      </c>
      <c r="H16" s="60">
        <v>202514</v>
      </c>
      <c r="I16" s="60">
        <v>23100</v>
      </c>
      <c r="J16" s="60">
        <v>370214</v>
      </c>
      <c r="K16" s="60">
        <v>18948</v>
      </c>
      <c r="L16" s="60">
        <v>113386</v>
      </c>
      <c r="M16" s="60">
        <v>9070</v>
      </c>
      <c r="N16" s="60">
        <v>141404</v>
      </c>
      <c r="O16" s="60">
        <v>4351</v>
      </c>
      <c r="P16" s="60">
        <v>18757</v>
      </c>
      <c r="Q16" s="60">
        <v>66709</v>
      </c>
      <c r="R16" s="60">
        <v>89817</v>
      </c>
      <c r="S16" s="60">
        <v>50138</v>
      </c>
      <c r="T16" s="60">
        <v>66736</v>
      </c>
      <c r="U16" s="60">
        <v>94554</v>
      </c>
      <c r="V16" s="60">
        <v>211428</v>
      </c>
      <c r="W16" s="60">
        <v>812863</v>
      </c>
      <c r="X16" s="60">
        <v>2240182</v>
      </c>
      <c r="Y16" s="60">
        <v>-1427319</v>
      </c>
      <c r="Z16" s="140">
        <v>-63.71</v>
      </c>
      <c r="AA16" s="155">
        <v>1506000</v>
      </c>
    </row>
    <row r="17" spans="1:27" ht="13.5">
      <c r="A17" s="181" t="s">
        <v>113</v>
      </c>
      <c r="B17" s="185"/>
      <c r="C17" s="155">
        <v>4414582</v>
      </c>
      <c r="D17" s="155">
        <v>0</v>
      </c>
      <c r="E17" s="156">
        <v>5427700</v>
      </c>
      <c r="F17" s="60">
        <v>4100000</v>
      </c>
      <c r="G17" s="60">
        <v>422480</v>
      </c>
      <c r="H17" s="60">
        <v>313801</v>
      </c>
      <c r="I17" s="60">
        <v>176073</v>
      </c>
      <c r="J17" s="60">
        <v>912354</v>
      </c>
      <c r="K17" s="60">
        <v>497915</v>
      </c>
      <c r="L17" s="60">
        <v>257623</v>
      </c>
      <c r="M17" s="60">
        <v>283948</v>
      </c>
      <c r="N17" s="60">
        <v>1039486</v>
      </c>
      <c r="O17" s="60">
        <v>400513</v>
      </c>
      <c r="P17" s="60">
        <v>292163</v>
      </c>
      <c r="Q17" s="60">
        <v>399019</v>
      </c>
      <c r="R17" s="60">
        <v>1091695</v>
      </c>
      <c r="S17" s="60">
        <v>179755</v>
      </c>
      <c r="T17" s="60">
        <v>454218</v>
      </c>
      <c r="U17" s="60">
        <v>385624</v>
      </c>
      <c r="V17" s="60">
        <v>1019597</v>
      </c>
      <c r="W17" s="60">
        <v>4063132</v>
      </c>
      <c r="X17" s="60">
        <v>5427696</v>
      </c>
      <c r="Y17" s="60">
        <v>-1364564</v>
      </c>
      <c r="Z17" s="140">
        <v>-25.14</v>
      </c>
      <c r="AA17" s="155">
        <v>4100000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133144804</v>
      </c>
      <c r="D19" s="155">
        <v>0</v>
      </c>
      <c r="E19" s="156">
        <v>106545000</v>
      </c>
      <c r="F19" s="60">
        <v>115880000</v>
      </c>
      <c r="G19" s="60">
        <v>37776000</v>
      </c>
      <c r="H19" s="60">
        <v>62</v>
      </c>
      <c r="I19" s="60">
        <v>0</v>
      </c>
      <c r="J19" s="60">
        <v>37776062</v>
      </c>
      <c r="K19" s="60">
        <v>0</v>
      </c>
      <c r="L19" s="60">
        <v>2826000</v>
      </c>
      <c r="M19" s="60">
        <v>31962000</v>
      </c>
      <c r="N19" s="60">
        <v>34788000</v>
      </c>
      <c r="O19" s="60">
        <v>0</v>
      </c>
      <c r="P19" s="60">
        <v>9069355</v>
      </c>
      <c r="Q19" s="60">
        <v>25897000</v>
      </c>
      <c r="R19" s="60">
        <v>34966355</v>
      </c>
      <c r="S19" s="60">
        <v>-50000</v>
      </c>
      <c r="T19" s="60">
        <v>5581834</v>
      </c>
      <c r="U19" s="60">
        <v>36069</v>
      </c>
      <c r="V19" s="60">
        <v>5567903</v>
      </c>
      <c r="W19" s="60">
        <v>113098320</v>
      </c>
      <c r="X19" s="60">
        <v>106545000</v>
      </c>
      <c r="Y19" s="60">
        <v>6553320</v>
      </c>
      <c r="Z19" s="140">
        <v>6.15</v>
      </c>
      <c r="AA19" s="155">
        <v>115880000</v>
      </c>
    </row>
    <row r="20" spans="1:27" ht="13.5">
      <c r="A20" s="181" t="s">
        <v>35</v>
      </c>
      <c r="B20" s="185"/>
      <c r="C20" s="155">
        <v>43171650</v>
      </c>
      <c r="D20" s="155">
        <v>0</v>
      </c>
      <c r="E20" s="156">
        <v>3203340</v>
      </c>
      <c r="F20" s="54">
        <v>9991530</v>
      </c>
      <c r="G20" s="54">
        <v>273619</v>
      </c>
      <c r="H20" s="54">
        <v>276244</v>
      </c>
      <c r="I20" s="54">
        <v>213016</v>
      </c>
      <c r="J20" s="54">
        <v>762879</v>
      </c>
      <c r="K20" s="54">
        <v>251780</v>
      </c>
      <c r="L20" s="54">
        <v>217147</v>
      </c>
      <c r="M20" s="54">
        <v>125942</v>
      </c>
      <c r="N20" s="54">
        <v>594869</v>
      </c>
      <c r="O20" s="54">
        <v>261766</v>
      </c>
      <c r="P20" s="54">
        <v>239408</v>
      </c>
      <c r="Q20" s="54">
        <v>123857</v>
      </c>
      <c r="R20" s="54">
        <v>625031</v>
      </c>
      <c r="S20" s="54">
        <v>80665</v>
      </c>
      <c r="T20" s="54">
        <v>237448</v>
      </c>
      <c r="U20" s="54">
        <v>179727</v>
      </c>
      <c r="V20" s="54">
        <v>497840</v>
      </c>
      <c r="W20" s="54">
        <v>2480619</v>
      </c>
      <c r="X20" s="54">
        <v>3202880</v>
      </c>
      <c r="Y20" s="54">
        <v>-722261</v>
      </c>
      <c r="Z20" s="184">
        <v>-22.55</v>
      </c>
      <c r="AA20" s="130">
        <v>9991530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456312392</v>
      </c>
      <c r="D22" s="188">
        <f>SUM(D5:D21)</f>
        <v>0</v>
      </c>
      <c r="E22" s="189">
        <f t="shared" si="0"/>
        <v>420009910</v>
      </c>
      <c r="F22" s="190">
        <f t="shared" si="0"/>
        <v>433555700</v>
      </c>
      <c r="G22" s="190">
        <f t="shared" si="0"/>
        <v>62010378</v>
      </c>
      <c r="H22" s="190">
        <f t="shared" si="0"/>
        <v>24543542</v>
      </c>
      <c r="I22" s="190">
        <f t="shared" si="0"/>
        <v>34641466</v>
      </c>
      <c r="J22" s="190">
        <f t="shared" si="0"/>
        <v>121195386</v>
      </c>
      <c r="K22" s="190">
        <f t="shared" si="0"/>
        <v>24572431</v>
      </c>
      <c r="L22" s="190">
        <f t="shared" si="0"/>
        <v>26928817</v>
      </c>
      <c r="M22" s="190">
        <f t="shared" si="0"/>
        <v>55846901</v>
      </c>
      <c r="N22" s="190">
        <f t="shared" si="0"/>
        <v>107348149</v>
      </c>
      <c r="O22" s="190">
        <f t="shared" si="0"/>
        <v>27111848</v>
      </c>
      <c r="P22" s="190">
        <f t="shared" si="0"/>
        <v>36251206</v>
      </c>
      <c r="Q22" s="190">
        <f t="shared" si="0"/>
        <v>49778168</v>
      </c>
      <c r="R22" s="190">
        <f t="shared" si="0"/>
        <v>113141222</v>
      </c>
      <c r="S22" s="190">
        <f t="shared" si="0"/>
        <v>22408947</v>
      </c>
      <c r="T22" s="190">
        <f t="shared" si="0"/>
        <v>29644019</v>
      </c>
      <c r="U22" s="190">
        <f t="shared" si="0"/>
        <v>19565446</v>
      </c>
      <c r="V22" s="190">
        <f t="shared" si="0"/>
        <v>71618412</v>
      </c>
      <c r="W22" s="190">
        <f t="shared" si="0"/>
        <v>413303169</v>
      </c>
      <c r="X22" s="190">
        <f t="shared" si="0"/>
        <v>420009442</v>
      </c>
      <c r="Y22" s="190">
        <f t="shared" si="0"/>
        <v>-6706273</v>
      </c>
      <c r="Z22" s="191">
        <f>+IF(X22&lt;&gt;0,+(Y22/X22)*100,0)</f>
        <v>-1.5966957714250625</v>
      </c>
      <c r="AA22" s="188">
        <f>SUM(AA5:AA21)</f>
        <v>433555700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103610918</v>
      </c>
      <c r="D25" s="155">
        <v>0</v>
      </c>
      <c r="E25" s="156">
        <v>110424220</v>
      </c>
      <c r="F25" s="60">
        <v>119734360</v>
      </c>
      <c r="G25" s="60">
        <v>8319063</v>
      </c>
      <c r="H25" s="60">
        <v>8747868</v>
      </c>
      <c r="I25" s="60">
        <v>9062918</v>
      </c>
      <c r="J25" s="60">
        <v>26129849</v>
      </c>
      <c r="K25" s="60">
        <v>8573359</v>
      </c>
      <c r="L25" s="60">
        <v>13146139</v>
      </c>
      <c r="M25" s="60">
        <v>9376615</v>
      </c>
      <c r="N25" s="60">
        <v>31096113</v>
      </c>
      <c r="O25" s="60">
        <v>8542709</v>
      </c>
      <c r="P25" s="60">
        <v>8513057</v>
      </c>
      <c r="Q25" s="60">
        <v>19740641</v>
      </c>
      <c r="R25" s="60">
        <v>36796407</v>
      </c>
      <c r="S25" s="60">
        <v>9271002</v>
      </c>
      <c r="T25" s="60">
        <v>9456817</v>
      </c>
      <c r="U25" s="60">
        <v>9663053</v>
      </c>
      <c r="V25" s="60">
        <v>28390872</v>
      </c>
      <c r="W25" s="60">
        <v>122413241</v>
      </c>
      <c r="X25" s="60">
        <v>110424220</v>
      </c>
      <c r="Y25" s="60">
        <v>11989021</v>
      </c>
      <c r="Z25" s="140">
        <v>10.86</v>
      </c>
      <c r="AA25" s="155">
        <v>119734360</v>
      </c>
    </row>
    <row r="26" spans="1:27" ht="13.5">
      <c r="A26" s="183" t="s">
        <v>38</v>
      </c>
      <c r="B26" s="182"/>
      <c r="C26" s="155">
        <v>13981115</v>
      </c>
      <c r="D26" s="155">
        <v>0</v>
      </c>
      <c r="E26" s="156">
        <v>15495110</v>
      </c>
      <c r="F26" s="60">
        <v>15380110</v>
      </c>
      <c r="G26" s="60">
        <v>1112526</v>
      </c>
      <c r="H26" s="60">
        <v>1177485</v>
      </c>
      <c r="I26" s="60">
        <v>1081148</v>
      </c>
      <c r="J26" s="60">
        <v>3371159</v>
      </c>
      <c r="K26" s="60">
        <v>1196228</v>
      </c>
      <c r="L26" s="60">
        <v>1173498</v>
      </c>
      <c r="M26" s="60">
        <v>1239438</v>
      </c>
      <c r="N26" s="60">
        <v>3609164</v>
      </c>
      <c r="O26" s="60">
        <v>1216241</v>
      </c>
      <c r="P26" s="60">
        <v>1216852</v>
      </c>
      <c r="Q26" s="60">
        <v>1171810</v>
      </c>
      <c r="R26" s="60">
        <v>3604903</v>
      </c>
      <c r="S26" s="60">
        <v>1808914</v>
      </c>
      <c r="T26" s="60">
        <v>1236734</v>
      </c>
      <c r="U26" s="60">
        <v>1234929</v>
      </c>
      <c r="V26" s="60">
        <v>4280577</v>
      </c>
      <c r="W26" s="60">
        <v>14865803</v>
      </c>
      <c r="X26" s="60">
        <v>15495106</v>
      </c>
      <c r="Y26" s="60">
        <v>-629303</v>
      </c>
      <c r="Z26" s="140">
        <v>-4.06</v>
      </c>
      <c r="AA26" s="155">
        <v>15380110</v>
      </c>
    </row>
    <row r="27" spans="1:27" ht="13.5">
      <c r="A27" s="183" t="s">
        <v>118</v>
      </c>
      <c r="B27" s="182"/>
      <c r="C27" s="155">
        <v>7128490</v>
      </c>
      <c r="D27" s="155">
        <v>0</v>
      </c>
      <c r="E27" s="156">
        <v>1602000</v>
      </c>
      <c r="F27" s="60">
        <v>1602000</v>
      </c>
      <c r="G27" s="60">
        <v>0</v>
      </c>
      <c r="H27" s="60">
        <v>0</v>
      </c>
      <c r="I27" s="60">
        <v>400500</v>
      </c>
      <c r="J27" s="60">
        <v>400500</v>
      </c>
      <c r="K27" s="60">
        <v>0</v>
      </c>
      <c r="L27" s="60">
        <v>0</v>
      </c>
      <c r="M27" s="60">
        <v>400500</v>
      </c>
      <c r="N27" s="60">
        <v>400500</v>
      </c>
      <c r="O27" s="60">
        <v>0</v>
      </c>
      <c r="P27" s="60">
        <v>0</v>
      </c>
      <c r="Q27" s="60">
        <v>400500</v>
      </c>
      <c r="R27" s="60">
        <v>400500</v>
      </c>
      <c r="S27" s="60">
        <v>0</v>
      </c>
      <c r="T27" s="60">
        <v>0</v>
      </c>
      <c r="U27" s="60">
        <v>0</v>
      </c>
      <c r="V27" s="60">
        <v>0</v>
      </c>
      <c r="W27" s="60">
        <v>1201500</v>
      </c>
      <c r="X27" s="60">
        <v>1602000</v>
      </c>
      <c r="Y27" s="60">
        <v>-400500</v>
      </c>
      <c r="Z27" s="140">
        <v>-25</v>
      </c>
      <c r="AA27" s="155">
        <v>1602000</v>
      </c>
    </row>
    <row r="28" spans="1:27" ht="13.5">
      <c r="A28" s="183" t="s">
        <v>39</v>
      </c>
      <c r="B28" s="182"/>
      <c r="C28" s="155">
        <v>88654874</v>
      </c>
      <c r="D28" s="155">
        <v>0</v>
      </c>
      <c r="E28" s="156">
        <v>20769520</v>
      </c>
      <c r="F28" s="60">
        <v>20769520</v>
      </c>
      <c r="G28" s="60">
        <v>1730794</v>
      </c>
      <c r="H28" s="60">
        <v>1730794</v>
      </c>
      <c r="I28" s="60">
        <v>1730794</v>
      </c>
      <c r="J28" s="60">
        <v>5192382</v>
      </c>
      <c r="K28" s="60">
        <v>1730794</v>
      </c>
      <c r="L28" s="60">
        <v>1730794</v>
      </c>
      <c r="M28" s="60">
        <v>1730794</v>
      </c>
      <c r="N28" s="60">
        <v>5192382</v>
      </c>
      <c r="O28" s="60">
        <v>1730794</v>
      </c>
      <c r="P28" s="60">
        <v>1730794</v>
      </c>
      <c r="Q28" s="60">
        <v>1730794</v>
      </c>
      <c r="R28" s="60">
        <v>5192382</v>
      </c>
      <c r="S28" s="60">
        <v>0</v>
      </c>
      <c r="T28" s="60">
        <v>3461585</v>
      </c>
      <c r="U28" s="60">
        <v>1528668</v>
      </c>
      <c r="V28" s="60">
        <v>4990253</v>
      </c>
      <c r="W28" s="60">
        <v>20567399</v>
      </c>
      <c r="X28" s="60">
        <v>20769520</v>
      </c>
      <c r="Y28" s="60">
        <v>-202121</v>
      </c>
      <c r="Z28" s="140">
        <v>-0.97</v>
      </c>
      <c r="AA28" s="155">
        <v>20769520</v>
      </c>
    </row>
    <row r="29" spans="1:27" ht="13.5">
      <c r="A29" s="183" t="s">
        <v>40</v>
      </c>
      <c r="B29" s="182"/>
      <c r="C29" s="155">
        <v>892016</v>
      </c>
      <c r="D29" s="155">
        <v>0</v>
      </c>
      <c r="E29" s="156">
        <v>0</v>
      </c>
      <c r="F29" s="60">
        <v>650000</v>
      </c>
      <c r="G29" s="60">
        <v>0</v>
      </c>
      <c r="H29" s="60">
        <v>632621</v>
      </c>
      <c r="I29" s="60">
        <v>-632621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650000</v>
      </c>
    </row>
    <row r="30" spans="1:27" ht="13.5">
      <c r="A30" s="183" t="s">
        <v>119</v>
      </c>
      <c r="B30" s="182"/>
      <c r="C30" s="155">
        <v>122108105</v>
      </c>
      <c r="D30" s="155">
        <v>0</v>
      </c>
      <c r="E30" s="156">
        <v>144156500</v>
      </c>
      <c r="F30" s="60">
        <v>134056500</v>
      </c>
      <c r="G30" s="60">
        <v>166887</v>
      </c>
      <c r="H30" s="60">
        <v>16081371</v>
      </c>
      <c r="I30" s="60">
        <v>15724612</v>
      </c>
      <c r="J30" s="60">
        <v>31972870</v>
      </c>
      <c r="K30" s="60">
        <v>9405153</v>
      </c>
      <c r="L30" s="60">
        <v>10714134</v>
      </c>
      <c r="M30" s="60">
        <v>10433006</v>
      </c>
      <c r="N30" s="60">
        <v>30552293</v>
      </c>
      <c r="O30" s="60">
        <v>7081955</v>
      </c>
      <c r="P30" s="60">
        <v>9055344</v>
      </c>
      <c r="Q30" s="60">
        <v>8571924</v>
      </c>
      <c r="R30" s="60">
        <v>24709223</v>
      </c>
      <c r="S30" s="60">
        <v>9664786</v>
      </c>
      <c r="T30" s="60">
        <v>8546809</v>
      </c>
      <c r="U30" s="60">
        <v>10502219</v>
      </c>
      <c r="V30" s="60">
        <v>28713814</v>
      </c>
      <c r="W30" s="60">
        <v>115948200</v>
      </c>
      <c r="X30" s="60">
        <v>144156500</v>
      </c>
      <c r="Y30" s="60">
        <v>-28208300</v>
      </c>
      <c r="Z30" s="140">
        <v>-19.57</v>
      </c>
      <c r="AA30" s="155">
        <v>134056500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28802970</v>
      </c>
      <c r="F31" s="60">
        <v>27975220</v>
      </c>
      <c r="G31" s="60">
        <v>0</v>
      </c>
      <c r="H31" s="60">
        <v>1446476</v>
      </c>
      <c r="I31" s="60">
        <v>193183</v>
      </c>
      <c r="J31" s="60">
        <v>1639659</v>
      </c>
      <c r="K31" s="60">
        <v>3753652</v>
      </c>
      <c r="L31" s="60">
        <v>625624</v>
      </c>
      <c r="M31" s="60">
        <v>893779</v>
      </c>
      <c r="N31" s="60">
        <v>5273055</v>
      </c>
      <c r="O31" s="60">
        <v>1034822</v>
      </c>
      <c r="P31" s="60">
        <v>2371089</v>
      </c>
      <c r="Q31" s="60">
        <v>2158068</v>
      </c>
      <c r="R31" s="60">
        <v>5563979</v>
      </c>
      <c r="S31" s="60">
        <v>495810</v>
      </c>
      <c r="T31" s="60">
        <v>1287063</v>
      </c>
      <c r="U31" s="60">
        <v>2673589</v>
      </c>
      <c r="V31" s="60">
        <v>4456462</v>
      </c>
      <c r="W31" s="60">
        <v>16933155</v>
      </c>
      <c r="X31" s="60">
        <v>28802970</v>
      </c>
      <c r="Y31" s="60">
        <v>-11869815</v>
      </c>
      <c r="Z31" s="140">
        <v>-41.21</v>
      </c>
      <c r="AA31" s="155">
        <v>27975220</v>
      </c>
    </row>
    <row r="32" spans="1:27" ht="13.5">
      <c r="A32" s="183" t="s">
        <v>121</v>
      </c>
      <c r="B32" s="182"/>
      <c r="C32" s="155">
        <v>32667753</v>
      </c>
      <c r="D32" s="155">
        <v>0</v>
      </c>
      <c r="E32" s="156">
        <v>32442730</v>
      </c>
      <c r="F32" s="60">
        <v>33160000</v>
      </c>
      <c r="G32" s="60">
        <v>2061883</v>
      </c>
      <c r="H32" s="60">
        <v>4680142</v>
      </c>
      <c r="I32" s="60">
        <v>4043102</v>
      </c>
      <c r="J32" s="60">
        <v>10785127</v>
      </c>
      <c r="K32" s="60">
        <v>3092165</v>
      </c>
      <c r="L32" s="60">
        <v>3189642</v>
      </c>
      <c r="M32" s="60">
        <v>2823162</v>
      </c>
      <c r="N32" s="60">
        <v>9104969</v>
      </c>
      <c r="O32" s="60">
        <v>2593261</v>
      </c>
      <c r="P32" s="60">
        <v>2744514</v>
      </c>
      <c r="Q32" s="60">
        <v>3288046</v>
      </c>
      <c r="R32" s="60">
        <v>8625821</v>
      </c>
      <c r="S32" s="60">
        <v>2513248</v>
      </c>
      <c r="T32" s="60">
        <v>1858556</v>
      </c>
      <c r="U32" s="60">
        <v>3898951</v>
      </c>
      <c r="V32" s="60">
        <v>8270755</v>
      </c>
      <c r="W32" s="60">
        <v>36786672</v>
      </c>
      <c r="X32" s="60">
        <v>32443115</v>
      </c>
      <c r="Y32" s="60">
        <v>4343557</v>
      </c>
      <c r="Z32" s="140">
        <v>13.39</v>
      </c>
      <c r="AA32" s="155">
        <v>33160000</v>
      </c>
    </row>
    <row r="33" spans="1:27" ht="13.5">
      <c r="A33" s="183" t="s">
        <v>42</v>
      </c>
      <c r="B33" s="182"/>
      <c r="C33" s="155">
        <v>33797585</v>
      </c>
      <c r="D33" s="155">
        <v>0</v>
      </c>
      <c r="E33" s="156">
        <v>12725570</v>
      </c>
      <c r="F33" s="60">
        <v>34384000</v>
      </c>
      <c r="G33" s="60">
        <v>878557</v>
      </c>
      <c r="H33" s="60">
        <v>1178989</v>
      </c>
      <c r="I33" s="60">
        <v>1135528</v>
      </c>
      <c r="J33" s="60">
        <v>3193074</v>
      </c>
      <c r="K33" s="60">
        <v>1239513</v>
      </c>
      <c r="L33" s="60">
        <v>1455753</v>
      </c>
      <c r="M33" s="60">
        <v>1033111</v>
      </c>
      <c r="N33" s="60">
        <v>3728377</v>
      </c>
      <c r="O33" s="60">
        <v>-2537047</v>
      </c>
      <c r="P33" s="60">
        <v>12323068</v>
      </c>
      <c r="Q33" s="60">
        <v>871302</v>
      </c>
      <c r="R33" s="60">
        <v>10657323</v>
      </c>
      <c r="S33" s="60">
        <v>1018293</v>
      </c>
      <c r="T33" s="60">
        <v>5385495</v>
      </c>
      <c r="U33" s="60">
        <v>5317648</v>
      </c>
      <c r="V33" s="60">
        <v>11721436</v>
      </c>
      <c r="W33" s="60">
        <v>29300210</v>
      </c>
      <c r="X33" s="60">
        <v>12725570</v>
      </c>
      <c r="Y33" s="60">
        <v>16574640</v>
      </c>
      <c r="Z33" s="140">
        <v>130.25</v>
      </c>
      <c r="AA33" s="155">
        <v>34384000</v>
      </c>
    </row>
    <row r="34" spans="1:27" ht="13.5">
      <c r="A34" s="183" t="s">
        <v>43</v>
      </c>
      <c r="B34" s="182"/>
      <c r="C34" s="155">
        <v>60886992</v>
      </c>
      <c r="D34" s="155">
        <v>0</v>
      </c>
      <c r="E34" s="156">
        <v>83915750</v>
      </c>
      <c r="F34" s="60">
        <v>77425270</v>
      </c>
      <c r="G34" s="60">
        <v>5804989</v>
      </c>
      <c r="H34" s="60">
        <v>-3051018</v>
      </c>
      <c r="I34" s="60">
        <v>11016581</v>
      </c>
      <c r="J34" s="60">
        <v>13770552</v>
      </c>
      <c r="K34" s="60">
        <v>4963703</v>
      </c>
      <c r="L34" s="60">
        <v>5548149</v>
      </c>
      <c r="M34" s="60">
        <v>6331472</v>
      </c>
      <c r="N34" s="60">
        <v>16843324</v>
      </c>
      <c r="O34" s="60">
        <v>3288561</v>
      </c>
      <c r="P34" s="60">
        <v>5210510</v>
      </c>
      <c r="Q34" s="60">
        <v>5792314</v>
      </c>
      <c r="R34" s="60">
        <v>14291385</v>
      </c>
      <c r="S34" s="60">
        <v>3979010</v>
      </c>
      <c r="T34" s="60">
        <v>3435003</v>
      </c>
      <c r="U34" s="60">
        <v>11347196</v>
      </c>
      <c r="V34" s="60">
        <v>18761209</v>
      </c>
      <c r="W34" s="60">
        <v>63666470</v>
      </c>
      <c r="X34" s="60">
        <v>83915240</v>
      </c>
      <c r="Y34" s="60">
        <v>-20248770</v>
      </c>
      <c r="Z34" s="140">
        <v>-24.13</v>
      </c>
      <c r="AA34" s="155">
        <v>77425270</v>
      </c>
    </row>
    <row r="35" spans="1:27" ht="13.5">
      <c r="A35" s="181" t="s">
        <v>122</v>
      </c>
      <c r="B35" s="185"/>
      <c r="C35" s="155">
        <v>293804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1325047</v>
      </c>
      <c r="V35" s="60">
        <v>1325047</v>
      </c>
      <c r="W35" s="60">
        <v>1325047</v>
      </c>
      <c r="X35" s="60"/>
      <c r="Y35" s="60">
        <v>1325047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464021652</v>
      </c>
      <c r="D36" s="188">
        <f>SUM(D25:D35)</f>
        <v>0</v>
      </c>
      <c r="E36" s="189">
        <f t="shared" si="1"/>
        <v>450334370</v>
      </c>
      <c r="F36" s="190">
        <f t="shared" si="1"/>
        <v>465136980</v>
      </c>
      <c r="G36" s="190">
        <f t="shared" si="1"/>
        <v>20074699</v>
      </c>
      <c r="H36" s="190">
        <f t="shared" si="1"/>
        <v>32624728</v>
      </c>
      <c r="I36" s="190">
        <f t="shared" si="1"/>
        <v>43755745</v>
      </c>
      <c r="J36" s="190">
        <f t="shared" si="1"/>
        <v>96455172</v>
      </c>
      <c r="K36" s="190">
        <f t="shared" si="1"/>
        <v>33954567</v>
      </c>
      <c r="L36" s="190">
        <f t="shared" si="1"/>
        <v>37583733</v>
      </c>
      <c r="M36" s="190">
        <f t="shared" si="1"/>
        <v>34261877</v>
      </c>
      <c r="N36" s="190">
        <f t="shared" si="1"/>
        <v>105800177</v>
      </c>
      <c r="O36" s="190">
        <f t="shared" si="1"/>
        <v>22951296</v>
      </c>
      <c r="P36" s="190">
        <f t="shared" si="1"/>
        <v>43165228</v>
      </c>
      <c r="Q36" s="190">
        <f t="shared" si="1"/>
        <v>43725399</v>
      </c>
      <c r="R36" s="190">
        <f t="shared" si="1"/>
        <v>109841923</v>
      </c>
      <c r="S36" s="190">
        <f t="shared" si="1"/>
        <v>28751063</v>
      </c>
      <c r="T36" s="190">
        <f t="shared" si="1"/>
        <v>34668062</v>
      </c>
      <c r="U36" s="190">
        <f t="shared" si="1"/>
        <v>47491300</v>
      </c>
      <c r="V36" s="190">
        <f t="shared" si="1"/>
        <v>110910425</v>
      </c>
      <c r="W36" s="190">
        <f t="shared" si="1"/>
        <v>423007697</v>
      </c>
      <c r="X36" s="190">
        <f t="shared" si="1"/>
        <v>450334241</v>
      </c>
      <c r="Y36" s="190">
        <f t="shared" si="1"/>
        <v>-27326544</v>
      </c>
      <c r="Z36" s="191">
        <f>+IF(X36&lt;&gt;0,+(Y36/X36)*100,0)</f>
        <v>-6.0680582358826225</v>
      </c>
      <c r="AA36" s="188">
        <f>SUM(AA25:AA35)</f>
        <v>465136980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-7709260</v>
      </c>
      <c r="D38" s="199">
        <f>+D22-D36</f>
        <v>0</v>
      </c>
      <c r="E38" s="200">
        <f t="shared" si="2"/>
        <v>-30324460</v>
      </c>
      <c r="F38" s="106">
        <f t="shared" si="2"/>
        <v>-31581280</v>
      </c>
      <c r="G38" s="106">
        <f t="shared" si="2"/>
        <v>41935679</v>
      </c>
      <c r="H38" s="106">
        <f t="shared" si="2"/>
        <v>-8081186</v>
      </c>
      <c r="I38" s="106">
        <f t="shared" si="2"/>
        <v>-9114279</v>
      </c>
      <c r="J38" s="106">
        <f t="shared" si="2"/>
        <v>24740214</v>
      </c>
      <c r="K38" s="106">
        <f t="shared" si="2"/>
        <v>-9382136</v>
      </c>
      <c r="L38" s="106">
        <f t="shared" si="2"/>
        <v>-10654916</v>
      </c>
      <c r="M38" s="106">
        <f t="shared" si="2"/>
        <v>21585024</v>
      </c>
      <c r="N38" s="106">
        <f t="shared" si="2"/>
        <v>1547972</v>
      </c>
      <c r="O38" s="106">
        <f t="shared" si="2"/>
        <v>4160552</v>
      </c>
      <c r="P38" s="106">
        <f t="shared" si="2"/>
        <v>-6914022</v>
      </c>
      <c r="Q38" s="106">
        <f t="shared" si="2"/>
        <v>6052769</v>
      </c>
      <c r="R38" s="106">
        <f t="shared" si="2"/>
        <v>3299299</v>
      </c>
      <c r="S38" s="106">
        <f t="shared" si="2"/>
        <v>-6342116</v>
      </c>
      <c r="T38" s="106">
        <f t="shared" si="2"/>
        <v>-5024043</v>
      </c>
      <c r="U38" s="106">
        <f t="shared" si="2"/>
        <v>-27925854</v>
      </c>
      <c r="V38" s="106">
        <f t="shared" si="2"/>
        <v>-39292013</v>
      </c>
      <c r="W38" s="106">
        <f t="shared" si="2"/>
        <v>-9704528</v>
      </c>
      <c r="X38" s="106">
        <f>IF(F22=F36,0,X22-X36)</f>
        <v>-30324799</v>
      </c>
      <c r="Y38" s="106">
        <f t="shared" si="2"/>
        <v>20620271</v>
      </c>
      <c r="Z38" s="201">
        <f>+IF(X38&lt;&gt;0,+(Y38/X38)*100,0)</f>
        <v>-67.99804674715239</v>
      </c>
      <c r="AA38" s="199">
        <f>+AA22-AA36</f>
        <v>-31581280</v>
      </c>
    </row>
    <row r="39" spans="1:27" ht="13.5">
      <c r="A39" s="181" t="s">
        <v>46</v>
      </c>
      <c r="B39" s="185"/>
      <c r="C39" s="155">
        <v>29906643</v>
      </c>
      <c r="D39" s="155">
        <v>0</v>
      </c>
      <c r="E39" s="156">
        <v>49182000</v>
      </c>
      <c r="F39" s="60">
        <v>43158000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12030837</v>
      </c>
      <c r="Q39" s="60">
        <v>0</v>
      </c>
      <c r="R39" s="60">
        <v>12030837</v>
      </c>
      <c r="S39" s="60">
        <v>0</v>
      </c>
      <c r="T39" s="60">
        <v>2660930</v>
      </c>
      <c r="U39" s="60">
        <v>8767301</v>
      </c>
      <c r="V39" s="60">
        <v>11428231</v>
      </c>
      <c r="W39" s="60">
        <v>23459068</v>
      </c>
      <c r="X39" s="60">
        <v>49182000</v>
      </c>
      <c r="Y39" s="60">
        <v>-25722932</v>
      </c>
      <c r="Z39" s="140">
        <v>-52.3</v>
      </c>
      <c r="AA39" s="155">
        <v>43158000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750000</v>
      </c>
      <c r="Y40" s="54">
        <v>-750000</v>
      </c>
      <c r="Z40" s="184">
        <v>-100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22197383</v>
      </c>
      <c r="D42" s="206">
        <f>SUM(D38:D41)</f>
        <v>0</v>
      </c>
      <c r="E42" s="207">
        <f t="shared" si="3"/>
        <v>18857540</v>
      </c>
      <c r="F42" s="88">
        <f t="shared" si="3"/>
        <v>11576720</v>
      </c>
      <c r="G42" s="88">
        <f t="shared" si="3"/>
        <v>41935679</v>
      </c>
      <c r="H42" s="88">
        <f t="shared" si="3"/>
        <v>-8081186</v>
      </c>
      <c r="I42" s="88">
        <f t="shared" si="3"/>
        <v>-9114279</v>
      </c>
      <c r="J42" s="88">
        <f t="shared" si="3"/>
        <v>24740214</v>
      </c>
      <c r="K42" s="88">
        <f t="shared" si="3"/>
        <v>-9382136</v>
      </c>
      <c r="L42" s="88">
        <f t="shared" si="3"/>
        <v>-10654916</v>
      </c>
      <c r="M42" s="88">
        <f t="shared" si="3"/>
        <v>21585024</v>
      </c>
      <c r="N42" s="88">
        <f t="shared" si="3"/>
        <v>1547972</v>
      </c>
      <c r="O42" s="88">
        <f t="shared" si="3"/>
        <v>4160552</v>
      </c>
      <c r="P42" s="88">
        <f t="shared" si="3"/>
        <v>5116815</v>
      </c>
      <c r="Q42" s="88">
        <f t="shared" si="3"/>
        <v>6052769</v>
      </c>
      <c r="R42" s="88">
        <f t="shared" si="3"/>
        <v>15330136</v>
      </c>
      <c r="S42" s="88">
        <f t="shared" si="3"/>
        <v>-6342116</v>
      </c>
      <c r="T42" s="88">
        <f t="shared" si="3"/>
        <v>-2363113</v>
      </c>
      <c r="U42" s="88">
        <f t="shared" si="3"/>
        <v>-19158553</v>
      </c>
      <c r="V42" s="88">
        <f t="shared" si="3"/>
        <v>-27863782</v>
      </c>
      <c r="W42" s="88">
        <f t="shared" si="3"/>
        <v>13754540</v>
      </c>
      <c r="X42" s="88">
        <f t="shared" si="3"/>
        <v>19607201</v>
      </c>
      <c r="Y42" s="88">
        <f t="shared" si="3"/>
        <v>-5852661</v>
      </c>
      <c r="Z42" s="208">
        <f>+IF(X42&lt;&gt;0,+(Y42/X42)*100,0)</f>
        <v>-29.849548642868506</v>
      </c>
      <c r="AA42" s="206">
        <f>SUM(AA38:AA41)</f>
        <v>11576720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22197383</v>
      </c>
      <c r="D44" s="210">
        <f>+D42-D43</f>
        <v>0</v>
      </c>
      <c r="E44" s="211">
        <f t="shared" si="4"/>
        <v>18857540</v>
      </c>
      <c r="F44" s="77">
        <f t="shared" si="4"/>
        <v>11576720</v>
      </c>
      <c r="G44" s="77">
        <f t="shared" si="4"/>
        <v>41935679</v>
      </c>
      <c r="H44" s="77">
        <f t="shared" si="4"/>
        <v>-8081186</v>
      </c>
      <c r="I44" s="77">
        <f t="shared" si="4"/>
        <v>-9114279</v>
      </c>
      <c r="J44" s="77">
        <f t="shared" si="4"/>
        <v>24740214</v>
      </c>
      <c r="K44" s="77">
        <f t="shared" si="4"/>
        <v>-9382136</v>
      </c>
      <c r="L44" s="77">
        <f t="shared" si="4"/>
        <v>-10654916</v>
      </c>
      <c r="M44" s="77">
        <f t="shared" si="4"/>
        <v>21585024</v>
      </c>
      <c r="N44" s="77">
        <f t="shared" si="4"/>
        <v>1547972</v>
      </c>
      <c r="O44" s="77">
        <f t="shared" si="4"/>
        <v>4160552</v>
      </c>
      <c r="P44" s="77">
        <f t="shared" si="4"/>
        <v>5116815</v>
      </c>
      <c r="Q44" s="77">
        <f t="shared" si="4"/>
        <v>6052769</v>
      </c>
      <c r="R44" s="77">
        <f t="shared" si="4"/>
        <v>15330136</v>
      </c>
      <c r="S44" s="77">
        <f t="shared" si="4"/>
        <v>-6342116</v>
      </c>
      <c r="T44" s="77">
        <f t="shared" si="4"/>
        <v>-2363113</v>
      </c>
      <c r="U44" s="77">
        <f t="shared" si="4"/>
        <v>-19158553</v>
      </c>
      <c r="V44" s="77">
        <f t="shared" si="4"/>
        <v>-27863782</v>
      </c>
      <c r="W44" s="77">
        <f t="shared" si="4"/>
        <v>13754540</v>
      </c>
      <c r="X44" s="77">
        <f t="shared" si="4"/>
        <v>19607201</v>
      </c>
      <c r="Y44" s="77">
        <f t="shared" si="4"/>
        <v>-5852661</v>
      </c>
      <c r="Z44" s="212">
        <f>+IF(X44&lt;&gt;0,+(Y44/X44)*100,0)</f>
        <v>-29.849548642868506</v>
      </c>
      <c r="AA44" s="210">
        <f>+AA42-AA43</f>
        <v>11576720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22197383</v>
      </c>
      <c r="D46" s="206">
        <f>SUM(D44:D45)</f>
        <v>0</v>
      </c>
      <c r="E46" s="207">
        <f t="shared" si="5"/>
        <v>18857540</v>
      </c>
      <c r="F46" s="88">
        <f t="shared" si="5"/>
        <v>11576720</v>
      </c>
      <c r="G46" s="88">
        <f t="shared" si="5"/>
        <v>41935679</v>
      </c>
      <c r="H46" s="88">
        <f t="shared" si="5"/>
        <v>-8081186</v>
      </c>
      <c r="I46" s="88">
        <f t="shared" si="5"/>
        <v>-9114279</v>
      </c>
      <c r="J46" s="88">
        <f t="shared" si="5"/>
        <v>24740214</v>
      </c>
      <c r="K46" s="88">
        <f t="shared" si="5"/>
        <v>-9382136</v>
      </c>
      <c r="L46" s="88">
        <f t="shared" si="5"/>
        <v>-10654916</v>
      </c>
      <c r="M46" s="88">
        <f t="shared" si="5"/>
        <v>21585024</v>
      </c>
      <c r="N46" s="88">
        <f t="shared" si="5"/>
        <v>1547972</v>
      </c>
      <c r="O46" s="88">
        <f t="shared" si="5"/>
        <v>4160552</v>
      </c>
      <c r="P46" s="88">
        <f t="shared" si="5"/>
        <v>5116815</v>
      </c>
      <c r="Q46" s="88">
        <f t="shared" si="5"/>
        <v>6052769</v>
      </c>
      <c r="R46" s="88">
        <f t="shared" si="5"/>
        <v>15330136</v>
      </c>
      <c r="S46" s="88">
        <f t="shared" si="5"/>
        <v>-6342116</v>
      </c>
      <c r="T46" s="88">
        <f t="shared" si="5"/>
        <v>-2363113</v>
      </c>
      <c r="U46" s="88">
        <f t="shared" si="5"/>
        <v>-19158553</v>
      </c>
      <c r="V46" s="88">
        <f t="shared" si="5"/>
        <v>-27863782</v>
      </c>
      <c r="W46" s="88">
        <f t="shared" si="5"/>
        <v>13754540</v>
      </c>
      <c r="X46" s="88">
        <f t="shared" si="5"/>
        <v>19607201</v>
      </c>
      <c r="Y46" s="88">
        <f t="shared" si="5"/>
        <v>-5852661</v>
      </c>
      <c r="Z46" s="208">
        <f>+IF(X46&lt;&gt;0,+(Y46/X46)*100,0)</f>
        <v>-29.849548642868506</v>
      </c>
      <c r="AA46" s="206">
        <f>SUM(AA44:AA45)</f>
        <v>11576720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22197383</v>
      </c>
      <c r="D48" s="217">
        <f>SUM(D46:D47)</f>
        <v>0</v>
      </c>
      <c r="E48" s="218">
        <f t="shared" si="6"/>
        <v>18857540</v>
      </c>
      <c r="F48" s="219">
        <f t="shared" si="6"/>
        <v>11576720</v>
      </c>
      <c r="G48" s="219">
        <f t="shared" si="6"/>
        <v>41935679</v>
      </c>
      <c r="H48" s="220">
        <f t="shared" si="6"/>
        <v>-8081186</v>
      </c>
      <c r="I48" s="220">
        <f t="shared" si="6"/>
        <v>-9114279</v>
      </c>
      <c r="J48" s="220">
        <f t="shared" si="6"/>
        <v>24740214</v>
      </c>
      <c r="K48" s="220">
        <f t="shared" si="6"/>
        <v>-9382136</v>
      </c>
      <c r="L48" s="220">
        <f t="shared" si="6"/>
        <v>-10654916</v>
      </c>
      <c r="M48" s="219">
        <f t="shared" si="6"/>
        <v>21585024</v>
      </c>
      <c r="N48" s="219">
        <f t="shared" si="6"/>
        <v>1547972</v>
      </c>
      <c r="O48" s="220">
        <f t="shared" si="6"/>
        <v>4160552</v>
      </c>
      <c r="P48" s="220">
        <f t="shared" si="6"/>
        <v>5116815</v>
      </c>
      <c r="Q48" s="220">
        <f t="shared" si="6"/>
        <v>6052769</v>
      </c>
      <c r="R48" s="220">
        <f t="shared" si="6"/>
        <v>15330136</v>
      </c>
      <c r="S48" s="220">
        <f t="shared" si="6"/>
        <v>-6342116</v>
      </c>
      <c r="T48" s="219">
        <f t="shared" si="6"/>
        <v>-2363113</v>
      </c>
      <c r="U48" s="219">
        <f t="shared" si="6"/>
        <v>-19158553</v>
      </c>
      <c r="V48" s="220">
        <f t="shared" si="6"/>
        <v>-27863782</v>
      </c>
      <c r="W48" s="220">
        <f t="shared" si="6"/>
        <v>13754540</v>
      </c>
      <c r="X48" s="220">
        <f t="shared" si="6"/>
        <v>19607201</v>
      </c>
      <c r="Y48" s="220">
        <f t="shared" si="6"/>
        <v>-5852661</v>
      </c>
      <c r="Z48" s="221">
        <f>+IF(X48&lt;&gt;0,+(Y48/X48)*100,0)</f>
        <v>-29.849548642868506</v>
      </c>
      <c r="AA48" s="222">
        <f>SUM(AA46:AA47)</f>
        <v>11576720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362328</v>
      </c>
      <c r="D5" s="153">
        <f>SUM(D6:D8)</f>
        <v>0</v>
      </c>
      <c r="E5" s="154">
        <f t="shared" si="0"/>
        <v>737200</v>
      </c>
      <c r="F5" s="100">
        <f t="shared" si="0"/>
        <v>637200</v>
      </c>
      <c r="G5" s="100">
        <f t="shared" si="0"/>
        <v>0</v>
      </c>
      <c r="H5" s="100">
        <f t="shared" si="0"/>
        <v>2614</v>
      </c>
      <c r="I5" s="100">
        <f t="shared" si="0"/>
        <v>10357</v>
      </c>
      <c r="J5" s="100">
        <f t="shared" si="0"/>
        <v>12971</v>
      </c>
      <c r="K5" s="100">
        <f t="shared" si="0"/>
        <v>36566</v>
      </c>
      <c r="L5" s="100">
        <f t="shared" si="0"/>
        <v>0</v>
      </c>
      <c r="M5" s="100">
        <f t="shared" si="0"/>
        <v>3057</v>
      </c>
      <c r="N5" s="100">
        <f t="shared" si="0"/>
        <v>39623</v>
      </c>
      <c r="O5" s="100">
        <f t="shared" si="0"/>
        <v>0</v>
      </c>
      <c r="P5" s="100">
        <f t="shared" si="0"/>
        <v>3116</v>
      </c>
      <c r="Q5" s="100">
        <f t="shared" si="0"/>
        <v>2772</v>
      </c>
      <c r="R5" s="100">
        <f t="shared" si="0"/>
        <v>5888</v>
      </c>
      <c r="S5" s="100">
        <f t="shared" si="0"/>
        <v>22933</v>
      </c>
      <c r="T5" s="100">
        <f t="shared" si="0"/>
        <v>137607</v>
      </c>
      <c r="U5" s="100">
        <f t="shared" si="0"/>
        <v>402421</v>
      </c>
      <c r="V5" s="100">
        <f t="shared" si="0"/>
        <v>562961</v>
      </c>
      <c r="W5" s="100">
        <f t="shared" si="0"/>
        <v>621443</v>
      </c>
      <c r="X5" s="100">
        <f t="shared" si="0"/>
        <v>737000</v>
      </c>
      <c r="Y5" s="100">
        <f t="shared" si="0"/>
        <v>-115557</v>
      </c>
      <c r="Z5" s="137">
        <f>+IF(X5&lt;&gt;0,+(Y5/X5)*100,0)</f>
        <v>-15.679375848032565</v>
      </c>
      <c r="AA5" s="153">
        <f>SUM(AA6:AA8)</f>
        <v>637200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38141</v>
      </c>
      <c r="D7" s="157"/>
      <c r="E7" s="158">
        <v>240000</v>
      </c>
      <c r="F7" s="159">
        <v>140000</v>
      </c>
      <c r="G7" s="159"/>
      <c r="H7" s="159">
        <v>2614</v>
      </c>
      <c r="I7" s="159"/>
      <c r="J7" s="159">
        <v>2614</v>
      </c>
      <c r="K7" s="159"/>
      <c r="L7" s="159"/>
      <c r="M7" s="159">
        <v>1311</v>
      </c>
      <c r="N7" s="159">
        <v>1311</v>
      </c>
      <c r="O7" s="159"/>
      <c r="P7" s="159">
        <v>2016</v>
      </c>
      <c r="Q7" s="159">
        <v>1680</v>
      </c>
      <c r="R7" s="159">
        <v>3696</v>
      </c>
      <c r="S7" s="159">
        <v>18372</v>
      </c>
      <c r="T7" s="159">
        <v>6957</v>
      </c>
      <c r="U7" s="159">
        <v>62859</v>
      </c>
      <c r="V7" s="159">
        <v>88188</v>
      </c>
      <c r="W7" s="159">
        <v>95809</v>
      </c>
      <c r="X7" s="159">
        <v>240000</v>
      </c>
      <c r="Y7" s="159">
        <v>-144191</v>
      </c>
      <c r="Z7" s="141">
        <v>-60.08</v>
      </c>
      <c r="AA7" s="225">
        <v>140000</v>
      </c>
    </row>
    <row r="8" spans="1:27" ht="13.5">
      <c r="A8" s="138" t="s">
        <v>77</v>
      </c>
      <c r="B8" s="136"/>
      <c r="C8" s="155">
        <v>324187</v>
      </c>
      <c r="D8" s="155"/>
      <c r="E8" s="156">
        <v>497200</v>
      </c>
      <c r="F8" s="60">
        <v>497200</v>
      </c>
      <c r="G8" s="60"/>
      <c r="H8" s="60"/>
      <c r="I8" s="60">
        <v>10357</v>
      </c>
      <c r="J8" s="60">
        <v>10357</v>
      </c>
      <c r="K8" s="60">
        <v>36566</v>
      </c>
      <c r="L8" s="60"/>
      <c r="M8" s="60">
        <v>1746</v>
      </c>
      <c r="N8" s="60">
        <v>38312</v>
      </c>
      <c r="O8" s="60"/>
      <c r="P8" s="60">
        <v>1100</v>
      </c>
      <c r="Q8" s="60">
        <v>1092</v>
      </c>
      <c r="R8" s="60">
        <v>2192</v>
      </c>
      <c r="S8" s="60">
        <v>4561</v>
      </c>
      <c r="T8" s="60">
        <v>130650</v>
      </c>
      <c r="U8" s="60">
        <v>339562</v>
      </c>
      <c r="V8" s="60">
        <v>474773</v>
      </c>
      <c r="W8" s="60">
        <v>525634</v>
      </c>
      <c r="X8" s="60">
        <v>497000</v>
      </c>
      <c r="Y8" s="60">
        <v>28634</v>
      </c>
      <c r="Z8" s="140">
        <v>5.76</v>
      </c>
      <c r="AA8" s="62">
        <v>497200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1160000</v>
      </c>
      <c r="F9" s="100">
        <f t="shared" si="1"/>
        <v>1190000</v>
      </c>
      <c r="G9" s="100">
        <f t="shared" si="1"/>
        <v>0</v>
      </c>
      <c r="H9" s="100">
        <f t="shared" si="1"/>
        <v>5175</v>
      </c>
      <c r="I9" s="100">
        <f t="shared" si="1"/>
        <v>0</v>
      </c>
      <c r="J9" s="100">
        <f t="shared" si="1"/>
        <v>5175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1140</v>
      </c>
      <c r="R9" s="100">
        <f t="shared" si="1"/>
        <v>1140</v>
      </c>
      <c r="S9" s="100">
        <f t="shared" si="1"/>
        <v>0</v>
      </c>
      <c r="T9" s="100">
        <f t="shared" si="1"/>
        <v>0</v>
      </c>
      <c r="U9" s="100">
        <f t="shared" si="1"/>
        <v>59907</v>
      </c>
      <c r="V9" s="100">
        <f t="shared" si="1"/>
        <v>59907</v>
      </c>
      <c r="W9" s="100">
        <f t="shared" si="1"/>
        <v>66222</v>
      </c>
      <c r="X9" s="100">
        <f t="shared" si="1"/>
        <v>1160000</v>
      </c>
      <c r="Y9" s="100">
        <f t="shared" si="1"/>
        <v>-1093778</v>
      </c>
      <c r="Z9" s="137">
        <f>+IF(X9&lt;&gt;0,+(Y9/X9)*100,0)</f>
        <v>-94.29120689655173</v>
      </c>
      <c r="AA9" s="102">
        <f>SUM(AA10:AA14)</f>
        <v>1190000</v>
      </c>
    </row>
    <row r="10" spans="1:27" ht="13.5">
      <c r="A10" s="138" t="s">
        <v>79</v>
      </c>
      <c r="B10" s="136"/>
      <c r="C10" s="155"/>
      <c r="D10" s="155"/>
      <c r="E10" s="156">
        <v>1040000</v>
      </c>
      <c r="F10" s="60">
        <v>1090000</v>
      </c>
      <c r="G10" s="60"/>
      <c r="H10" s="60">
        <v>5175</v>
      </c>
      <c r="I10" s="60"/>
      <c r="J10" s="60">
        <v>5175</v>
      </c>
      <c r="K10" s="60"/>
      <c r="L10" s="60"/>
      <c r="M10" s="60"/>
      <c r="N10" s="60"/>
      <c r="O10" s="60"/>
      <c r="P10" s="60"/>
      <c r="Q10" s="60">
        <v>1140</v>
      </c>
      <c r="R10" s="60">
        <v>1140</v>
      </c>
      <c r="S10" s="60"/>
      <c r="T10" s="60"/>
      <c r="U10" s="60">
        <v>59907</v>
      </c>
      <c r="V10" s="60">
        <v>59907</v>
      </c>
      <c r="W10" s="60">
        <v>66222</v>
      </c>
      <c r="X10" s="60">
        <v>1040000</v>
      </c>
      <c r="Y10" s="60">
        <v>-973778</v>
      </c>
      <c r="Z10" s="140">
        <v>-93.63</v>
      </c>
      <c r="AA10" s="62">
        <v>1090000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120000</v>
      </c>
      <c r="F12" s="60">
        <v>100000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120000</v>
      </c>
      <c r="Y12" s="60">
        <v>-120000</v>
      </c>
      <c r="Z12" s="140">
        <v>-100</v>
      </c>
      <c r="AA12" s="62">
        <v>100000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46723712</v>
      </c>
      <c r="D15" s="153">
        <f>SUM(D16:D18)</f>
        <v>0</v>
      </c>
      <c r="E15" s="154">
        <f t="shared" si="2"/>
        <v>34534120</v>
      </c>
      <c r="F15" s="100">
        <f t="shared" si="2"/>
        <v>34473000</v>
      </c>
      <c r="G15" s="100">
        <f t="shared" si="2"/>
        <v>2182383</v>
      </c>
      <c r="H15" s="100">
        <f t="shared" si="2"/>
        <v>259683</v>
      </c>
      <c r="I15" s="100">
        <f t="shared" si="2"/>
        <v>1185837</v>
      </c>
      <c r="J15" s="100">
        <f t="shared" si="2"/>
        <v>3627903</v>
      </c>
      <c r="K15" s="100">
        <f t="shared" si="2"/>
        <v>2014482</v>
      </c>
      <c r="L15" s="100">
        <f t="shared" si="2"/>
        <v>4558094</v>
      </c>
      <c r="M15" s="100">
        <f t="shared" si="2"/>
        <v>1155085</v>
      </c>
      <c r="N15" s="100">
        <f t="shared" si="2"/>
        <v>7727661</v>
      </c>
      <c r="O15" s="100">
        <f t="shared" si="2"/>
        <v>675274</v>
      </c>
      <c r="P15" s="100">
        <f t="shared" si="2"/>
        <v>828495</v>
      </c>
      <c r="Q15" s="100">
        <f t="shared" si="2"/>
        <v>3741813</v>
      </c>
      <c r="R15" s="100">
        <f t="shared" si="2"/>
        <v>5245582</v>
      </c>
      <c r="S15" s="100">
        <f t="shared" si="2"/>
        <v>2660930</v>
      </c>
      <c r="T15" s="100">
        <f t="shared" si="2"/>
        <v>8017396</v>
      </c>
      <c r="U15" s="100">
        <f t="shared" si="2"/>
        <v>10125232</v>
      </c>
      <c r="V15" s="100">
        <f t="shared" si="2"/>
        <v>20803558</v>
      </c>
      <c r="W15" s="100">
        <f t="shared" si="2"/>
        <v>37404704</v>
      </c>
      <c r="X15" s="100">
        <f t="shared" si="2"/>
        <v>34534000</v>
      </c>
      <c r="Y15" s="100">
        <f t="shared" si="2"/>
        <v>2870704</v>
      </c>
      <c r="Z15" s="137">
        <f>+IF(X15&lt;&gt;0,+(Y15/X15)*100,0)</f>
        <v>8.312688944228876</v>
      </c>
      <c r="AA15" s="102">
        <f>SUM(AA16:AA18)</f>
        <v>34473000</v>
      </c>
    </row>
    <row r="16" spans="1:27" ht="13.5">
      <c r="A16" s="138" t="s">
        <v>85</v>
      </c>
      <c r="B16" s="136"/>
      <c r="C16" s="155">
        <v>18270176</v>
      </c>
      <c r="D16" s="155"/>
      <c r="E16" s="156">
        <v>40000</v>
      </c>
      <c r="F16" s="60">
        <v>40000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>
        <v>21510</v>
      </c>
      <c r="V16" s="60">
        <v>21510</v>
      </c>
      <c r="W16" s="60">
        <v>21510</v>
      </c>
      <c r="X16" s="60">
        <v>40000</v>
      </c>
      <c r="Y16" s="60">
        <v>-18490</v>
      </c>
      <c r="Z16" s="140">
        <v>-46.23</v>
      </c>
      <c r="AA16" s="62">
        <v>40000</v>
      </c>
    </row>
    <row r="17" spans="1:27" ht="13.5">
      <c r="A17" s="138" t="s">
        <v>86</v>
      </c>
      <c r="B17" s="136"/>
      <c r="C17" s="155">
        <v>28453536</v>
      </c>
      <c r="D17" s="155"/>
      <c r="E17" s="156">
        <v>34494120</v>
      </c>
      <c r="F17" s="60">
        <v>34433000</v>
      </c>
      <c r="G17" s="60">
        <v>2182383</v>
      </c>
      <c r="H17" s="60">
        <v>259683</v>
      </c>
      <c r="I17" s="60">
        <v>1185837</v>
      </c>
      <c r="J17" s="60">
        <v>3627903</v>
      </c>
      <c r="K17" s="60">
        <v>2014482</v>
      </c>
      <c r="L17" s="60">
        <v>4558094</v>
      </c>
      <c r="M17" s="60">
        <v>1155085</v>
      </c>
      <c r="N17" s="60">
        <v>7727661</v>
      </c>
      <c r="O17" s="60">
        <v>675274</v>
      </c>
      <c r="P17" s="60">
        <v>828495</v>
      </c>
      <c r="Q17" s="60">
        <v>3741813</v>
      </c>
      <c r="R17" s="60">
        <v>5245582</v>
      </c>
      <c r="S17" s="60">
        <v>2660930</v>
      </c>
      <c r="T17" s="60">
        <v>8017396</v>
      </c>
      <c r="U17" s="60">
        <v>10103722</v>
      </c>
      <c r="V17" s="60">
        <v>20782048</v>
      </c>
      <c r="W17" s="60">
        <v>37383194</v>
      </c>
      <c r="X17" s="60">
        <v>34494000</v>
      </c>
      <c r="Y17" s="60">
        <v>2889194</v>
      </c>
      <c r="Z17" s="140">
        <v>8.38</v>
      </c>
      <c r="AA17" s="62">
        <v>34433000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1165534</v>
      </c>
      <c r="D19" s="153">
        <f>SUM(D20:D23)</f>
        <v>0</v>
      </c>
      <c r="E19" s="154">
        <f t="shared" si="3"/>
        <v>17982600</v>
      </c>
      <c r="F19" s="100">
        <f t="shared" si="3"/>
        <v>17863500</v>
      </c>
      <c r="G19" s="100">
        <f t="shared" si="3"/>
        <v>1682447</v>
      </c>
      <c r="H19" s="100">
        <f t="shared" si="3"/>
        <v>206366</v>
      </c>
      <c r="I19" s="100">
        <f t="shared" si="3"/>
        <v>913254</v>
      </c>
      <c r="J19" s="100">
        <f t="shared" si="3"/>
        <v>2802067</v>
      </c>
      <c r="K19" s="100">
        <f t="shared" si="3"/>
        <v>958951</v>
      </c>
      <c r="L19" s="100">
        <f t="shared" si="3"/>
        <v>965933</v>
      </c>
      <c r="M19" s="100">
        <f t="shared" si="3"/>
        <v>999745</v>
      </c>
      <c r="N19" s="100">
        <f t="shared" si="3"/>
        <v>2924629</v>
      </c>
      <c r="O19" s="100">
        <f t="shared" si="3"/>
        <v>179363</v>
      </c>
      <c r="P19" s="100">
        <f t="shared" si="3"/>
        <v>831926</v>
      </c>
      <c r="Q19" s="100">
        <f t="shared" si="3"/>
        <v>503047</v>
      </c>
      <c r="R19" s="100">
        <f t="shared" si="3"/>
        <v>1514336</v>
      </c>
      <c r="S19" s="100">
        <f t="shared" si="3"/>
        <v>4419341</v>
      </c>
      <c r="T19" s="100">
        <f t="shared" si="3"/>
        <v>723911</v>
      </c>
      <c r="U19" s="100">
        <f t="shared" si="3"/>
        <v>4045061</v>
      </c>
      <c r="V19" s="100">
        <f t="shared" si="3"/>
        <v>9188313</v>
      </c>
      <c r="W19" s="100">
        <f t="shared" si="3"/>
        <v>16429345</v>
      </c>
      <c r="X19" s="100">
        <f t="shared" si="3"/>
        <v>17982600</v>
      </c>
      <c r="Y19" s="100">
        <f t="shared" si="3"/>
        <v>-1553255</v>
      </c>
      <c r="Z19" s="137">
        <f>+IF(X19&lt;&gt;0,+(Y19/X19)*100,0)</f>
        <v>-8.637544070379144</v>
      </c>
      <c r="AA19" s="102">
        <f>SUM(AA20:AA23)</f>
        <v>17863500</v>
      </c>
    </row>
    <row r="20" spans="1:27" ht="13.5">
      <c r="A20" s="138" t="s">
        <v>89</v>
      </c>
      <c r="B20" s="136"/>
      <c r="C20" s="155">
        <v>1107765</v>
      </c>
      <c r="D20" s="155"/>
      <c r="E20" s="156">
        <v>13540000</v>
      </c>
      <c r="F20" s="60">
        <v>13540000</v>
      </c>
      <c r="G20" s="60">
        <v>1682447</v>
      </c>
      <c r="H20" s="60">
        <v>206366</v>
      </c>
      <c r="I20" s="60">
        <v>913254</v>
      </c>
      <c r="J20" s="60">
        <v>2802067</v>
      </c>
      <c r="K20" s="60">
        <v>780031</v>
      </c>
      <c r="L20" s="60">
        <v>965933</v>
      </c>
      <c r="M20" s="60">
        <v>999745</v>
      </c>
      <c r="N20" s="60">
        <v>2745709</v>
      </c>
      <c r="O20" s="60">
        <v>179363</v>
      </c>
      <c r="P20" s="60">
        <v>760060</v>
      </c>
      <c r="Q20" s="60">
        <v>574113</v>
      </c>
      <c r="R20" s="60">
        <v>1513536</v>
      </c>
      <c r="S20" s="60">
        <v>4419341</v>
      </c>
      <c r="T20" s="60">
        <v>722182</v>
      </c>
      <c r="U20" s="60">
        <v>3455000</v>
      </c>
      <c r="V20" s="60">
        <v>8596523</v>
      </c>
      <c r="W20" s="60">
        <v>15657835</v>
      </c>
      <c r="X20" s="60">
        <v>13540000</v>
      </c>
      <c r="Y20" s="60">
        <v>2117835</v>
      </c>
      <c r="Z20" s="140">
        <v>15.64</v>
      </c>
      <c r="AA20" s="62">
        <v>13540000</v>
      </c>
    </row>
    <row r="21" spans="1:27" ht="13.5">
      <c r="A21" s="138" t="s">
        <v>90</v>
      </c>
      <c r="B21" s="136"/>
      <c r="C21" s="155">
        <v>57769</v>
      </c>
      <c r="D21" s="155"/>
      <c r="E21" s="156">
        <v>2085600</v>
      </c>
      <c r="F21" s="60">
        <v>2030000</v>
      </c>
      <c r="G21" s="60"/>
      <c r="H21" s="60"/>
      <c r="I21" s="60"/>
      <c r="J21" s="60"/>
      <c r="K21" s="60"/>
      <c r="L21" s="60"/>
      <c r="M21" s="60"/>
      <c r="N21" s="60"/>
      <c r="O21" s="60"/>
      <c r="P21" s="60">
        <v>71066</v>
      </c>
      <c r="Q21" s="60">
        <v>-71066</v>
      </c>
      <c r="R21" s="60"/>
      <c r="S21" s="60"/>
      <c r="T21" s="60"/>
      <c r="U21" s="60"/>
      <c r="V21" s="60"/>
      <c r="W21" s="60"/>
      <c r="X21" s="60">
        <v>2085600</v>
      </c>
      <c r="Y21" s="60">
        <v>-2085600</v>
      </c>
      <c r="Z21" s="140">
        <v>-100</v>
      </c>
      <c r="AA21" s="62">
        <v>2030000</v>
      </c>
    </row>
    <row r="22" spans="1:27" ht="13.5">
      <c r="A22" s="138" t="s">
        <v>91</v>
      </c>
      <c r="B22" s="136"/>
      <c r="C22" s="157"/>
      <c r="D22" s="157"/>
      <c r="E22" s="158">
        <v>2053500</v>
      </c>
      <c r="F22" s="159">
        <v>2020000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>
        <v>800</v>
      </c>
      <c r="Q22" s="159"/>
      <c r="R22" s="159">
        <v>800</v>
      </c>
      <c r="S22" s="159"/>
      <c r="T22" s="159">
        <v>1729</v>
      </c>
      <c r="U22" s="159">
        <v>590061</v>
      </c>
      <c r="V22" s="159">
        <v>591790</v>
      </c>
      <c r="W22" s="159">
        <v>592590</v>
      </c>
      <c r="X22" s="159">
        <v>2053500</v>
      </c>
      <c r="Y22" s="159">
        <v>-1460910</v>
      </c>
      <c r="Z22" s="141">
        <v>-71.14</v>
      </c>
      <c r="AA22" s="225">
        <v>2020000</v>
      </c>
    </row>
    <row r="23" spans="1:27" ht="13.5">
      <c r="A23" s="138" t="s">
        <v>92</v>
      </c>
      <c r="B23" s="136"/>
      <c r="C23" s="155"/>
      <c r="D23" s="155"/>
      <c r="E23" s="156">
        <v>303500</v>
      </c>
      <c r="F23" s="60">
        <v>273500</v>
      </c>
      <c r="G23" s="60"/>
      <c r="H23" s="60"/>
      <c r="I23" s="60"/>
      <c r="J23" s="60"/>
      <c r="K23" s="60">
        <v>178920</v>
      </c>
      <c r="L23" s="60"/>
      <c r="M23" s="60"/>
      <c r="N23" s="60">
        <v>178920</v>
      </c>
      <c r="O23" s="60"/>
      <c r="P23" s="60"/>
      <c r="Q23" s="60"/>
      <c r="R23" s="60"/>
      <c r="S23" s="60"/>
      <c r="T23" s="60"/>
      <c r="U23" s="60"/>
      <c r="V23" s="60"/>
      <c r="W23" s="60">
        <v>178920</v>
      </c>
      <c r="X23" s="60">
        <v>303500</v>
      </c>
      <c r="Y23" s="60">
        <v>-124580</v>
      </c>
      <c r="Z23" s="140">
        <v>-41.05</v>
      </c>
      <c r="AA23" s="62">
        <v>273500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48251574</v>
      </c>
      <c r="D25" s="217">
        <f>+D5+D9+D15+D19+D24</f>
        <v>0</v>
      </c>
      <c r="E25" s="230">
        <f t="shared" si="4"/>
        <v>54413920</v>
      </c>
      <c r="F25" s="219">
        <f t="shared" si="4"/>
        <v>54163700</v>
      </c>
      <c r="G25" s="219">
        <f t="shared" si="4"/>
        <v>3864830</v>
      </c>
      <c r="H25" s="219">
        <f t="shared" si="4"/>
        <v>473838</v>
      </c>
      <c r="I25" s="219">
        <f t="shared" si="4"/>
        <v>2109448</v>
      </c>
      <c r="J25" s="219">
        <f t="shared" si="4"/>
        <v>6448116</v>
      </c>
      <c r="K25" s="219">
        <f t="shared" si="4"/>
        <v>3009999</v>
      </c>
      <c r="L25" s="219">
        <f t="shared" si="4"/>
        <v>5524027</v>
      </c>
      <c r="M25" s="219">
        <f t="shared" si="4"/>
        <v>2157887</v>
      </c>
      <c r="N25" s="219">
        <f t="shared" si="4"/>
        <v>10691913</v>
      </c>
      <c r="O25" s="219">
        <f t="shared" si="4"/>
        <v>854637</v>
      </c>
      <c r="P25" s="219">
        <f t="shared" si="4"/>
        <v>1663537</v>
      </c>
      <c r="Q25" s="219">
        <f t="shared" si="4"/>
        <v>4248772</v>
      </c>
      <c r="R25" s="219">
        <f t="shared" si="4"/>
        <v>6766946</v>
      </c>
      <c r="S25" s="219">
        <f t="shared" si="4"/>
        <v>7103204</v>
      </c>
      <c r="T25" s="219">
        <f t="shared" si="4"/>
        <v>8878914</v>
      </c>
      <c r="U25" s="219">
        <f t="shared" si="4"/>
        <v>14632621</v>
      </c>
      <c r="V25" s="219">
        <f t="shared" si="4"/>
        <v>30614739</v>
      </c>
      <c r="W25" s="219">
        <f t="shared" si="4"/>
        <v>54521714</v>
      </c>
      <c r="X25" s="219">
        <f t="shared" si="4"/>
        <v>54413600</v>
      </c>
      <c r="Y25" s="219">
        <f t="shared" si="4"/>
        <v>108114</v>
      </c>
      <c r="Z25" s="231">
        <f>+IF(X25&lt;&gt;0,+(Y25/X25)*100,0)</f>
        <v>0.19868929826366938</v>
      </c>
      <c r="AA25" s="232">
        <f>+AA5+AA9+AA15+AA19+AA24</f>
        <v>54163700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28453536</v>
      </c>
      <c r="D28" s="155"/>
      <c r="E28" s="156">
        <v>43158000</v>
      </c>
      <c r="F28" s="60">
        <v>43158000</v>
      </c>
      <c r="G28" s="60">
        <v>3864830</v>
      </c>
      <c r="H28" s="60">
        <v>466049</v>
      </c>
      <c r="I28" s="60">
        <v>2099091</v>
      </c>
      <c r="J28" s="60">
        <v>6429970</v>
      </c>
      <c r="K28" s="60">
        <v>2794513</v>
      </c>
      <c r="L28" s="60">
        <v>5524027</v>
      </c>
      <c r="M28" s="60">
        <v>2154426</v>
      </c>
      <c r="N28" s="60">
        <v>10472966</v>
      </c>
      <c r="O28" s="60">
        <v>675274</v>
      </c>
      <c r="P28" s="60">
        <v>1580889</v>
      </c>
      <c r="Q28" s="60">
        <v>4314641</v>
      </c>
      <c r="R28" s="60">
        <v>6570804</v>
      </c>
      <c r="S28" s="60"/>
      <c r="T28" s="60"/>
      <c r="U28" s="60">
        <v>10103722</v>
      </c>
      <c r="V28" s="60">
        <v>10103722</v>
      </c>
      <c r="W28" s="60">
        <v>33577462</v>
      </c>
      <c r="X28" s="60"/>
      <c r="Y28" s="60">
        <v>33577462</v>
      </c>
      <c r="Z28" s="140"/>
      <c r="AA28" s="155">
        <v>43158000</v>
      </c>
    </row>
    <row r="29" spans="1:27" ht="13.5">
      <c r="A29" s="234" t="s">
        <v>134</v>
      </c>
      <c r="B29" s="136"/>
      <c r="C29" s="155">
        <v>18096372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46549908</v>
      </c>
      <c r="D32" s="210">
        <f>SUM(D28:D31)</f>
        <v>0</v>
      </c>
      <c r="E32" s="211">
        <f t="shared" si="5"/>
        <v>43158000</v>
      </c>
      <c r="F32" s="77">
        <f t="shared" si="5"/>
        <v>43158000</v>
      </c>
      <c r="G32" s="77">
        <f t="shared" si="5"/>
        <v>3864830</v>
      </c>
      <c r="H32" s="77">
        <f t="shared" si="5"/>
        <v>466049</v>
      </c>
      <c r="I32" s="77">
        <f t="shared" si="5"/>
        <v>2099091</v>
      </c>
      <c r="J32" s="77">
        <f t="shared" si="5"/>
        <v>6429970</v>
      </c>
      <c r="K32" s="77">
        <f t="shared" si="5"/>
        <v>2794513</v>
      </c>
      <c r="L32" s="77">
        <f t="shared" si="5"/>
        <v>5524027</v>
      </c>
      <c r="M32" s="77">
        <f t="shared" si="5"/>
        <v>2154426</v>
      </c>
      <c r="N32" s="77">
        <f t="shared" si="5"/>
        <v>10472966</v>
      </c>
      <c r="O32" s="77">
        <f t="shared" si="5"/>
        <v>675274</v>
      </c>
      <c r="P32" s="77">
        <f t="shared" si="5"/>
        <v>1580889</v>
      </c>
      <c r="Q32" s="77">
        <f t="shared" si="5"/>
        <v>4314641</v>
      </c>
      <c r="R32" s="77">
        <f t="shared" si="5"/>
        <v>6570804</v>
      </c>
      <c r="S32" s="77">
        <f t="shared" si="5"/>
        <v>0</v>
      </c>
      <c r="T32" s="77">
        <f t="shared" si="5"/>
        <v>0</v>
      </c>
      <c r="U32" s="77">
        <f t="shared" si="5"/>
        <v>10103722</v>
      </c>
      <c r="V32" s="77">
        <f t="shared" si="5"/>
        <v>10103722</v>
      </c>
      <c r="W32" s="77">
        <f t="shared" si="5"/>
        <v>33577462</v>
      </c>
      <c r="X32" s="77">
        <f t="shared" si="5"/>
        <v>0</v>
      </c>
      <c r="Y32" s="77">
        <f t="shared" si="5"/>
        <v>33577462</v>
      </c>
      <c r="Z32" s="212">
        <f>+IF(X32&lt;&gt;0,+(Y32/X32)*100,0)</f>
        <v>0</v>
      </c>
      <c r="AA32" s="79">
        <f>SUM(AA28:AA31)</f>
        <v>43158000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1701666</v>
      </c>
      <c r="D35" s="155"/>
      <c r="E35" s="156">
        <v>11255920</v>
      </c>
      <c r="F35" s="60">
        <v>11005700</v>
      </c>
      <c r="G35" s="60"/>
      <c r="H35" s="60">
        <v>7789</v>
      </c>
      <c r="I35" s="60">
        <v>10357</v>
      </c>
      <c r="J35" s="60">
        <v>18146</v>
      </c>
      <c r="K35" s="60">
        <v>215486</v>
      </c>
      <c r="L35" s="60"/>
      <c r="M35" s="60">
        <v>3461</v>
      </c>
      <c r="N35" s="60">
        <v>218947</v>
      </c>
      <c r="O35" s="60">
        <v>179363</v>
      </c>
      <c r="P35" s="60">
        <v>82648</v>
      </c>
      <c r="Q35" s="60">
        <v>-65869</v>
      </c>
      <c r="R35" s="60">
        <v>196142</v>
      </c>
      <c r="S35" s="60">
        <v>7103204</v>
      </c>
      <c r="T35" s="60">
        <v>8878914</v>
      </c>
      <c r="U35" s="60">
        <v>4528899</v>
      </c>
      <c r="V35" s="60">
        <v>20511017</v>
      </c>
      <c r="W35" s="60">
        <v>20944252</v>
      </c>
      <c r="X35" s="60"/>
      <c r="Y35" s="60">
        <v>20944252</v>
      </c>
      <c r="Z35" s="140"/>
      <c r="AA35" s="62">
        <v>11005700</v>
      </c>
    </row>
    <row r="36" spans="1:27" ht="13.5">
      <c r="A36" s="238" t="s">
        <v>139</v>
      </c>
      <c r="B36" s="149"/>
      <c r="C36" s="222">
        <f aca="true" t="shared" si="6" ref="C36:Y36">SUM(C32:C35)</f>
        <v>48251574</v>
      </c>
      <c r="D36" s="222">
        <f>SUM(D32:D35)</f>
        <v>0</v>
      </c>
      <c r="E36" s="218">
        <f t="shared" si="6"/>
        <v>54413920</v>
      </c>
      <c r="F36" s="220">
        <f t="shared" si="6"/>
        <v>54163700</v>
      </c>
      <c r="G36" s="220">
        <f t="shared" si="6"/>
        <v>3864830</v>
      </c>
      <c r="H36" s="220">
        <f t="shared" si="6"/>
        <v>473838</v>
      </c>
      <c r="I36" s="220">
        <f t="shared" si="6"/>
        <v>2109448</v>
      </c>
      <c r="J36" s="220">
        <f t="shared" si="6"/>
        <v>6448116</v>
      </c>
      <c r="K36" s="220">
        <f t="shared" si="6"/>
        <v>3009999</v>
      </c>
      <c r="L36" s="220">
        <f t="shared" si="6"/>
        <v>5524027</v>
      </c>
      <c r="M36" s="220">
        <f t="shared" si="6"/>
        <v>2157887</v>
      </c>
      <c r="N36" s="220">
        <f t="shared" si="6"/>
        <v>10691913</v>
      </c>
      <c r="O36" s="220">
        <f t="shared" si="6"/>
        <v>854637</v>
      </c>
      <c r="P36" s="220">
        <f t="shared" si="6"/>
        <v>1663537</v>
      </c>
      <c r="Q36" s="220">
        <f t="shared" si="6"/>
        <v>4248772</v>
      </c>
      <c r="R36" s="220">
        <f t="shared" si="6"/>
        <v>6766946</v>
      </c>
      <c r="S36" s="220">
        <f t="shared" si="6"/>
        <v>7103204</v>
      </c>
      <c r="T36" s="220">
        <f t="shared" si="6"/>
        <v>8878914</v>
      </c>
      <c r="U36" s="220">
        <f t="shared" si="6"/>
        <v>14632621</v>
      </c>
      <c r="V36" s="220">
        <f t="shared" si="6"/>
        <v>30614739</v>
      </c>
      <c r="W36" s="220">
        <f t="shared" si="6"/>
        <v>54521714</v>
      </c>
      <c r="X36" s="220">
        <f t="shared" si="6"/>
        <v>0</v>
      </c>
      <c r="Y36" s="220">
        <f t="shared" si="6"/>
        <v>54521714</v>
      </c>
      <c r="Z36" s="221">
        <f>+IF(X36&lt;&gt;0,+(Y36/X36)*100,0)</f>
        <v>0</v>
      </c>
      <c r="AA36" s="239">
        <f>SUM(AA32:AA35)</f>
        <v>54163700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53151479</v>
      </c>
      <c r="D6" s="155"/>
      <c r="E6" s="59">
        <v>40000000</v>
      </c>
      <c r="F6" s="60">
        <v>61000000</v>
      </c>
      <c r="G6" s="60">
        <v>89239384</v>
      </c>
      <c r="H6" s="60">
        <v>66375371</v>
      </c>
      <c r="I6" s="60">
        <v>70278388</v>
      </c>
      <c r="J6" s="60">
        <v>70278388</v>
      </c>
      <c r="K6" s="60">
        <v>115957752</v>
      </c>
      <c r="L6" s="60">
        <v>38261295</v>
      </c>
      <c r="M6" s="60">
        <v>61208790</v>
      </c>
      <c r="N6" s="60">
        <v>61208790</v>
      </c>
      <c r="O6" s="60">
        <v>61208790</v>
      </c>
      <c r="P6" s="60">
        <v>77551342</v>
      </c>
      <c r="Q6" s="60">
        <v>104700497</v>
      </c>
      <c r="R6" s="60">
        <v>104700497</v>
      </c>
      <c r="S6" s="60">
        <v>80803530</v>
      </c>
      <c r="T6" s="60">
        <v>956959</v>
      </c>
      <c r="U6" s="60">
        <v>1604806</v>
      </c>
      <c r="V6" s="60">
        <v>1604806</v>
      </c>
      <c r="W6" s="60">
        <v>1604806</v>
      </c>
      <c r="X6" s="60">
        <v>61000000</v>
      </c>
      <c r="Y6" s="60">
        <v>-59395194</v>
      </c>
      <c r="Z6" s="140">
        <v>-97.37</v>
      </c>
      <c r="AA6" s="62">
        <v>61000000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>
        <v>40573565</v>
      </c>
      <c r="J7" s="60">
        <v>40573565</v>
      </c>
      <c r="K7" s="60">
        <v>42656360</v>
      </c>
      <c r="L7" s="60"/>
      <c r="M7" s="60"/>
      <c r="N7" s="60"/>
      <c r="O7" s="60"/>
      <c r="P7" s="60"/>
      <c r="Q7" s="60"/>
      <c r="R7" s="60"/>
      <c r="S7" s="60"/>
      <c r="T7" s="60">
        <v>10853204</v>
      </c>
      <c r="U7" s="60">
        <v>25853599</v>
      </c>
      <c r="V7" s="60">
        <v>25853599</v>
      </c>
      <c r="W7" s="60">
        <v>25853599</v>
      </c>
      <c r="X7" s="60"/>
      <c r="Y7" s="60">
        <v>25853599</v>
      </c>
      <c r="Z7" s="140"/>
      <c r="AA7" s="62"/>
    </row>
    <row r="8" spans="1:27" ht="13.5">
      <c r="A8" s="249" t="s">
        <v>145</v>
      </c>
      <c r="B8" s="182"/>
      <c r="C8" s="155">
        <v>24871228</v>
      </c>
      <c r="D8" s="155"/>
      <c r="E8" s="59">
        <v>16000000</v>
      </c>
      <c r="F8" s="60">
        <v>44069000</v>
      </c>
      <c r="G8" s="60">
        <v>50799481</v>
      </c>
      <c r="H8" s="60">
        <v>54169922</v>
      </c>
      <c r="I8" s="60">
        <v>96513543</v>
      </c>
      <c r="J8" s="60">
        <v>96513543</v>
      </c>
      <c r="K8" s="60">
        <v>371702</v>
      </c>
      <c r="L8" s="60">
        <v>46867456</v>
      </c>
      <c r="M8" s="60">
        <v>51196747</v>
      </c>
      <c r="N8" s="60">
        <v>51196747</v>
      </c>
      <c r="O8" s="60">
        <v>51196747</v>
      </c>
      <c r="P8" s="60">
        <v>68978624</v>
      </c>
      <c r="Q8" s="60">
        <v>47888592</v>
      </c>
      <c r="R8" s="60">
        <v>47888592</v>
      </c>
      <c r="S8" s="60">
        <v>43605676</v>
      </c>
      <c r="T8" s="60">
        <v>42346429</v>
      </c>
      <c r="U8" s="60">
        <v>71993785</v>
      </c>
      <c r="V8" s="60">
        <v>71993785</v>
      </c>
      <c r="W8" s="60">
        <v>71993785</v>
      </c>
      <c r="X8" s="60">
        <v>44069000</v>
      </c>
      <c r="Y8" s="60">
        <v>27924785</v>
      </c>
      <c r="Z8" s="140">
        <v>63.37</v>
      </c>
      <c r="AA8" s="62">
        <v>44069000</v>
      </c>
    </row>
    <row r="9" spans="1:27" ht="13.5">
      <c r="A9" s="249" t="s">
        <v>146</v>
      </c>
      <c r="B9" s="182"/>
      <c r="C9" s="155">
        <v>45573784</v>
      </c>
      <c r="D9" s="155"/>
      <c r="E9" s="59">
        <v>25000000</v>
      </c>
      <c r="F9" s="60">
        <v>35000000</v>
      </c>
      <c r="G9" s="60">
        <v>16871480</v>
      </c>
      <c r="H9" s="60">
        <v>44971140</v>
      </c>
      <c r="I9" s="60">
        <v>15411219</v>
      </c>
      <c r="J9" s="60">
        <v>15411219</v>
      </c>
      <c r="K9" s="60">
        <v>3991090</v>
      </c>
      <c r="L9" s="60">
        <v>46282451</v>
      </c>
      <c r="M9" s="60">
        <v>50104811</v>
      </c>
      <c r="N9" s="60">
        <v>50104811</v>
      </c>
      <c r="O9" s="60">
        <v>50104811</v>
      </c>
      <c r="P9" s="60">
        <v>15935385</v>
      </c>
      <c r="Q9" s="60">
        <v>44953194</v>
      </c>
      <c r="R9" s="60">
        <v>44953194</v>
      </c>
      <c r="S9" s="60">
        <v>41015116</v>
      </c>
      <c r="T9" s="60">
        <v>8801639</v>
      </c>
      <c r="U9" s="60">
        <v>41839965</v>
      </c>
      <c r="V9" s="60">
        <v>41839965</v>
      </c>
      <c r="W9" s="60">
        <v>41839965</v>
      </c>
      <c r="X9" s="60">
        <v>35000000</v>
      </c>
      <c r="Y9" s="60">
        <v>6839965</v>
      </c>
      <c r="Z9" s="140">
        <v>19.54</v>
      </c>
      <c r="AA9" s="62">
        <v>35000000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6965026</v>
      </c>
      <c r="D11" s="155"/>
      <c r="E11" s="59">
        <v>7200000</v>
      </c>
      <c r="F11" s="60">
        <v>7200000</v>
      </c>
      <c r="G11" s="60">
        <v>6513548</v>
      </c>
      <c r="H11" s="60">
        <v>6444869</v>
      </c>
      <c r="I11" s="60">
        <v>6956125</v>
      </c>
      <c r="J11" s="60">
        <v>6956125</v>
      </c>
      <c r="K11" s="60">
        <v>7394760</v>
      </c>
      <c r="L11" s="60">
        <v>6931997</v>
      </c>
      <c r="M11" s="60">
        <v>6819766</v>
      </c>
      <c r="N11" s="60">
        <v>6819766</v>
      </c>
      <c r="O11" s="60">
        <v>6819766</v>
      </c>
      <c r="P11" s="60">
        <v>9920629</v>
      </c>
      <c r="Q11" s="60">
        <v>8763058</v>
      </c>
      <c r="R11" s="60">
        <v>8763058</v>
      </c>
      <c r="S11" s="60">
        <v>9165891</v>
      </c>
      <c r="T11" s="60">
        <v>6718377</v>
      </c>
      <c r="U11" s="60">
        <v>10266947</v>
      </c>
      <c r="V11" s="60">
        <v>10266947</v>
      </c>
      <c r="W11" s="60">
        <v>10266947</v>
      </c>
      <c r="X11" s="60">
        <v>7200000</v>
      </c>
      <c r="Y11" s="60">
        <v>3066947</v>
      </c>
      <c r="Z11" s="140">
        <v>42.6</v>
      </c>
      <c r="AA11" s="62">
        <v>7200000</v>
      </c>
    </row>
    <row r="12" spans="1:27" ht="13.5">
      <c r="A12" s="250" t="s">
        <v>56</v>
      </c>
      <c r="B12" s="251"/>
      <c r="C12" s="168">
        <f aca="true" t="shared" si="0" ref="C12:Y12">SUM(C6:C11)</f>
        <v>130561517</v>
      </c>
      <c r="D12" s="168">
        <f>SUM(D6:D11)</f>
        <v>0</v>
      </c>
      <c r="E12" s="72">
        <f t="shared" si="0"/>
        <v>88200000</v>
      </c>
      <c r="F12" s="73">
        <f t="shared" si="0"/>
        <v>147269000</v>
      </c>
      <c r="G12" s="73">
        <f t="shared" si="0"/>
        <v>163423893</v>
      </c>
      <c r="H12" s="73">
        <f t="shared" si="0"/>
        <v>171961302</v>
      </c>
      <c r="I12" s="73">
        <f t="shared" si="0"/>
        <v>229732840</v>
      </c>
      <c r="J12" s="73">
        <f t="shared" si="0"/>
        <v>229732840</v>
      </c>
      <c r="K12" s="73">
        <f t="shared" si="0"/>
        <v>170371664</v>
      </c>
      <c r="L12" s="73">
        <f t="shared" si="0"/>
        <v>138343199</v>
      </c>
      <c r="M12" s="73">
        <f t="shared" si="0"/>
        <v>169330114</v>
      </c>
      <c r="N12" s="73">
        <f t="shared" si="0"/>
        <v>169330114</v>
      </c>
      <c r="O12" s="73">
        <f t="shared" si="0"/>
        <v>169330114</v>
      </c>
      <c r="P12" s="73">
        <f t="shared" si="0"/>
        <v>172385980</v>
      </c>
      <c r="Q12" s="73">
        <f t="shared" si="0"/>
        <v>206305341</v>
      </c>
      <c r="R12" s="73">
        <f t="shared" si="0"/>
        <v>206305341</v>
      </c>
      <c r="S12" s="73">
        <f t="shared" si="0"/>
        <v>174590213</v>
      </c>
      <c r="T12" s="73">
        <f t="shared" si="0"/>
        <v>69676608</v>
      </c>
      <c r="U12" s="73">
        <f t="shared" si="0"/>
        <v>151559102</v>
      </c>
      <c r="V12" s="73">
        <f t="shared" si="0"/>
        <v>151559102</v>
      </c>
      <c r="W12" s="73">
        <f t="shared" si="0"/>
        <v>151559102</v>
      </c>
      <c r="X12" s="73">
        <f t="shared" si="0"/>
        <v>147269000</v>
      </c>
      <c r="Y12" s="73">
        <f t="shared" si="0"/>
        <v>4290102</v>
      </c>
      <c r="Z12" s="170">
        <f>+IF(X12&lt;&gt;0,+(Y12/X12)*100,0)</f>
        <v>2.913105948977721</v>
      </c>
      <c r="AA12" s="74">
        <f>SUM(AA6:AA11)</f>
        <v>147269000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>
        <v>30000000</v>
      </c>
      <c r="F16" s="60">
        <v>10000000</v>
      </c>
      <c r="G16" s="159">
        <v>9620837</v>
      </c>
      <c r="H16" s="159">
        <v>9620837</v>
      </c>
      <c r="I16" s="159"/>
      <c r="J16" s="60"/>
      <c r="K16" s="159"/>
      <c r="L16" s="159">
        <v>9737516</v>
      </c>
      <c r="M16" s="60">
        <v>9777609</v>
      </c>
      <c r="N16" s="159">
        <v>9777609</v>
      </c>
      <c r="O16" s="159">
        <v>9777609</v>
      </c>
      <c r="P16" s="159"/>
      <c r="Q16" s="60"/>
      <c r="R16" s="159"/>
      <c r="S16" s="159"/>
      <c r="T16" s="60"/>
      <c r="U16" s="159"/>
      <c r="V16" s="159"/>
      <c r="W16" s="159"/>
      <c r="X16" s="60">
        <v>10000000</v>
      </c>
      <c r="Y16" s="159">
        <v>-10000000</v>
      </c>
      <c r="Z16" s="141">
        <v>-100</v>
      </c>
      <c r="AA16" s="225">
        <v>10000000</v>
      </c>
    </row>
    <row r="17" spans="1:27" ht="13.5">
      <c r="A17" s="249" t="s">
        <v>152</v>
      </c>
      <c r="B17" s="182"/>
      <c r="C17" s="155">
        <v>13903205</v>
      </c>
      <c r="D17" s="155"/>
      <c r="E17" s="59">
        <v>4883000</v>
      </c>
      <c r="F17" s="60"/>
      <c r="G17" s="60"/>
      <c r="H17" s="60"/>
      <c r="I17" s="60">
        <v>1824802</v>
      </c>
      <c r="J17" s="60">
        <v>1824802</v>
      </c>
      <c r="K17" s="60"/>
      <c r="L17" s="60"/>
      <c r="M17" s="60"/>
      <c r="N17" s="60"/>
      <c r="O17" s="60"/>
      <c r="P17" s="60">
        <v>34960134</v>
      </c>
      <c r="Q17" s="60">
        <v>13903206</v>
      </c>
      <c r="R17" s="60">
        <v>13903206</v>
      </c>
      <c r="S17" s="60">
        <v>13903206</v>
      </c>
      <c r="T17" s="60">
        <v>38054169</v>
      </c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2030216397</v>
      </c>
      <c r="D19" s="155"/>
      <c r="E19" s="59">
        <v>1000000000</v>
      </c>
      <c r="F19" s="60">
        <v>2027143000</v>
      </c>
      <c r="G19" s="60">
        <v>923316168</v>
      </c>
      <c r="H19" s="60">
        <v>1965964407</v>
      </c>
      <c r="I19" s="60">
        <v>2481686182</v>
      </c>
      <c r="J19" s="60">
        <v>2481686182</v>
      </c>
      <c r="K19" s="60">
        <v>2024533275</v>
      </c>
      <c r="L19" s="60">
        <v>2008450462</v>
      </c>
      <c r="M19" s="60">
        <v>2006722986</v>
      </c>
      <c r="N19" s="60">
        <v>2006722986</v>
      </c>
      <c r="O19" s="60">
        <v>2006722986</v>
      </c>
      <c r="P19" s="60">
        <v>10353769907</v>
      </c>
      <c r="Q19" s="60">
        <v>2033387099</v>
      </c>
      <c r="R19" s="60">
        <v>2033387099</v>
      </c>
      <c r="S19" s="60">
        <v>2036669391</v>
      </c>
      <c r="T19" s="60">
        <v>273318216</v>
      </c>
      <c r="U19" s="60">
        <v>2055076603</v>
      </c>
      <c r="V19" s="60">
        <v>2055076603</v>
      </c>
      <c r="W19" s="60">
        <v>2055076603</v>
      </c>
      <c r="X19" s="60">
        <v>2027143000</v>
      </c>
      <c r="Y19" s="60">
        <v>27933603</v>
      </c>
      <c r="Z19" s="140">
        <v>1.38</v>
      </c>
      <c r="AA19" s="62">
        <v>2027143000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312447</v>
      </c>
      <c r="D22" s="155"/>
      <c r="E22" s="59">
        <v>230000</v>
      </c>
      <c r="F22" s="60">
        <v>312000</v>
      </c>
      <c r="G22" s="60">
        <v>217469</v>
      </c>
      <c r="H22" s="60">
        <v>305814</v>
      </c>
      <c r="I22" s="60"/>
      <c r="J22" s="60"/>
      <c r="K22" s="60"/>
      <c r="L22" s="60">
        <v>295864</v>
      </c>
      <c r="M22" s="60">
        <v>292547</v>
      </c>
      <c r="N22" s="60">
        <v>292547</v>
      </c>
      <c r="O22" s="60">
        <v>292547</v>
      </c>
      <c r="P22" s="60">
        <v>285914</v>
      </c>
      <c r="Q22" s="60">
        <v>282597</v>
      </c>
      <c r="R22" s="60">
        <v>282597</v>
      </c>
      <c r="S22" s="60">
        <v>282597</v>
      </c>
      <c r="T22" s="60">
        <v>162093</v>
      </c>
      <c r="U22" s="60"/>
      <c r="V22" s="60"/>
      <c r="W22" s="60"/>
      <c r="X22" s="60">
        <v>312000</v>
      </c>
      <c r="Y22" s="60">
        <v>-312000</v>
      </c>
      <c r="Z22" s="140">
        <v>-100</v>
      </c>
      <c r="AA22" s="62">
        <v>312000</v>
      </c>
    </row>
    <row r="23" spans="1:27" ht="13.5">
      <c r="A23" s="249" t="s">
        <v>158</v>
      </c>
      <c r="B23" s="182"/>
      <c r="C23" s="155"/>
      <c r="D23" s="155"/>
      <c r="E23" s="59">
        <v>31167000</v>
      </c>
      <c r="F23" s="60">
        <v>122000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122000</v>
      </c>
      <c r="Y23" s="159">
        <v>-122000</v>
      </c>
      <c r="Z23" s="141">
        <v>-100</v>
      </c>
      <c r="AA23" s="225">
        <v>122000</v>
      </c>
    </row>
    <row r="24" spans="1:27" ht="13.5">
      <c r="A24" s="250" t="s">
        <v>57</v>
      </c>
      <c r="B24" s="253"/>
      <c r="C24" s="168">
        <f aca="true" t="shared" si="1" ref="C24:Y24">SUM(C15:C23)</f>
        <v>2044432049</v>
      </c>
      <c r="D24" s="168">
        <f>SUM(D15:D23)</f>
        <v>0</v>
      </c>
      <c r="E24" s="76">
        <f t="shared" si="1"/>
        <v>1066280000</v>
      </c>
      <c r="F24" s="77">
        <f t="shared" si="1"/>
        <v>2037577000</v>
      </c>
      <c r="G24" s="77">
        <f t="shared" si="1"/>
        <v>933154474</v>
      </c>
      <c r="H24" s="77">
        <f t="shared" si="1"/>
        <v>1975891058</v>
      </c>
      <c r="I24" s="77">
        <f t="shared" si="1"/>
        <v>2483510984</v>
      </c>
      <c r="J24" s="77">
        <f t="shared" si="1"/>
        <v>2483510984</v>
      </c>
      <c r="K24" s="77">
        <f t="shared" si="1"/>
        <v>2024533275</v>
      </c>
      <c r="L24" s="77">
        <f t="shared" si="1"/>
        <v>2018483842</v>
      </c>
      <c r="M24" s="77">
        <f t="shared" si="1"/>
        <v>2016793142</v>
      </c>
      <c r="N24" s="77">
        <f t="shared" si="1"/>
        <v>2016793142</v>
      </c>
      <c r="O24" s="77">
        <f t="shared" si="1"/>
        <v>2016793142</v>
      </c>
      <c r="P24" s="77">
        <f t="shared" si="1"/>
        <v>10389015955</v>
      </c>
      <c r="Q24" s="77">
        <f t="shared" si="1"/>
        <v>2047572902</v>
      </c>
      <c r="R24" s="77">
        <f t="shared" si="1"/>
        <v>2047572902</v>
      </c>
      <c r="S24" s="77">
        <f t="shared" si="1"/>
        <v>2050855194</v>
      </c>
      <c r="T24" s="77">
        <f t="shared" si="1"/>
        <v>311534478</v>
      </c>
      <c r="U24" s="77">
        <f t="shared" si="1"/>
        <v>2055076603</v>
      </c>
      <c r="V24" s="77">
        <f t="shared" si="1"/>
        <v>2055076603</v>
      </c>
      <c r="W24" s="77">
        <f t="shared" si="1"/>
        <v>2055076603</v>
      </c>
      <c r="X24" s="77">
        <f t="shared" si="1"/>
        <v>2037577000</v>
      </c>
      <c r="Y24" s="77">
        <f t="shared" si="1"/>
        <v>17499603</v>
      </c>
      <c r="Z24" s="212">
        <f>+IF(X24&lt;&gt;0,+(Y24/X24)*100,0)</f>
        <v>0.858843763941191</v>
      </c>
      <c r="AA24" s="79">
        <f>SUM(AA15:AA23)</f>
        <v>2037577000</v>
      </c>
    </row>
    <row r="25" spans="1:27" ht="13.5">
      <c r="A25" s="250" t="s">
        <v>159</v>
      </c>
      <c r="B25" s="251"/>
      <c r="C25" s="168">
        <f aca="true" t="shared" si="2" ref="C25:Y25">+C12+C24</f>
        <v>2174993566</v>
      </c>
      <c r="D25" s="168">
        <f>+D12+D24</f>
        <v>0</v>
      </c>
      <c r="E25" s="72">
        <f t="shared" si="2"/>
        <v>1154480000</v>
      </c>
      <c r="F25" s="73">
        <f t="shared" si="2"/>
        <v>2184846000</v>
      </c>
      <c r="G25" s="73">
        <f t="shared" si="2"/>
        <v>1096578367</v>
      </c>
      <c r="H25" s="73">
        <f t="shared" si="2"/>
        <v>2147852360</v>
      </c>
      <c r="I25" s="73">
        <f t="shared" si="2"/>
        <v>2713243824</v>
      </c>
      <c r="J25" s="73">
        <f t="shared" si="2"/>
        <v>2713243824</v>
      </c>
      <c r="K25" s="73">
        <f t="shared" si="2"/>
        <v>2194904939</v>
      </c>
      <c r="L25" s="73">
        <f t="shared" si="2"/>
        <v>2156827041</v>
      </c>
      <c r="M25" s="73">
        <f t="shared" si="2"/>
        <v>2186123256</v>
      </c>
      <c r="N25" s="73">
        <f t="shared" si="2"/>
        <v>2186123256</v>
      </c>
      <c r="O25" s="73">
        <f t="shared" si="2"/>
        <v>2186123256</v>
      </c>
      <c r="P25" s="73">
        <f t="shared" si="2"/>
        <v>10561401935</v>
      </c>
      <c r="Q25" s="73">
        <f t="shared" si="2"/>
        <v>2253878243</v>
      </c>
      <c r="R25" s="73">
        <f t="shared" si="2"/>
        <v>2253878243</v>
      </c>
      <c r="S25" s="73">
        <f t="shared" si="2"/>
        <v>2225445407</v>
      </c>
      <c r="T25" s="73">
        <f t="shared" si="2"/>
        <v>381211086</v>
      </c>
      <c r="U25" s="73">
        <f t="shared" si="2"/>
        <v>2206635705</v>
      </c>
      <c r="V25" s="73">
        <f t="shared" si="2"/>
        <v>2206635705</v>
      </c>
      <c r="W25" s="73">
        <f t="shared" si="2"/>
        <v>2206635705</v>
      </c>
      <c r="X25" s="73">
        <f t="shared" si="2"/>
        <v>2184846000</v>
      </c>
      <c r="Y25" s="73">
        <f t="shared" si="2"/>
        <v>21789705</v>
      </c>
      <c r="Z25" s="170">
        <f>+IF(X25&lt;&gt;0,+(Y25/X25)*100,0)</f>
        <v>0.9973107944450089</v>
      </c>
      <c r="AA25" s="74">
        <f>+AA12+AA24</f>
        <v>2184846000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6167185</v>
      </c>
      <c r="D30" s="155"/>
      <c r="E30" s="59"/>
      <c r="F30" s="60">
        <v>7981000</v>
      </c>
      <c r="G30" s="60"/>
      <c r="H30" s="60">
        <v>2910857</v>
      </c>
      <c r="I30" s="60"/>
      <c r="J30" s="60"/>
      <c r="K30" s="60"/>
      <c r="L30" s="60">
        <v>7981140</v>
      </c>
      <c r="M30" s="60">
        <v>7981140</v>
      </c>
      <c r="N30" s="60">
        <v>7981140</v>
      </c>
      <c r="O30" s="60">
        <v>7981140</v>
      </c>
      <c r="P30" s="60">
        <v>7981140</v>
      </c>
      <c r="Q30" s="60">
        <v>7981140</v>
      </c>
      <c r="R30" s="60">
        <v>7981140</v>
      </c>
      <c r="S30" s="60">
        <v>7981140</v>
      </c>
      <c r="T30" s="60"/>
      <c r="U30" s="60"/>
      <c r="V30" s="60"/>
      <c r="W30" s="60"/>
      <c r="X30" s="60">
        <v>7981000</v>
      </c>
      <c r="Y30" s="60">
        <v>-7981000</v>
      </c>
      <c r="Z30" s="140">
        <v>-100</v>
      </c>
      <c r="AA30" s="62">
        <v>7981000</v>
      </c>
    </row>
    <row r="31" spans="1:27" ht="13.5">
      <c r="A31" s="249" t="s">
        <v>163</v>
      </c>
      <c r="B31" s="182"/>
      <c r="C31" s="155">
        <v>12900593</v>
      </c>
      <c r="D31" s="155"/>
      <c r="E31" s="59">
        <v>13000000</v>
      </c>
      <c r="F31" s="60">
        <v>13000000</v>
      </c>
      <c r="G31" s="60">
        <v>12921717</v>
      </c>
      <c r="H31" s="60">
        <v>12978903</v>
      </c>
      <c r="I31" s="60">
        <v>12971909</v>
      </c>
      <c r="J31" s="60">
        <v>12971909</v>
      </c>
      <c r="K31" s="60">
        <v>13408235</v>
      </c>
      <c r="L31" s="60">
        <v>12975423</v>
      </c>
      <c r="M31" s="60">
        <v>13001527</v>
      </c>
      <c r="N31" s="60">
        <v>13001527</v>
      </c>
      <c r="O31" s="60">
        <v>13001527</v>
      </c>
      <c r="P31" s="60">
        <v>12994211</v>
      </c>
      <c r="Q31" s="60">
        <v>12999495</v>
      </c>
      <c r="R31" s="60">
        <v>12999495</v>
      </c>
      <c r="S31" s="60">
        <v>13045125</v>
      </c>
      <c r="T31" s="60">
        <v>10898823</v>
      </c>
      <c r="U31" s="60">
        <v>13096143</v>
      </c>
      <c r="V31" s="60">
        <v>13096143</v>
      </c>
      <c r="W31" s="60">
        <v>13096143</v>
      </c>
      <c r="X31" s="60">
        <v>13000000</v>
      </c>
      <c r="Y31" s="60">
        <v>96143</v>
      </c>
      <c r="Z31" s="140">
        <v>0.74</v>
      </c>
      <c r="AA31" s="62">
        <v>13000000</v>
      </c>
    </row>
    <row r="32" spans="1:27" ht="13.5">
      <c r="A32" s="249" t="s">
        <v>164</v>
      </c>
      <c r="B32" s="182"/>
      <c r="C32" s="155">
        <v>43095400</v>
      </c>
      <c r="D32" s="155"/>
      <c r="E32" s="59">
        <v>35000000</v>
      </c>
      <c r="F32" s="60">
        <v>35423000</v>
      </c>
      <c r="G32" s="60">
        <v>44390186</v>
      </c>
      <c r="H32" s="60">
        <v>33457909</v>
      </c>
      <c r="I32" s="60">
        <v>2247163662</v>
      </c>
      <c r="J32" s="60">
        <v>2247163662</v>
      </c>
      <c r="K32" s="60">
        <v>1832170513</v>
      </c>
      <c r="L32" s="60">
        <v>29176484</v>
      </c>
      <c r="M32" s="60">
        <v>35205448</v>
      </c>
      <c r="N32" s="60">
        <v>35205448</v>
      </c>
      <c r="O32" s="60">
        <v>35205448</v>
      </c>
      <c r="P32" s="60">
        <v>51570320</v>
      </c>
      <c r="Q32" s="60">
        <v>78648199</v>
      </c>
      <c r="R32" s="60">
        <v>78648199</v>
      </c>
      <c r="S32" s="60">
        <v>58625469</v>
      </c>
      <c r="T32" s="60">
        <v>22064618</v>
      </c>
      <c r="U32" s="60">
        <v>56514386</v>
      </c>
      <c r="V32" s="60">
        <v>56514386</v>
      </c>
      <c r="W32" s="60">
        <v>56514386</v>
      </c>
      <c r="X32" s="60">
        <v>35423000</v>
      </c>
      <c r="Y32" s="60">
        <v>21091386</v>
      </c>
      <c r="Z32" s="140">
        <v>59.54</v>
      </c>
      <c r="AA32" s="62">
        <v>35423000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>
        <v>46129559</v>
      </c>
      <c r="J33" s="60">
        <v>46129559</v>
      </c>
      <c r="K33" s="60">
        <v>31239327</v>
      </c>
      <c r="L33" s="60"/>
      <c r="M33" s="60"/>
      <c r="N33" s="60"/>
      <c r="O33" s="60"/>
      <c r="P33" s="60"/>
      <c r="Q33" s="60"/>
      <c r="R33" s="60"/>
      <c r="S33" s="60">
        <v>690670</v>
      </c>
      <c r="T33" s="60">
        <v>14354824</v>
      </c>
      <c r="U33" s="60">
        <v>105153329</v>
      </c>
      <c r="V33" s="60">
        <v>105153329</v>
      </c>
      <c r="W33" s="60">
        <v>105153329</v>
      </c>
      <c r="X33" s="60"/>
      <c r="Y33" s="60">
        <v>105153329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62163178</v>
      </c>
      <c r="D34" s="168">
        <f>SUM(D29:D33)</f>
        <v>0</v>
      </c>
      <c r="E34" s="72">
        <f t="shared" si="3"/>
        <v>48000000</v>
      </c>
      <c r="F34" s="73">
        <f t="shared" si="3"/>
        <v>56404000</v>
      </c>
      <c r="G34" s="73">
        <f t="shared" si="3"/>
        <v>57311903</v>
      </c>
      <c r="H34" s="73">
        <f t="shared" si="3"/>
        <v>49347669</v>
      </c>
      <c r="I34" s="73">
        <f t="shared" si="3"/>
        <v>2306265130</v>
      </c>
      <c r="J34" s="73">
        <f t="shared" si="3"/>
        <v>2306265130</v>
      </c>
      <c r="K34" s="73">
        <f t="shared" si="3"/>
        <v>1876818075</v>
      </c>
      <c r="L34" s="73">
        <f t="shared" si="3"/>
        <v>50133047</v>
      </c>
      <c r="M34" s="73">
        <f t="shared" si="3"/>
        <v>56188115</v>
      </c>
      <c r="N34" s="73">
        <f t="shared" si="3"/>
        <v>56188115</v>
      </c>
      <c r="O34" s="73">
        <f t="shared" si="3"/>
        <v>56188115</v>
      </c>
      <c r="P34" s="73">
        <f t="shared" si="3"/>
        <v>72545671</v>
      </c>
      <c r="Q34" s="73">
        <f t="shared" si="3"/>
        <v>99628834</v>
      </c>
      <c r="R34" s="73">
        <f t="shared" si="3"/>
        <v>99628834</v>
      </c>
      <c r="S34" s="73">
        <f t="shared" si="3"/>
        <v>80342404</v>
      </c>
      <c r="T34" s="73">
        <f t="shared" si="3"/>
        <v>47318265</v>
      </c>
      <c r="U34" s="73">
        <f t="shared" si="3"/>
        <v>174763858</v>
      </c>
      <c r="V34" s="73">
        <f t="shared" si="3"/>
        <v>174763858</v>
      </c>
      <c r="W34" s="73">
        <f t="shared" si="3"/>
        <v>174763858</v>
      </c>
      <c r="X34" s="73">
        <f t="shared" si="3"/>
        <v>56404000</v>
      </c>
      <c r="Y34" s="73">
        <f t="shared" si="3"/>
        <v>118359858</v>
      </c>
      <c r="Z34" s="170">
        <f>+IF(X34&lt;&gt;0,+(Y34/X34)*100,0)</f>
        <v>209.8430217715056</v>
      </c>
      <c r="AA34" s="74">
        <f>SUM(AA29:AA33)</f>
        <v>56404000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4576634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>
        <v>2762679</v>
      </c>
      <c r="Q37" s="60">
        <v>2762679</v>
      </c>
      <c r="R37" s="60">
        <v>2762679</v>
      </c>
      <c r="S37" s="60">
        <v>1381339</v>
      </c>
      <c r="T37" s="60">
        <v>1856000</v>
      </c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89686529</v>
      </c>
      <c r="D38" s="155"/>
      <c r="E38" s="59">
        <v>105000000</v>
      </c>
      <c r="F38" s="60">
        <v>96815000</v>
      </c>
      <c r="G38" s="60">
        <v>105073391</v>
      </c>
      <c r="H38" s="60">
        <v>94678185</v>
      </c>
      <c r="I38" s="60">
        <v>96693355</v>
      </c>
      <c r="J38" s="60">
        <v>96693355</v>
      </c>
      <c r="K38" s="60">
        <v>99450736</v>
      </c>
      <c r="L38" s="60">
        <v>96693354</v>
      </c>
      <c r="M38" s="60">
        <v>98308025</v>
      </c>
      <c r="N38" s="60">
        <v>98308025</v>
      </c>
      <c r="O38" s="60">
        <v>98308025</v>
      </c>
      <c r="P38" s="60">
        <v>93316370</v>
      </c>
      <c r="Q38" s="60">
        <v>95331540</v>
      </c>
      <c r="R38" s="60">
        <v>95331540</v>
      </c>
      <c r="S38" s="60">
        <v>94530540</v>
      </c>
      <c r="T38" s="60">
        <v>24248621</v>
      </c>
      <c r="U38" s="60"/>
      <c r="V38" s="60"/>
      <c r="W38" s="60"/>
      <c r="X38" s="60">
        <v>96815000</v>
      </c>
      <c r="Y38" s="60">
        <v>-96815000</v>
      </c>
      <c r="Z38" s="140">
        <v>-100</v>
      </c>
      <c r="AA38" s="62">
        <v>96815000</v>
      </c>
    </row>
    <row r="39" spans="1:27" ht="13.5">
      <c r="A39" s="250" t="s">
        <v>59</v>
      </c>
      <c r="B39" s="253"/>
      <c r="C39" s="168">
        <f aca="true" t="shared" si="4" ref="C39:Y39">SUM(C37:C38)</f>
        <v>94263163</v>
      </c>
      <c r="D39" s="168">
        <f>SUM(D37:D38)</f>
        <v>0</v>
      </c>
      <c r="E39" s="76">
        <f t="shared" si="4"/>
        <v>105000000</v>
      </c>
      <c r="F39" s="77">
        <f t="shared" si="4"/>
        <v>96815000</v>
      </c>
      <c r="G39" s="77">
        <f t="shared" si="4"/>
        <v>105073391</v>
      </c>
      <c r="H39" s="77">
        <f t="shared" si="4"/>
        <v>94678185</v>
      </c>
      <c r="I39" s="77">
        <f t="shared" si="4"/>
        <v>96693355</v>
      </c>
      <c r="J39" s="77">
        <f t="shared" si="4"/>
        <v>96693355</v>
      </c>
      <c r="K39" s="77">
        <f t="shared" si="4"/>
        <v>99450736</v>
      </c>
      <c r="L39" s="77">
        <f t="shared" si="4"/>
        <v>96693354</v>
      </c>
      <c r="M39" s="77">
        <f t="shared" si="4"/>
        <v>98308025</v>
      </c>
      <c r="N39" s="77">
        <f t="shared" si="4"/>
        <v>98308025</v>
      </c>
      <c r="O39" s="77">
        <f t="shared" si="4"/>
        <v>98308025</v>
      </c>
      <c r="P39" s="77">
        <f t="shared" si="4"/>
        <v>96079049</v>
      </c>
      <c r="Q39" s="77">
        <f t="shared" si="4"/>
        <v>98094219</v>
      </c>
      <c r="R39" s="77">
        <f t="shared" si="4"/>
        <v>98094219</v>
      </c>
      <c r="S39" s="77">
        <f t="shared" si="4"/>
        <v>95911879</v>
      </c>
      <c r="T39" s="77">
        <f t="shared" si="4"/>
        <v>26104621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96815000</v>
      </c>
      <c r="Y39" s="77">
        <f t="shared" si="4"/>
        <v>-96815000</v>
      </c>
      <c r="Z39" s="212">
        <f>+IF(X39&lt;&gt;0,+(Y39/X39)*100,0)</f>
        <v>-100</v>
      </c>
      <c r="AA39" s="79">
        <f>SUM(AA37:AA38)</f>
        <v>96815000</v>
      </c>
    </row>
    <row r="40" spans="1:27" ht="13.5">
      <c r="A40" s="250" t="s">
        <v>167</v>
      </c>
      <c r="B40" s="251"/>
      <c r="C40" s="168">
        <f aca="true" t="shared" si="5" ref="C40:Y40">+C34+C39</f>
        <v>156426341</v>
      </c>
      <c r="D40" s="168">
        <f>+D34+D39</f>
        <v>0</v>
      </c>
      <c r="E40" s="72">
        <f t="shared" si="5"/>
        <v>153000000</v>
      </c>
      <c r="F40" s="73">
        <f t="shared" si="5"/>
        <v>153219000</v>
      </c>
      <c r="G40" s="73">
        <f t="shared" si="5"/>
        <v>162385294</v>
      </c>
      <c r="H40" s="73">
        <f t="shared" si="5"/>
        <v>144025854</v>
      </c>
      <c r="I40" s="73">
        <f t="shared" si="5"/>
        <v>2402958485</v>
      </c>
      <c r="J40" s="73">
        <f t="shared" si="5"/>
        <v>2402958485</v>
      </c>
      <c r="K40" s="73">
        <f t="shared" si="5"/>
        <v>1976268811</v>
      </c>
      <c r="L40" s="73">
        <f t="shared" si="5"/>
        <v>146826401</v>
      </c>
      <c r="M40" s="73">
        <f t="shared" si="5"/>
        <v>154496140</v>
      </c>
      <c r="N40" s="73">
        <f t="shared" si="5"/>
        <v>154496140</v>
      </c>
      <c r="O40" s="73">
        <f t="shared" si="5"/>
        <v>154496140</v>
      </c>
      <c r="P40" s="73">
        <f t="shared" si="5"/>
        <v>168624720</v>
      </c>
      <c r="Q40" s="73">
        <f t="shared" si="5"/>
        <v>197723053</v>
      </c>
      <c r="R40" s="73">
        <f t="shared" si="5"/>
        <v>197723053</v>
      </c>
      <c r="S40" s="73">
        <f t="shared" si="5"/>
        <v>176254283</v>
      </c>
      <c r="T40" s="73">
        <f t="shared" si="5"/>
        <v>73422886</v>
      </c>
      <c r="U40" s="73">
        <f t="shared" si="5"/>
        <v>174763858</v>
      </c>
      <c r="V40" s="73">
        <f t="shared" si="5"/>
        <v>174763858</v>
      </c>
      <c r="W40" s="73">
        <f t="shared" si="5"/>
        <v>174763858</v>
      </c>
      <c r="X40" s="73">
        <f t="shared" si="5"/>
        <v>153219000</v>
      </c>
      <c r="Y40" s="73">
        <f t="shared" si="5"/>
        <v>21544858</v>
      </c>
      <c r="Z40" s="170">
        <f>+IF(X40&lt;&gt;0,+(Y40/X40)*100,0)</f>
        <v>14.061479320449813</v>
      </c>
      <c r="AA40" s="74">
        <f>+AA34+AA39</f>
        <v>153219000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2018567225</v>
      </c>
      <c r="D42" s="257">
        <f>+D25-D40</f>
        <v>0</v>
      </c>
      <c r="E42" s="258">
        <f t="shared" si="6"/>
        <v>1001480000</v>
      </c>
      <c r="F42" s="259">
        <f t="shared" si="6"/>
        <v>2031627000</v>
      </c>
      <c r="G42" s="259">
        <f t="shared" si="6"/>
        <v>934193073</v>
      </c>
      <c r="H42" s="259">
        <f t="shared" si="6"/>
        <v>2003826506</v>
      </c>
      <c r="I42" s="259">
        <f t="shared" si="6"/>
        <v>310285339</v>
      </c>
      <c r="J42" s="259">
        <f t="shared" si="6"/>
        <v>310285339</v>
      </c>
      <c r="K42" s="259">
        <f t="shared" si="6"/>
        <v>218636128</v>
      </c>
      <c r="L42" s="259">
        <f t="shared" si="6"/>
        <v>2010000640</v>
      </c>
      <c r="M42" s="259">
        <f t="shared" si="6"/>
        <v>2031627116</v>
      </c>
      <c r="N42" s="259">
        <f t="shared" si="6"/>
        <v>2031627116</v>
      </c>
      <c r="O42" s="259">
        <f t="shared" si="6"/>
        <v>2031627116</v>
      </c>
      <c r="P42" s="259">
        <f t="shared" si="6"/>
        <v>10392777215</v>
      </c>
      <c r="Q42" s="259">
        <f t="shared" si="6"/>
        <v>2056155190</v>
      </c>
      <c r="R42" s="259">
        <f t="shared" si="6"/>
        <v>2056155190</v>
      </c>
      <c r="S42" s="259">
        <f t="shared" si="6"/>
        <v>2049191124</v>
      </c>
      <c r="T42" s="259">
        <f t="shared" si="6"/>
        <v>307788200</v>
      </c>
      <c r="U42" s="259">
        <f t="shared" si="6"/>
        <v>2031871847</v>
      </c>
      <c r="V42" s="259">
        <f t="shared" si="6"/>
        <v>2031871847</v>
      </c>
      <c r="W42" s="259">
        <f t="shared" si="6"/>
        <v>2031871847</v>
      </c>
      <c r="X42" s="259">
        <f t="shared" si="6"/>
        <v>2031627000</v>
      </c>
      <c r="Y42" s="259">
        <f t="shared" si="6"/>
        <v>244847</v>
      </c>
      <c r="Z42" s="260">
        <f>+IF(X42&lt;&gt;0,+(Y42/X42)*100,0)</f>
        <v>0.012051769345455638</v>
      </c>
      <c r="AA42" s="261">
        <f>+AA25-AA40</f>
        <v>2031627000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2018567225</v>
      </c>
      <c r="D45" s="155"/>
      <c r="E45" s="59">
        <v>1001480000</v>
      </c>
      <c r="F45" s="60">
        <v>2031627000</v>
      </c>
      <c r="G45" s="60">
        <v>934193073</v>
      </c>
      <c r="H45" s="60">
        <v>2003826506</v>
      </c>
      <c r="I45" s="60">
        <v>310285339</v>
      </c>
      <c r="J45" s="60">
        <v>310285339</v>
      </c>
      <c r="K45" s="60">
        <v>218636128</v>
      </c>
      <c r="L45" s="60">
        <v>2010000640</v>
      </c>
      <c r="M45" s="60">
        <v>2031627116</v>
      </c>
      <c r="N45" s="60">
        <v>2031627116</v>
      </c>
      <c r="O45" s="60">
        <v>2031627116</v>
      </c>
      <c r="P45" s="60">
        <v>10392777215</v>
      </c>
      <c r="Q45" s="60">
        <v>2056155190</v>
      </c>
      <c r="R45" s="60">
        <v>2056155190</v>
      </c>
      <c r="S45" s="60">
        <v>2049191124</v>
      </c>
      <c r="T45" s="60">
        <v>307011253</v>
      </c>
      <c r="U45" s="60">
        <v>2031871847</v>
      </c>
      <c r="V45" s="60">
        <v>2031871847</v>
      </c>
      <c r="W45" s="60">
        <v>2031871847</v>
      </c>
      <c r="X45" s="60">
        <v>2031627000</v>
      </c>
      <c r="Y45" s="60">
        <v>244847</v>
      </c>
      <c r="Z45" s="139">
        <v>0.01</v>
      </c>
      <c r="AA45" s="62">
        <v>2031627000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>
        <v>776947</v>
      </c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2018567225</v>
      </c>
      <c r="D48" s="217">
        <f>SUM(D45:D47)</f>
        <v>0</v>
      </c>
      <c r="E48" s="264">
        <f t="shared" si="7"/>
        <v>1001480000</v>
      </c>
      <c r="F48" s="219">
        <f t="shared" si="7"/>
        <v>2031627000</v>
      </c>
      <c r="G48" s="219">
        <f t="shared" si="7"/>
        <v>934193073</v>
      </c>
      <c r="H48" s="219">
        <f t="shared" si="7"/>
        <v>2003826506</v>
      </c>
      <c r="I48" s="219">
        <f t="shared" si="7"/>
        <v>310285339</v>
      </c>
      <c r="J48" s="219">
        <f t="shared" si="7"/>
        <v>310285339</v>
      </c>
      <c r="K48" s="219">
        <f t="shared" si="7"/>
        <v>218636128</v>
      </c>
      <c r="L48" s="219">
        <f t="shared" si="7"/>
        <v>2010000640</v>
      </c>
      <c r="M48" s="219">
        <f t="shared" si="7"/>
        <v>2031627116</v>
      </c>
      <c r="N48" s="219">
        <f t="shared" si="7"/>
        <v>2031627116</v>
      </c>
      <c r="O48" s="219">
        <f t="shared" si="7"/>
        <v>2031627116</v>
      </c>
      <c r="P48" s="219">
        <f t="shared" si="7"/>
        <v>10392777215</v>
      </c>
      <c r="Q48" s="219">
        <f t="shared" si="7"/>
        <v>2056155190</v>
      </c>
      <c r="R48" s="219">
        <f t="shared" si="7"/>
        <v>2056155190</v>
      </c>
      <c r="S48" s="219">
        <f t="shared" si="7"/>
        <v>2049191124</v>
      </c>
      <c r="T48" s="219">
        <f t="shared" si="7"/>
        <v>307788200</v>
      </c>
      <c r="U48" s="219">
        <f t="shared" si="7"/>
        <v>2031871847</v>
      </c>
      <c r="V48" s="219">
        <f t="shared" si="7"/>
        <v>2031871847</v>
      </c>
      <c r="W48" s="219">
        <f t="shared" si="7"/>
        <v>2031871847</v>
      </c>
      <c r="X48" s="219">
        <f t="shared" si="7"/>
        <v>2031627000</v>
      </c>
      <c r="Y48" s="219">
        <f t="shared" si="7"/>
        <v>244847</v>
      </c>
      <c r="Z48" s="265">
        <f>+IF(X48&lt;&gt;0,+(Y48/X48)*100,0)</f>
        <v>0.012051769345455638</v>
      </c>
      <c r="AA48" s="232">
        <f>SUM(AA45:AA47)</f>
        <v>2031627000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51149862</v>
      </c>
      <c r="D6" s="155"/>
      <c r="E6" s="59">
        <v>58254528</v>
      </c>
      <c r="F6" s="60">
        <v>57606004</v>
      </c>
      <c r="G6" s="60">
        <v>2630555</v>
      </c>
      <c r="H6" s="60">
        <v>3262244</v>
      </c>
      <c r="I6" s="60">
        <v>3261875</v>
      </c>
      <c r="J6" s="60">
        <v>9154674</v>
      </c>
      <c r="K6" s="60">
        <v>7366324</v>
      </c>
      <c r="L6" s="60">
        <v>9473043</v>
      </c>
      <c r="M6" s="60">
        <v>3618405</v>
      </c>
      <c r="N6" s="60">
        <v>20457772</v>
      </c>
      <c r="O6" s="60">
        <v>2615365</v>
      </c>
      <c r="P6" s="60">
        <v>3330945</v>
      </c>
      <c r="Q6" s="60">
        <v>3494735</v>
      </c>
      <c r="R6" s="60">
        <v>9441045</v>
      </c>
      <c r="S6" s="60">
        <v>3682556</v>
      </c>
      <c r="T6" s="60">
        <v>4736651</v>
      </c>
      <c r="U6" s="60">
        <v>4721117</v>
      </c>
      <c r="V6" s="60">
        <v>13140324</v>
      </c>
      <c r="W6" s="60">
        <v>52193815</v>
      </c>
      <c r="X6" s="60">
        <v>57606004</v>
      </c>
      <c r="Y6" s="60">
        <v>-5412189</v>
      </c>
      <c r="Z6" s="140">
        <v>-9.4</v>
      </c>
      <c r="AA6" s="62">
        <v>57606004</v>
      </c>
    </row>
    <row r="7" spans="1:27" ht="13.5">
      <c r="A7" s="249" t="s">
        <v>32</v>
      </c>
      <c r="B7" s="182"/>
      <c r="C7" s="155">
        <v>209493157</v>
      </c>
      <c r="D7" s="155"/>
      <c r="E7" s="59">
        <v>244804100</v>
      </c>
      <c r="F7" s="60">
        <v>240428176</v>
      </c>
      <c r="G7" s="60">
        <v>10198378</v>
      </c>
      <c r="H7" s="60">
        <v>12188101</v>
      </c>
      <c r="I7" s="60">
        <v>12704765</v>
      </c>
      <c r="J7" s="60">
        <v>35091244</v>
      </c>
      <c r="K7" s="60">
        <v>12736077</v>
      </c>
      <c r="L7" s="60">
        <v>14016163</v>
      </c>
      <c r="M7" s="60">
        <v>13621515</v>
      </c>
      <c r="N7" s="60">
        <v>40373755</v>
      </c>
      <c r="O7" s="60">
        <v>10534311</v>
      </c>
      <c r="P7" s="60">
        <v>13408119</v>
      </c>
      <c r="Q7" s="60">
        <v>11964393</v>
      </c>
      <c r="R7" s="60">
        <v>35906823</v>
      </c>
      <c r="S7" s="60">
        <v>12392594</v>
      </c>
      <c r="T7" s="60">
        <v>18055975</v>
      </c>
      <c r="U7" s="60">
        <v>13886858</v>
      </c>
      <c r="V7" s="60">
        <v>44335427</v>
      </c>
      <c r="W7" s="60">
        <v>155707249</v>
      </c>
      <c r="X7" s="60">
        <v>240428176</v>
      </c>
      <c r="Y7" s="60">
        <v>-84720927</v>
      </c>
      <c r="Z7" s="140">
        <v>-35.24</v>
      </c>
      <c r="AA7" s="62">
        <v>240428176</v>
      </c>
    </row>
    <row r="8" spans="1:27" ht="13.5">
      <c r="A8" s="249" t="s">
        <v>178</v>
      </c>
      <c r="B8" s="182"/>
      <c r="C8" s="155">
        <v>9584491</v>
      </c>
      <c r="D8" s="155"/>
      <c r="E8" s="59">
        <v>12175980</v>
      </c>
      <c r="F8" s="60">
        <v>12325826</v>
      </c>
      <c r="G8" s="60">
        <v>910371</v>
      </c>
      <c r="H8" s="60">
        <v>931096</v>
      </c>
      <c r="I8" s="60">
        <v>324659</v>
      </c>
      <c r="J8" s="60">
        <v>2166126</v>
      </c>
      <c r="K8" s="60">
        <v>727015</v>
      </c>
      <c r="L8" s="60">
        <v>618856</v>
      </c>
      <c r="M8" s="60">
        <v>504245</v>
      </c>
      <c r="N8" s="60">
        <v>1850116</v>
      </c>
      <c r="O8" s="60">
        <v>532502</v>
      </c>
      <c r="P8" s="60">
        <v>702141</v>
      </c>
      <c r="Q8" s="60">
        <v>693767</v>
      </c>
      <c r="R8" s="60">
        <v>1928410</v>
      </c>
      <c r="S8" s="60">
        <v>385042</v>
      </c>
      <c r="T8" s="60">
        <v>8324196</v>
      </c>
      <c r="U8" s="60">
        <v>9537929</v>
      </c>
      <c r="V8" s="60">
        <v>18247167</v>
      </c>
      <c r="W8" s="60">
        <v>24191819</v>
      </c>
      <c r="X8" s="60">
        <v>12325826</v>
      </c>
      <c r="Y8" s="60">
        <v>11865993</v>
      </c>
      <c r="Z8" s="140">
        <v>96.27</v>
      </c>
      <c r="AA8" s="62">
        <v>12325826</v>
      </c>
    </row>
    <row r="9" spans="1:27" ht="13.5">
      <c r="A9" s="249" t="s">
        <v>179</v>
      </c>
      <c r="B9" s="182"/>
      <c r="C9" s="155">
        <v>114136593</v>
      </c>
      <c r="D9" s="155"/>
      <c r="E9" s="59">
        <v>106545000</v>
      </c>
      <c r="F9" s="60">
        <v>115880000</v>
      </c>
      <c r="G9" s="60">
        <v>39376000</v>
      </c>
      <c r="H9" s="60">
        <v>1834000</v>
      </c>
      <c r="I9" s="60">
        <v>88730</v>
      </c>
      <c r="J9" s="60">
        <v>41298730</v>
      </c>
      <c r="K9" s="60">
        <v>2826000</v>
      </c>
      <c r="L9" s="60">
        <v>31811000</v>
      </c>
      <c r="M9" s="60">
        <v>151000</v>
      </c>
      <c r="N9" s="60">
        <v>34788000</v>
      </c>
      <c r="O9" s="60"/>
      <c r="P9" s="60">
        <v>1477000</v>
      </c>
      <c r="Q9" s="60">
        <v>26947000</v>
      </c>
      <c r="R9" s="60">
        <v>28424000</v>
      </c>
      <c r="S9" s="60"/>
      <c r="T9" s="60"/>
      <c r="U9" s="60"/>
      <c r="V9" s="60"/>
      <c r="W9" s="60">
        <v>104510730</v>
      </c>
      <c r="X9" s="60">
        <v>115880000</v>
      </c>
      <c r="Y9" s="60">
        <v>-11369270</v>
      </c>
      <c r="Z9" s="140">
        <v>-9.81</v>
      </c>
      <c r="AA9" s="62">
        <v>115880000</v>
      </c>
    </row>
    <row r="10" spans="1:27" ht="13.5">
      <c r="A10" s="249" t="s">
        <v>180</v>
      </c>
      <c r="B10" s="182"/>
      <c r="C10" s="155">
        <v>22782000</v>
      </c>
      <c r="D10" s="155"/>
      <c r="E10" s="59">
        <v>43158000</v>
      </c>
      <c r="F10" s="60">
        <v>43158000</v>
      </c>
      <c r="G10" s="60">
        <v>18074000</v>
      </c>
      <c r="H10" s="60"/>
      <c r="I10" s="60">
        <v>1250000</v>
      </c>
      <c r="J10" s="60">
        <v>19324000</v>
      </c>
      <c r="K10" s="60">
        <v>3000000</v>
      </c>
      <c r="L10" s="60">
        <v>2500000</v>
      </c>
      <c r="M10" s="60">
        <v>9000000</v>
      </c>
      <c r="N10" s="60">
        <v>14500000</v>
      </c>
      <c r="O10" s="60">
        <v>2000000</v>
      </c>
      <c r="P10" s="60">
        <v>10992000</v>
      </c>
      <c r="Q10" s="60">
        <v>12292000</v>
      </c>
      <c r="R10" s="60">
        <v>25284000</v>
      </c>
      <c r="S10" s="60"/>
      <c r="T10" s="60"/>
      <c r="U10" s="60"/>
      <c r="V10" s="60"/>
      <c r="W10" s="60">
        <v>59108000</v>
      </c>
      <c r="X10" s="60">
        <v>43158000</v>
      </c>
      <c r="Y10" s="60">
        <v>15950000</v>
      </c>
      <c r="Z10" s="140">
        <v>36.96</v>
      </c>
      <c r="AA10" s="62">
        <v>43158000</v>
      </c>
    </row>
    <row r="11" spans="1:27" ht="13.5">
      <c r="A11" s="249" t="s">
        <v>181</v>
      </c>
      <c r="B11" s="182"/>
      <c r="C11" s="155">
        <v>4374610</v>
      </c>
      <c r="D11" s="155"/>
      <c r="E11" s="59">
        <v>4254000</v>
      </c>
      <c r="F11" s="60">
        <v>2685000</v>
      </c>
      <c r="G11" s="60">
        <v>44715</v>
      </c>
      <c r="H11" s="60">
        <v>58990</v>
      </c>
      <c r="I11" s="60">
        <v>387741</v>
      </c>
      <c r="J11" s="60">
        <v>491446</v>
      </c>
      <c r="K11" s="60">
        <v>278189</v>
      </c>
      <c r="L11" s="60">
        <v>194560</v>
      </c>
      <c r="M11" s="60">
        <v>132115</v>
      </c>
      <c r="N11" s="60">
        <v>604864</v>
      </c>
      <c r="O11" s="60">
        <v>420245</v>
      </c>
      <c r="P11" s="60">
        <v>360186</v>
      </c>
      <c r="Q11" s="60">
        <v>249169</v>
      </c>
      <c r="R11" s="60">
        <v>1029600</v>
      </c>
      <c r="S11" s="60">
        <v>275813</v>
      </c>
      <c r="T11" s="60">
        <v>358060</v>
      </c>
      <c r="U11" s="60">
        <v>186843</v>
      </c>
      <c r="V11" s="60">
        <v>820716</v>
      </c>
      <c r="W11" s="60">
        <v>2946626</v>
      </c>
      <c r="X11" s="60">
        <v>2685000</v>
      </c>
      <c r="Y11" s="60">
        <v>261626</v>
      </c>
      <c r="Z11" s="140">
        <v>9.74</v>
      </c>
      <c r="AA11" s="62">
        <v>2685000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-351658045</v>
      </c>
      <c r="D14" s="155"/>
      <c r="E14" s="59">
        <v>-415236004</v>
      </c>
      <c r="F14" s="60">
        <v>-415235995</v>
      </c>
      <c r="G14" s="60">
        <v>-17511207</v>
      </c>
      <c r="H14" s="60">
        <v>-34501396</v>
      </c>
      <c r="I14" s="60">
        <v>-39878558</v>
      </c>
      <c r="J14" s="60">
        <v>-91891161</v>
      </c>
      <c r="K14" s="60">
        <v>-31345579</v>
      </c>
      <c r="L14" s="60">
        <v>-34321458</v>
      </c>
      <c r="M14" s="60">
        <v>-29907550</v>
      </c>
      <c r="N14" s="60">
        <v>-95574587</v>
      </c>
      <c r="O14" s="60">
        <v>-23436542</v>
      </c>
      <c r="P14" s="60">
        <v>-29807715</v>
      </c>
      <c r="Q14" s="60">
        <v>-39253684</v>
      </c>
      <c r="R14" s="60">
        <v>-92497941</v>
      </c>
      <c r="S14" s="60">
        <v>-28135723</v>
      </c>
      <c r="T14" s="60">
        <v>-29806931</v>
      </c>
      <c r="U14" s="60">
        <v>-29355365</v>
      </c>
      <c r="V14" s="60">
        <v>-87298019</v>
      </c>
      <c r="W14" s="60">
        <v>-367261708</v>
      </c>
      <c r="X14" s="60">
        <v>-415235995</v>
      </c>
      <c r="Y14" s="60">
        <v>47974287</v>
      </c>
      <c r="Z14" s="140">
        <v>-11.55</v>
      </c>
      <c r="AA14" s="62">
        <v>-415235995</v>
      </c>
    </row>
    <row r="15" spans="1:27" ht="13.5">
      <c r="A15" s="249" t="s">
        <v>40</v>
      </c>
      <c r="B15" s="182"/>
      <c r="C15" s="155">
        <v>-892016</v>
      </c>
      <c r="D15" s="155"/>
      <c r="E15" s="59"/>
      <c r="F15" s="60">
        <v>-650000</v>
      </c>
      <c r="G15" s="60"/>
      <c r="H15" s="60">
        <v>-632621</v>
      </c>
      <c r="I15" s="60">
        <v>632621</v>
      </c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-650000</v>
      </c>
      <c r="Y15" s="60">
        <v>650000</v>
      </c>
      <c r="Z15" s="140">
        <v>-100</v>
      </c>
      <c r="AA15" s="62">
        <v>-650000</v>
      </c>
    </row>
    <row r="16" spans="1:27" ht="13.5">
      <c r="A16" s="249" t="s">
        <v>42</v>
      </c>
      <c r="B16" s="182"/>
      <c r="C16" s="155">
        <v>-33797585</v>
      </c>
      <c r="D16" s="155"/>
      <c r="E16" s="59">
        <v>-12726000</v>
      </c>
      <c r="F16" s="60">
        <v>-34383996</v>
      </c>
      <c r="G16" s="60">
        <v>-773542</v>
      </c>
      <c r="H16" s="60">
        <v>-1073966</v>
      </c>
      <c r="I16" s="60">
        <v>-1030496</v>
      </c>
      <c r="J16" s="60">
        <v>-2878004</v>
      </c>
      <c r="K16" s="60">
        <v>-1134481</v>
      </c>
      <c r="L16" s="60">
        <v>-1350713</v>
      </c>
      <c r="M16" s="60">
        <v>-928088</v>
      </c>
      <c r="N16" s="60">
        <v>-3413282</v>
      </c>
      <c r="O16" s="60">
        <v>2642079</v>
      </c>
      <c r="P16" s="60">
        <v>-12323068</v>
      </c>
      <c r="Q16" s="60">
        <v>-871302</v>
      </c>
      <c r="R16" s="60">
        <v>-10552291</v>
      </c>
      <c r="S16" s="60">
        <v>-1018293</v>
      </c>
      <c r="T16" s="60">
        <v>-1399421</v>
      </c>
      <c r="U16" s="60">
        <v>-5281580</v>
      </c>
      <c r="V16" s="60">
        <v>-7699294</v>
      </c>
      <c r="W16" s="60">
        <v>-24542871</v>
      </c>
      <c r="X16" s="60">
        <v>-34383996</v>
      </c>
      <c r="Y16" s="60">
        <v>9841125</v>
      </c>
      <c r="Z16" s="140">
        <v>-28.62</v>
      </c>
      <c r="AA16" s="62">
        <v>-34383996</v>
      </c>
    </row>
    <row r="17" spans="1:27" ht="13.5">
      <c r="A17" s="250" t="s">
        <v>185</v>
      </c>
      <c r="B17" s="251"/>
      <c r="C17" s="168">
        <f aca="true" t="shared" si="0" ref="C17:Y17">SUM(C6:C16)</f>
        <v>25173067</v>
      </c>
      <c r="D17" s="168">
        <f t="shared" si="0"/>
        <v>0</v>
      </c>
      <c r="E17" s="72">
        <f t="shared" si="0"/>
        <v>41229604</v>
      </c>
      <c r="F17" s="73">
        <f t="shared" si="0"/>
        <v>21813015</v>
      </c>
      <c r="G17" s="73">
        <f t="shared" si="0"/>
        <v>52949270</v>
      </c>
      <c r="H17" s="73">
        <f t="shared" si="0"/>
        <v>-17933552</v>
      </c>
      <c r="I17" s="73">
        <f t="shared" si="0"/>
        <v>-22258663</v>
      </c>
      <c r="J17" s="73">
        <f t="shared" si="0"/>
        <v>12757055</v>
      </c>
      <c r="K17" s="73">
        <f t="shared" si="0"/>
        <v>-5546455</v>
      </c>
      <c r="L17" s="73">
        <f t="shared" si="0"/>
        <v>22941451</v>
      </c>
      <c r="M17" s="73">
        <f t="shared" si="0"/>
        <v>-3808358</v>
      </c>
      <c r="N17" s="73">
        <f t="shared" si="0"/>
        <v>13586638</v>
      </c>
      <c r="O17" s="73">
        <f t="shared" si="0"/>
        <v>-4692040</v>
      </c>
      <c r="P17" s="73">
        <f t="shared" si="0"/>
        <v>-11860392</v>
      </c>
      <c r="Q17" s="73">
        <f t="shared" si="0"/>
        <v>15516078</v>
      </c>
      <c r="R17" s="73">
        <f t="shared" si="0"/>
        <v>-1036354</v>
      </c>
      <c r="S17" s="73">
        <f t="shared" si="0"/>
        <v>-12418011</v>
      </c>
      <c r="T17" s="73">
        <f t="shared" si="0"/>
        <v>268530</v>
      </c>
      <c r="U17" s="73">
        <f t="shared" si="0"/>
        <v>-6304198</v>
      </c>
      <c r="V17" s="73">
        <f t="shared" si="0"/>
        <v>-18453679</v>
      </c>
      <c r="W17" s="73">
        <f t="shared" si="0"/>
        <v>6853660</v>
      </c>
      <c r="X17" s="73">
        <f t="shared" si="0"/>
        <v>21813015</v>
      </c>
      <c r="Y17" s="73">
        <f t="shared" si="0"/>
        <v>-14959355</v>
      </c>
      <c r="Z17" s="170">
        <f>+IF(X17&lt;&gt;0,+(Y17/X17)*100,0)</f>
        <v>-68.57995100631436</v>
      </c>
      <c r="AA17" s="74">
        <f>SUM(AA6:AA16)</f>
        <v>21813015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>
        <v>10000000</v>
      </c>
      <c r="F24" s="60">
        <v>10000000</v>
      </c>
      <c r="G24" s="60">
        <v>-5813</v>
      </c>
      <c r="H24" s="60"/>
      <c r="I24" s="60"/>
      <c r="J24" s="60">
        <v>-5813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-5813</v>
      </c>
      <c r="X24" s="60">
        <v>10000000</v>
      </c>
      <c r="Y24" s="60">
        <v>-10005813</v>
      </c>
      <c r="Z24" s="140">
        <v>-100.06</v>
      </c>
      <c r="AA24" s="62">
        <v>10000000</v>
      </c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-48251574</v>
      </c>
      <c r="D26" s="155"/>
      <c r="E26" s="59">
        <v>-49182000</v>
      </c>
      <c r="F26" s="60">
        <v>-43158000</v>
      </c>
      <c r="G26" s="60">
        <v>-3864830</v>
      </c>
      <c r="H26" s="60">
        <v>-473838</v>
      </c>
      <c r="I26" s="60">
        <v>-2109448</v>
      </c>
      <c r="J26" s="60">
        <v>-6448116</v>
      </c>
      <c r="K26" s="60">
        <v>-3009999</v>
      </c>
      <c r="L26" s="60">
        <v>-5524027</v>
      </c>
      <c r="M26" s="60">
        <v>-2157887</v>
      </c>
      <c r="N26" s="60">
        <v>-10691913</v>
      </c>
      <c r="O26" s="60">
        <v>-854637</v>
      </c>
      <c r="P26" s="60">
        <v>-1663537</v>
      </c>
      <c r="Q26" s="60">
        <v>-4248772</v>
      </c>
      <c r="R26" s="60">
        <v>-6766946</v>
      </c>
      <c r="S26" s="60">
        <v>-7103204</v>
      </c>
      <c r="T26" s="60">
        <v>-8739578</v>
      </c>
      <c r="U26" s="60">
        <v>-12951227</v>
      </c>
      <c r="V26" s="60">
        <v>-28794009</v>
      </c>
      <c r="W26" s="60">
        <v>-52700984</v>
      </c>
      <c r="X26" s="60">
        <v>-43158000</v>
      </c>
      <c r="Y26" s="60">
        <v>-9542984</v>
      </c>
      <c r="Z26" s="140">
        <v>22.11</v>
      </c>
      <c r="AA26" s="62">
        <v>-43158000</v>
      </c>
    </row>
    <row r="27" spans="1:27" ht="13.5">
      <c r="A27" s="250" t="s">
        <v>192</v>
      </c>
      <c r="B27" s="251"/>
      <c r="C27" s="168">
        <f aca="true" t="shared" si="1" ref="C27:Y27">SUM(C21:C26)</f>
        <v>-48251574</v>
      </c>
      <c r="D27" s="168">
        <f>SUM(D21:D26)</f>
        <v>0</v>
      </c>
      <c r="E27" s="72">
        <f t="shared" si="1"/>
        <v>-39182000</v>
      </c>
      <c r="F27" s="73">
        <f t="shared" si="1"/>
        <v>-33158000</v>
      </c>
      <c r="G27" s="73">
        <f t="shared" si="1"/>
        <v>-3870643</v>
      </c>
      <c r="H27" s="73">
        <f t="shared" si="1"/>
        <v>-473838</v>
      </c>
      <c r="I27" s="73">
        <f t="shared" si="1"/>
        <v>-2109448</v>
      </c>
      <c r="J27" s="73">
        <f t="shared" si="1"/>
        <v>-6453929</v>
      </c>
      <c r="K27" s="73">
        <f t="shared" si="1"/>
        <v>-3009999</v>
      </c>
      <c r="L27" s="73">
        <f t="shared" si="1"/>
        <v>-5524027</v>
      </c>
      <c r="M27" s="73">
        <f t="shared" si="1"/>
        <v>-2157887</v>
      </c>
      <c r="N27" s="73">
        <f t="shared" si="1"/>
        <v>-10691913</v>
      </c>
      <c r="O27" s="73">
        <f t="shared" si="1"/>
        <v>-854637</v>
      </c>
      <c r="P27" s="73">
        <f t="shared" si="1"/>
        <v>-1663537</v>
      </c>
      <c r="Q27" s="73">
        <f t="shared" si="1"/>
        <v>-4248772</v>
      </c>
      <c r="R27" s="73">
        <f t="shared" si="1"/>
        <v>-6766946</v>
      </c>
      <c r="S27" s="73">
        <f t="shared" si="1"/>
        <v>-7103204</v>
      </c>
      <c r="T27" s="73">
        <f t="shared" si="1"/>
        <v>-8739578</v>
      </c>
      <c r="U27" s="73">
        <f t="shared" si="1"/>
        <v>-12951227</v>
      </c>
      <c r="V27" s="73">
        <f t="shared" si="1"/>
        <v>-28794009</v>
      </c>
      <c r="W27" s="73">
        <f t="shared" si="1"/>
        <v>-52706797</v>
      </c>
      <c r="X27" s="73">
        <f t="shared" si="1"/>
        <v>-33158000</v>
      </c>
      <c r="Y27" s="73">
        <f t="shared" si="1"/>
        <v>-19548797</v>
      </c>
      <c r="Z27" s="170">
        <f>+IF(X27&lt;&gt;0,+(Y27/X27)*100,0)</f>
        <v>58.95650220158031</v>
      </c>
      <c r="AA27" s="74">
        <f>SUM(AA21:AA26)</f>
        <v>-33158000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>
        <v>-6980619</v>
      </c>
      <c r="D32" s="155"/>
      <c r="E32" s="59"/>
      <c r="F32" s="60"/>
      <c r="G32" s="60">
        <v>-4140317</v>
      </c>
      <c r="H32" s="60">
        <v>-5070283</v>
      </c>
      <c r="I32" s="60">
        <v>5070283</v>
      </c>
      <c r="J32" s="60">
        <v>-4140317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-4140317</v>
      </c>
      <c r="X32" s="60"/>
      <c r="Y32" s="60">
        <v>-4140317</v>
      </c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480000</v>
      </c>
      <c r="F33" s="60">
        <v>480000</v>
      </c>
      <c r="G33" s="60">
        <v>20564</v>
      </c>
      <c r="H33" s="159">
        <v>57186</v>
      </c>
      <c r="I33" s="159">
        <v>-5544</v>
      </c>
      <c r="J33" s="159">
        <v>72206</v>
      </c>
      <c r="K33" s="60">
        <v>22054</v>
      </c>
      <c r="L33" s="60">
        <v>-19990</v>
      </c>
      <c r="M33" s="60">
        <v>26104</v>
      </c>
      <c r="N33" s="60">
        <v>28168</v>
      </c>
      <c r="O33" s="159">
        <v>-29793</v>
      </c>
      <c r="P33" s="159">
        <v>23037</v>
      </c>
      <c r="Q33" s="159">
        <v>5284</v>
      </c>
      <c r="R33" s="60">
        <v>-1472</v>
      </c>
      <c r="S33" s="60">
        <v>45630</v>
      </c>
      <c r="T33" s="60"/>
      <c r="U33" s="60">
        <v>100810</v>
      </c>
      <c r="V33" s="159">
        <v>146440</v>
      </c>
      <c r="W33" s="159">
        <v>245342</v>
      </c>
      <c r="X33" s="159">
        <v>480000</v>
      </c>
      <c r="Y33" s="60">
        <v>-234658</v>
      </c>
      <c r="Z33" s="140">
        <v>-48.89</v>
      </c>
      <c r="AA33" s="62">
        <v>480000</v>
      </c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/>
      <c r="D35" s="155"/>
      <c r="E35" s="59"/>
      <c r="F35" s="60"/>
      <c r="G35" s="60">
        <v>-5957973</v>
      </c>
      <c r="H35" s="60"/>
      <c r="I35" s="60"/>
      <c r="J35" s="60">
        <v>-5957973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-5957973</v>
      </c>
      <c r="X35" s="60"/>
      <c r="Y35" s="60">
        <v>-5957973</v>
      </c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-6980619</v>
      </c>
      <c r="D36" s="168">
        <f>SUM(D31:D35)</f>
        <v>0</v>
      </c>
      <c r="E36" s="72">
        <f t="shared" si="2"/>
        <v>480000</v>
      </c>
      <c r="F36" s="73">
        <f t="shared" si="2"/>
        <v>480000</v>
      </c>
      <c r="G36" s="73">
        <f t="shared" si="2"/>
        <v>-10077726</v>
      </c>
      <c r="H36" s="73">
        <f t="shared" si="2"/>
        <v>-5013097</v>
      </c>
      <c r="I36" s="73">
        <f t="shared" si="2"/>
        <v>5064739</v>
      </c>
      <c r="J36" s="73">
        <f t="shared" si="2"/>
        <v>-10026084</v>
      </c>
      <c r="K36" s="73">
        <f t="shared" si="2"/>
        <v>22054</v>
      </c>
      <c r="L36" s="73">
        <f t="shared" si="2"/>
        <v>-19990</v>
      </c>
      <c r="M36" s="73">
        <f t="shared" si="2"/>
        <v>26104</v>
      </c>
      <c r="N36" s="73">
        <f t="shared" si="2"/>
        <v>28168</v>
      </c>
      <c r="O36" s="73">
        <f t="shared" si="2"/>
        <v>-29793</v>
      </c>
      <c r="P36" s="73">
        <f t="shared" si="2"/>
        <v>23037</v>
      </c>
      <c r="Q36" s="73">
        <f t="shared" si="2"/>
        <v>5284</v>
      </c>
      <c r="R36" s="73">
        <f t="shared" si="2"/>
        <v>-1472</v>
      </c>
      <c r="S36" s="73">
        <f t="shared" si="2"/>
        <v>45630</v>
      </c>
      <c r="T36" s="73">
        <f t="shared" si="2"/>
        <v>0</v>
      </c>
      <c r="U36" s="73">
        <f t="shared" si="2"/>
        <v>100810</v>
      </c>
      <c r="V36" s="73">
        <f t="shared" si="2"/>
        <v>146440</v>
      </c>
      <c r="W36" s="73">
        <f t="shared" si="2"/>
        <v>-9852948</v>
      </c>
      <c r="X36" s="73">
        <f t="shared" si="2"/>
        <v>480000</v>
      </c>
      <c r="Y36" s="73">
        <f t="shared" si="2"/>
        <v>-10332948</v>
      </c>
      <c r="Z36" s="170">
        <f>+IF(X36&lt;&gt;0,+(Y36/X36)*100,0)</f>
        <v>-2152.6975</v>
      </c>
      <c r="AA36" s="74">
        <f>SUM(AA31:AA35)</f>
        <v>480000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-30059126</v>
      </c>
      <c r="D38" s="153">
        <f>+D17+D27+D36</f>
        <v>0</v>
      </c>
      <c r="E38" s="99">
        <f t="shared" si="3"/>
        <v>2527604</v>
      </c>
      <c r="F38" s="100">
        <f t="shared" si="3"/>
        <v>-10864985</v>
      </c>
      <c r="G38" s="100">
        <f t="shared" si="3"/>
        <v>39000901</v>
      </c>
      <c r="H38" s="100">
        <f t="shared" si="3"/>
        <v>-23420487</v>
      </c>
      <c r="I38" s="100">
        <f t="shared" si="3"/>
        <v>-19303372</v>
      </c>
      <c r="J38" s="100">
        <f t="shared" si="3"/>
        <v>-3722958</v>
      </c>
      <c r="K38" s="100">
        <f t="shared" si="3"/>
        <v>-8534400</v>
      </c>
      <c r="L38" s="100">
        <f t="shared" si="3"/>
        <v>17397434</v>
      </c>
      <c r="M38" s="100">
        <f t="shared" si="3"/>
        <v>-5940141</v>
      </c>
      <c r="N38" s="100">
        <f t="shared" si="3"/>
        <v>2922893</v>
      </c>
      <c r="O38" s="100">
        <f t="shared" si="3"/>
        <v>-5576470</v>
      </c>
      <c r="P38" s="100">
        <f t="shared" si="3"/>
        <v>-13500892</v>
      </c>
      <c r="Q38" s="100">
        <f t="shared" si="3"/>
        <v>11272590</v>
      </c>
      <c r="R38" s="100">
        <f t="shared" si="3"/>
        <v>-7804772</v>
      </c>
      <c r="S38" s="100">
        <f t="shared" si="3"/>
        <v>-19475585</v>
      </c>
      <c r="T38" s="100">
        <f t="shared" si="3"/>
        <v>-8471048</v>
      </c>
      <c r="U38" s="100">
        <f t="shared" si="3"/>
        <v>-19154615</v>
      </c>
      <c r="V38" s="100">
        <f t="shared" si="3"/>
        <v>-47101248</v>
      </c>
      <c r="W38" s="100">
        <f t="shared" si="3"/>
        <v>-55706085</v>
      </c>
      <c r="X38" s="100">
        <f t="shared" si="3"/>
        <v>-10864985</v>
      </c>
      <c r="Y38" s="100">
        <f t="shared" si="3"/>
        <v>-44841100</v>
      </c>
      <c r="Z38" s="137">
        <f>+IF(X38&lt;&gt;0,+(Y38/X38)*100,0)</f>
        <v>412.71202859460925</v>
      </c>
      <c r="AA38" s="102">
        <f>+AA17+AA27+AA36</f>
        <v>-10864985</v>
      </c>
    </row>
    <row r="39" spans="1:27" ht="13.5">
      <c r="A39" s="249" t="s">
        <v>200</v>
      </c>
      <c r="B39" s="182"/>
      <c r="C39" s="153">
        <v>83210605</v>
      </c>
      <c r="D39" s="153"/>
      <c r="E39" s="99">
        <v>54895000</v>
      </c>
      <c r="F39" s="100">
        <v>53151000</v>
      </c>
      <c r="G39" s="100">
        <v>23353612</v>
      </c>
      <c r="H39" s="100">
        <v>62354513</v>
      </c>
      <c r="I39" s="100">
        <v>38934026</v>
      </c>
      <c r="J39" s="100">
        <v>23353612</v>
      </c>
      <c r="K39" s="100">
        <v>19630654</v>
      </c>
      <c r="L39" s="100">
        <v>11096254</v>
      </c>
      <c r="M39" s="100">
        <v>28493688</v>
      </c>
      <c r="N39" s="100">
        <v>19630654</v>
      </c>
      <c r="O39" s="100">
        <v>22553547</v>
      </c>
      <c r="P39" s="100">
        <v>16977077</v>
      </c>
      <c r="Q39" s="100">
        <v>3476185</v>
      </c>
      <c r="R39" s="100">
        <v>22553547</v>
      </c>
      <c r="S39" s="100">
        <v>14748775</v>
      </c>
      <c r="T39" s="100">
        <v>-4726810</v>
      </c>
      <c r="U39" s="100">
        <v>-13197858</v>
      </c>
      <c r="V39" s="100">
        <v>14748775</v>
      </c>
      <c r="W39" s="100">
        <v>23353612</v>
      </c>
      <c r="X39" s="100">
        <v>53151000</v>
      </c>
      <c r="Y39" s="100">
        <v>-29797388</v>
      </c>
      <c r="Z39" s="137">
        <v>-56.06</v>
      </c>
      <c r="AA39" s="102">
        <v>53151000</v>
      </c>
    </row>
    <row r="40" spans="1:27" ht="13.5">
      <c r="A40" s="269" t="s">
        <v>201</v>
      </c>
      <c r="B40" s="256"/>
      <c r="C40" s="257">
        <v>53151479</v>
      </c>
      <c r="D40" s="257"/>
      <c r="E40" s="258">
        <v>57422604</v>
      </c>
      <c r="F40" s="259">
        <v>42286015</v>
      </c>
      <c r="G40" s="259">
        <v>62354513</v>
      </c>
      <c r="H40" s="259">
        <v>38934026</v>
      </c>
      <c r="I40" s="259">
        <v>19630654</v>
      </c>
      <c r="J40" s="259">
        <v>19630654</v>
      </c>
      <c r="K40" s="259">
        <v>11096254</v>
      </c>
      <c r="L40" s="259">
        <v>28493688</v>
      </c>
      <c r="M40" s="259">
        <v>22553547</v>
      </c>
      <c r="N40" s="259">
        <v>22553547</v>
      </c>
      <c r="O40" s="259">
        <v>16977077</v>
      </c>
      <c r="P40" s="259">
        <v>3476185</v>
      </c>
      <c r="Q40" s="259">
        <v>14748775</v>
      </c>
      <c r="R40" s="259">
        <v>16977077</v>
      </c>
      <c r="S40" s="259">
        <v>-4726810</v>
      </c>
      <c r="T40" s="259">
        <v>-13197858</v>
      </c>
      <c r="U40" s="259">
        <v>-32352473</v>
      </c>
      <c r="V40" s="259">
        <v>-32352473</v>
      </c>
      <c r="W40" s="259">
        <v>-32352473</v>
      </c>
      <c r="X40" s="259">
        <v>42286015</v>
      </c>
      <c r="Y40" s="259">
        <v>-74638488</v>
      </c>
      <c r="Z40" s="260">
        <v>-176.51</v>
      </c>
      <c r="AA40" s="261">
        <v>42286015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48251574</v>
      </c>
      <c r="D5" s="200">
        <f t="shared" si="0"/>
        <v>0</v>
      </c>
      <c r="E5" s="106">
        <f t="shared" si="0"/>
        <v>54413920</v>
      </c>
      <c r="F5" s="106">
        <f t="shared" si="0"/>
        <v>54163700</v>
      </c>
      <c r="G5" s="106">
        <f t="shared" si="0"/>
        <v>3864830</v>
      </c>
      <c r="H5" s="106">
        <f t="shared" si="0"/>
        <v>473838</v>
      </c>
      <c r="I5" s="106">
        <f t="shared" si="0"/>
        <v>2109448</v>
      </c>
      <c r="J5" s="106">
        <f t="shared" si="0"/>
        <v>6448116</v>
      </c>
      <c r="K5" s="106">
        <f t="shared" si="0"/>
        <v>3009999</v>
      </c>
      <c r="L5" s="106">
        <f t="shared" si="0"/>
        <v>5524027</v>
      </c>
      <c r="M5" s="106">
        <f t="shared" si="0"/>
        <v>2157887</v>
      </c>
      <c r="N5" s="106">
        <f t="shared" si="0"/>
        <v>10691913</v>
      </c>
      <c r="O5" s="106">
        <f t="shared" si="0"/>
        <v>854637</v>
      </c>
      <c r="P5" s="106">
        <f t="shared" si="0"/>
        <v>1663537</v>
      </c>
      <c r="Q5" s="106">
        <f t="shared" si="0"/>
        <v>4248772</v>
      </c>
      <c r="R5" s="106">
        <f t="shared" si="0"/>
        <v>6766946</v>
      </c>
      <c r="S5" s="106">
        <f t="shared" si="0"/>
        <v>7103204</v>
      </c>
      <c r="T5" s="106">
        <f t="shared" si="0"/>
        <v>8878914</v>
      </c>
      <c r="U5" s="106">
        <f t="shared" si="0"/>
        <v>14632621</v>
      </c>
      <c r="V5" s="106">
        <f t="shared" si="0"/>
        <v>30614739</v>
      </c>
      <c r="W5" s="106">
        <f t="shared" si="0"/>
        <v>54521714</v>
      </c>
      <c r="X5" s="106">
        <f t="shared" si="0"/>
        <v>54163700</v>
      </c>
      <c r="Y5" s="106">
        <f t="shared" si="0"/>
        <v>358014</v>
      </c>
      <c r="Z5" s="201">
        <f>+IF(X5&lt;&gt;0,+(Y5/X5)*100,0)</f>
        <v>0.6609851247237541</v>
      </c>
      <c r="AA5" s="199">
        <f>SUM(AA11:AA18)</f>
        <v>54163700</v>
      </c>
    </row>
    <row r="6" spans="1:27" ht="13.5">
      <c r="A6" s="291" t="s">
        <v>205</v>
      </c>
      <c r="B6" s="142"/>
      <c r="C6" s="62">
        <v>28453536</v>
      </c>
      <c r="D6" s="156"/>
      <c r="E6" s="60">
        <v>34158000</v>
      </c>
      <c r="F6" s="60">
        <v>34158000</v>
      </c>
      <c r="G6" s="60">
        <v>2182383</v>
      </c>
      <c r="H6" s="60">
        <v>259683</v>
      </c>
      <c r="I6" s="60">
        <v>1185837</v>
      </c>
      <c r="J6" s="60">
        <v>3627903</v>
      </c>
      <c r="K6" s="60">
        <v>2014482</v>
      </c>
      <c r="L6" s="60">
        <v>4558094</v>
      </c>
      <c r="M6" s="60">
        <v>1155085</v>
      </c>
      <c r="N6" s="60">
        <v>7727661</v>
      </c>
      <c r="O6" s="60">
        <v>675274</v>
      </c>
      <c r="P6" s="60">
        <v>1580889</v>
      </c>
      <c r="Q6" s="60">
        <v>3741813</v>
      </c>
      <c r="R6" s="60">
        <v>5997976</v>
      </c>
      <c r="S6" s="60">
        <v>2660930</v>
      </c>
      <c r="T6" s="60">
        <v>8017396</v>
      </c>
      <c r="U6" s="60">
        <v>10103722</v>
      </c>
      <c r="V6" s="60">
        <v>20782048</v>
      </c>
      <c r="W6" s="60">
        <v>38135588</v>
      </c>
      <c r="X6" s="60">
        <v>34158000</v>
      </c>
      <c r="Y6" s="60">
        <v>3977588</v>
      </c>
      <c r="Z6" s="140">
        <v>11.64</v>
      </c>
      <c r="AA6" s="155">
        <v>34158000</v>
      </c>
    </row>
    <row r="7" spans="1:27" ht="13.5">
      <c r="A7" s="291" t="s">
        <v>206</v>
      </c>
      <c r="B7" s="142"/>
      <c r="C7" s="62">
        <v>1078880</v>
      </c>
      <c r="D7" s="156"/>
      <c r="E7" s="60">
        <v>4540000</v>
      </c>
      <c r="F7" s="60">
        <v>13500000</v>
      </c>
      <c r="G7" s="60">
        <v>1682447</v>
      </c>
      <c r="H7" s="60">
        <v>206366</v>
      </c>
      <c r="I7" s="60">
        <v>913254</v>
      </c>
      <c r="J7" s="60">
        <v>2802067</v>
      </c>
      <c r="K7" s="60">
        <v>780031</v>
      </c>
      <c r="L7" s="60">
        <v>965933</v>
      </c>
      <c r="M7" s="60">
        <v>999341</v>
      </c>
      <c r="N7" s="60">
        <v>2745305</v>
      </c>
      <c r="O7" s="60"/>
      <c r="P7" s="60"/>
      <c r="Q7" s="60">
        <v>572828</v>
      </c>
      <c r="R7" s="60">
        <v>572828</v>
      </c>
      <c r="S7" s="60">
        <v>4419341</v>
      </c>
      <c r="T7" s="60">
        <v>722182</v>
      </c>
      <c r="U7" s="60">
        <v>3455000</v>
      </c>
      <c r="V7" s="60">
        <v>8596523</v>
      </c>
      <c r="W7" s="60">
        <v>14716723</v>
      </c>
      <c r="X7" s="60">
        <v>13500000</v>
      </c>
      <c r="Y7" s="60">
        <v>1216723</v>
      </c>
      <c r="Z7" s="140">
        <v>9.01</v>
      </c>
      <c r="AA7" s="155">
        <v>13500000</v>
      </c>
    </row>
    <row r="8" spans="1:27" ht="13.5">
      <c r="A8" s="291" t="s">
        <v>207</v>
      </c>
      <c r="B8" s="142"/>
      <c r="C8" s="62"/>
      <c r="D8" s="156"/>
      <c r="E8" s="60">
        <v>2085600</v>
      </c>
      <c r="F8" s="60">
        <v>1000000</v>
      </c>
      <c r="G8" s="60"/>
      <c r="H8" s="60"/>
      <c r="I8" s="60"/>
      <c r="J8" s="60"/>
      <c r="K8" s="60"/>
      <c r="L8" s="60"/>
      <c r="M8" s="60"/>
      <c r="N8" s="60"/>
      <c r="O8" s="60"/>
      <c r="P8" s="60">
        <v>71066</v>
      </c>
      <c r="Q8" s="60">
        <v>-71066</v>
      </c>
      <c r="R8" s="60"/>
      <c r="S8" s="60"/>
      <c r="T8" s="60"/>
      <c r="U8" s="60"/>
      <c r="V8" s="60"/>
      <c r="W8" s="60"/>
      <c r="X8" s="60">
        <v>1000000</v>
      </c>
      <c r="Y8" s="60">
        <v>-1000000</v>
      </c>
      <c r="Z8" s="140">
        <v>-100</v>
      </c>
      <c r="AA8" s="155">
        <v>1000000</v>
      </c>
    </row>
    <row r="9" spans="1:27" ht="13.5">
      <c r="A9" s="291" t="s">
        <v>208</v>
      </c>
      <c r="B9" s="142"/>
      <c r="C9" s="62"/>
      <c r="D9" s="156"/>
      <c r="E9" s="60">
        <v>2053500</v>
      </c>
      <c r="F9" s="60">
        <v>2020000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>
        <v>1729</v>
      </c>
      <c r="U9" s="60">
        <v>590061</v>
      </c>
      <c r="V9" s="60">
        <v>591790</v>
      </c>
      <c r="W9" s="60">
        <v>591790</v>
      </c>
      <c r="X9" s="60">
        <v>2020000</v>
      </c>
      <c r="Y9" s="60">
        <v>-1428210</v>
      </c>
      <c r="Z9" s="140">
        <v>-70.7</v>
      </c>
      <c r="AA9" s="155">
        <v>2020000</v>
      </c>
    </row>
    <row r="10" spans="1:27" ht="13.5">
      <c r="A10" s="291" t="s">
        <v>209</v>
      </c>
      <c r="B10" s="142"/>
      <c r="C10" s="62"/>
      <c r="D10" s="156"/>
      <c r="E10" s="60">
        <v>303500</v>
      </c>
      <c r="F10" s="60">
        <v>250000</v>
      </c>
      <c r="G10" s="60"/>
      <c r="H10" s="60"/>
      <c r="I10" s="60"/>
      <c r="J10" s="60"/>
      <c r="K10" s="60">
        <v>178920</v>
      </c>
      <c r="L10" s="60"/>
      <c r="M10" s="60"/>
      <c r="N10" s="60">
        <v>178920</v>
      </c>
      <c r="O10" s="60"/>
      <c r="P10" s="60"/>
      <c r="Q10" s="60"/>
      <c r="R10" s="60"/>
      <c r="S10" s="60"/>
      <c r="T10" s="60"/>
      <c r="U10" s="60"/>
      <c r="V10" s="60"/>
      <c r="W10" s="60">
        <v>178920</v>
      </c>
      <c r="X10" s="60">
        <v>250000</v>
      </c>
      <c r="Y10" s="60">
        <v>-71080</v>
      </c>
      <c r="Z10" s="140">
        <v>-28.43</v>
      </c>
      <c r="AA10" s="155">
        <v>250000</v>
      </c>
    </row>
    <row r="11" spans="1:27" ht="13.5">
      <c r="A11" s="292" t="s">
        <v>210</v>
      </c>
      <c r="B11" s="142"/>
      <c r="C11" s="293">
        <f aca="true" t="shared" si="1" ref="C11:Y11">SUM(C6:C10)</f>
        <v>29532416</v>
      </c>
      <c r="D11" s="294">
        <f t="shared" si="1"/>
        <v>0</v>
      </c>
      <c r="E11" s="295">
        <f t="shared" si="1"/>
        <v>43140600</v>
      </c>
      <c r="F11" s="295">
        <f t="shared" si="1"/>
        <v>50928000</v>
      </c>
      <c r="G11" s="295">
        <f t="shared" si="1"/>
        <v>3864830</v>
      </c>
      <c r="H11" s="295">
        <f t="shared" si="1"/>
        <v>466049</v>
      </c>
      <c r="I11" s="295">
        <f t="shared" si="1"/>
        <v>2099091</v>
      </c>
      <c r="J11" s="295">
        <f t="shared" si="1"/>
        <v>6429970</v>
      </c>
      <c r="K11" s="295">
        <f t="shared" si="1"/>
        <v>2973433</v>
      </c>
      <c r="L11" s="295">
        <f t="shared" si="1"/>
        <v>5524027</v>
      </c>
      <c r="M11" s="295">
        <f t="shared" si="1"/>
        <v>2154426</v>
      </c>
      <c r="N11" s="295">
        <f t="shared" si="1"/>
        <v>10651886</v>
      </c>
      <c r="O11" s="295">
        <f t="shared" si="1"/>
        <v>675274</v>
      </c>
      <c r="P11" s="295">
        <f t="shared" si="1"/>
        <v>1651955</v>
      </c>
      <c r="Q11" s="295">
        <f t="shared" si="1"/>
        <v>4243575</v>
      </c>
      <c r="R11" s="295">
        <f t="shared" si="1"/>
        <v>6570804</v>
      </c>
      <c r="S11" s="295">
        <f t="shared" si="1"/>
        <v>7080271</v>
      </c>
      <c r="T11" s="295">
        <f t="shared" si="1"/>
        <v>8741307</v>
      </c>
      <c r="U11" s="295">
        <f t="shared" si="1"/>
        <v>14148783</v>
      </c>
      <c r="V11" s="295">
        <f t="shared" si="1"/>
        <v>29970361</v>
      </c>
      <c r="W11" s="295">
        <f t="shared" si="1"/>
        <v>53623021</v>
      </c>
      <c r="X11" s="295">
        <f t="shared" si="1"/>
        <v>50928000</v>
      </c>
      <c r="Y11" s="295">
        <f t="shared" si="1"/>
        <v>2695021</v>
      </c>
      <c r="Z11" s="296">
        <f>+IF(X11&lt;&gt;0,+(Y11/X11)*100,0)</f>
        <v>5.291825714734527</v>
      </c>
      <c r="AA11" s="297">
        <f>SUM(AA6:AA10)</f>
        <v>50928000</v>
      </c>
    </row>
    <row r="12" spans="1:27" ht="13.5">
      <c r="A12" s="298" t="s">
        <v>211</v>
      </c>
      <c r="B12" s="136"/>
      <c r="C12" s="62">
        <v>18096372</v>
      </c>
      <c r="D12" s="156"/>
      <c r="E12" s="60">
        <v>1928000</v>
      </c>
      <c r="F12" s="60">
        <v>1140000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1140000</v>
      </c>
      <c r="Y12" s="60">
        <v>-1140000</v>
      </c>
      <c r="Z12" s="140">
        <v>-100</v>
      </c>
      <c r="AA12" s="155">
        <v>1140000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622786</v>
      </c>
      <c r="D15" s="156"/>
      <c r="E15" s="60">
        <v>9345320</v>
      </c>
      <c r="F15" s="60">
        <v>2095700</v>
      </c>
      <c r="G15" s="60"/>
      <c r="H15" s="60">
        <v>7789</v>
      </c>
      <c r="I15" s="60">
        <v>10357</v>
      </c>
      <c r="J15" s="60">
        <v>18146</v>
      </c>
      <c r="K15" s="60">
        <v>36566</v>
      </c>
      <c r="L15" s="60"/>
      <c r="M15" s="60">
        <v>3461</v>
      </c>
      <c r="N15" s="60">
        <v>40027</v>
      </c>
      <c r="O15" s="60">
        <v>179363</v>
      </c>
      <c r="P15" s="60">
        <v>11582</v>
      </c>
      <c r="Q15" s="60">
        <v>5197</v>
      </c>
      <c r="R15" s="60">
        <v>196142</v>
      </c>
      <c r="S15" s="60">
        <v>22933</v>
      </c>
      <c r="T15" s="60">
        <v>137607</v>
      </c>
      <c r="U15" s="60">
        <v>483838</v>
      </c>
      <c r="V15" s="60">
        <v>644378</v>
      </c>
      <c r="W15" s="60">
        <v>898693</v>
      </c>
      <c r="X15" s="60">
        <v>2095700</v>
      </c>
      <c r="Y15" s="60">
        <v>-1197007</v>
      </c>
      <c r="Z15" s="140">
        <v>-57.12</v>
      </c>
      <c r="AA15" s="155">
        <v>2095700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28453536</v>
      </c>
      <c r="D36" s="156">
        <f t="shared" si="4"/>
        <v>0</v>
      </c>
      <c r="E36" s="60">
        <f t="shared" si="4"/>
        <v>34158000</v>
      </c>
      <c r="F36" s="60">
        <f t="shared" si="4"/>
        <v>34158000</v>
      </c>
      <c r="G36" s="60">
        <f t="shared" si="4"/>
        <v>2182383</v>
      </c>
      <c r="H36" s="60">
        <f t="shared" si="4"/>
        <v>259683</v>
      </c>
      <c r="I36" s="60">
        <f t="shared" si="4"/>
        <v>1185837</v>
      </c>
      <c r="J36" s="60">
        <f t="shared" si="4"/>
        <v>3627903</v>
      </c>
      <c r="K36" s="60">
        <f t="shared" si="4"/>
        <v>2014482</v>
      </c>
      <c r="L36" s="60">
        <f t="shared" si="4"/>
        <v>4558094</v>
      </c>
      <c r="M36" s="60">
        <f t="shared" si="4"/>
        <v>1155085</v>
      </c>
      <c r="N36" s="60">
        <f t="shared" si="4"/>
        <v>7727661</v>
      </c>
      <c r="O36" s="60">
        <f t="shared" si="4"/>
        <v>675274</v>
      </c>
      <c r="P36" s="60">
        <f t="shared" si="4"/>
        <v>1580889</v>
      </c>
      <c r="Q36" s="60">
        <f t="shared" si="4"/>
        <v>3741813</v>
      </c>
      <c r="R36" s="60">
        <f t="shared" si="4"/>
        <v>5997976</v>
      </c>
      <c r="S36" s="60">
        <f t="shared" si="4"/>
        <v>2660930</v>
      </c>
      <c r="T36" s="60">
        <f t="shared" si="4"/>
        <v>8017396</v>
      </c>
      <c r="U36" s="60">
        <f t="shared" si="4"/>
        <v>10103722</v>
      </c>
      <c r="V36" s="60">
        <f t="shared" si="4"/>
        <v>20782048</v>
      </c>
      <c r="W36" s="60">
        <f t="shared" si="4"/>
        <v>38135588</v>
      </c>
      <c r="X36" s="60">
        <f t="shared" si="4"/>
        <v>34158000</v>
      </c>
      <c r="Y36" s="60">
        <f t="shared" si="4"/>
        <v>3977588</v>
      </c>
      <c r="Z36" s="140">
        <f aca="true" t="shared" si="5" ref="Z36:Z49">+IF(X36&lt;&gt;0,+(Y36/X36)*100,0)</f>
        <v>11.644674746765032</v>
      </c>
      <c r="AA36" s="155">
        <f>AA6+AA21</f>
        <v>34158000</v>
      </c>
    </row>
    <row r="37" spans="1:27" ht="13.5">
      <c r="A37" s="291" t="s">
        <v>206</v>
      </c>
      <c r="B37" s="142"/>
      <c r="C37" s="62">
        <f t="shared" si="4"/>
        <v>1078880</v>
      </c>
      <c r="D37" s="156">
        <f t="shared" si="4"/>
        <v>0</v>
      </c>
      <c r="E37" s="60">
        <f t="shared" si="4"/>
        <v>4540000</v>
      </c>
      <c r="F37" s="60">
        <f t="shared" si="4"/>
        <v>13500000</v>
      </c>
      <c r="G37" s="60">
        <f t="shared" si="4"/>
        <v>1682447</v>
      </c>
      <c r="H37" s="60">
        <f t="shared" si="4"/>
        <v>206366</v>
      </c>
      <c r="I37" s="60">
        <f t="shared" si="4"/>
        <v>913254</v>
      </c>
      <c r="J37" s="60">
        <f t="shared" si="4"/>
        <v>2802067</v>
      </c>
      <c r="K37" s="60">
        <f t="shared" si="4"/>
        <v>780031</v>
      </c>
      <c r="L37" s="60">
        <f t="shared" si="4"/>
        <v>965933</v>
      </c>
      <c r="M37" s="60">
        <f t="shared" si="4"/>
        <v>999341</v>
      </c>
      <c r="N37" s="60">
        <f t="shared" si="4"/>
        <v>2745305</v>
      </c>
      <c r="O37" s="60">
        <f t="shared" si="4"/>
        <v>0</v>
      </c>
      <c r="P37" s="60">
        <f t="shared" si="4"/>
        <v>0</v>
      </c>
      <c r="Q37" s="60">
        <f t="shared" si="4"/>
        <v>572828</v>
      </c>
      <c r="R37" s="60">
        <f t="shared" si="4"/>
        <v>572828</v>
      </c>
      <c r="S37" s="60">
        <f t="shared" si="4"/>
        <v>4419341</v>
      </c>
      <c r="T37" s="60">
        <f t="shared" si="4"/>
        <v>722182</v>
      </c>
      <c r="U37" s="60">
        <f t="shared" si="4"/>
        <v>3455000</v>
      </c>
      <c r="V37" s="60">
        <f t="shared" si="4"/>
        <v>8596523</v>
      </c>
      <c r="W37" s="60">
        <f t="shared" si="4"/>
        <v>14716723</v>
      </c>
      <c r="X37" s="60">
        <f t="shared" si="4"/>
        <v>13500000</v>
      </c>
      <c r="Y37" s="60">
        <f t="shared" si="4"/>
        <v>1216723</v>
      </c>
      <c r="Z37" s="140">
        <f t="shared" si="5"/>
        <v>9.012762962962963</v>
      </c>
      <c r="AA37" s="155">
        <f>AA7+AA22</f>
        <v>13500000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2085600</v>
      </c>
      <c r="F38" s="60">
        <f t="shared" si="4"/>
        <v>1000000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71066</v>
      </c>
      <c r="Q38" s="60">
        <f t="shared" si="4"/>
        <v>-71066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1000000</v>
      </c>
      <c r="Y38" s="60">
        <f t="shared" si="4"/>
        <v>-1000000</v>
      </c>
      <c r="Z38" s="140">
        <f t="shared" si="5"/>
        <v>-100</v>
      </c>
      <c r="AA38" s="155">
        <f>AA8+AA23</f>
        <v>1000000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2053500</v>
      </c>
      <c r="F39" s="60">
        <f t="shared" si="4"/>
        <v>2020000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1729</v>
      </c>
      <c r="U39" s="60">
        <f t="shared" si="4"/>
        <v>590061</v>
      </c>
      <c r="V39" s="60">
        <f t="shared" si="4"/>
        <v>591790</v>
      </c>
      <c r="W39" s="60">
        <f t="shared" si="4"/>
        <v>591790</v>
      </c>
      <c r="X39" s="60">
        <f t="shared" si="4"/>
        <v>2020000</v>
      </c>
      <c r="Y39" s="60">
        <f t="shared" si="4"/>
        <v>-1428210</v>
      </c>
      <c r="Z39" s="140">
        <f t="shared" si="5"/>
        <v>-70.70346534653466</v>
      </c>
      <c r="AA39" s="155">
        <f>AA9+AA24</f>
        <v>2020000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303500</v>
      </c>
      <c r="F40" s="60">
        <f t="shared" si="4"/>
        <v>250000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178920</v>
      </c>
      <c r="L40" s="60">
        <f t="shared" si="4"/>
        <v>0</v>
      </c>
      <c r="M40" s="60">
        <f t="shared" si="4"/>
        <v>0</v>
      </c>
      <c r="N40" s="60">
        <f t="shared" si="4"/>
        <v>178920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178920</v>
      </c>
      <c r="X40" s="60">
        <f t="shared" si="4"/>
        <v>250000</v>
      </c>
      <c r="Y40" s="60">
        <f t="shared" si="4"/>
        <v>-71080</v>
      </c>
      <c r="Z40" s="140">
        <f t="shared" si="5"/>
        <v>-28.432000000000002</v>
      </c>
      <c r="AA40" s="155">
        <f>AA10+AA25</f>
        <v>250000</v>
      </c>
    </row>
    <row r="41" spans="1:27" ht="13.5">
      <c r="A41" s="292" t="s">
        <v>210</v>
      </c>
      <c r="B41" s="142"/>
      <c r="C41" s="293">
        <f aca="true" t="shared" si="6" ref="C41:Y41">SUM(C36:C40)</f>
        <v>29532416</v>
      </c>
      <c r="D41" s="294">
        <f t="shared" si="6"/>
        <v>0</v>
      </c>
      <c r="E41" s="295">
        <f t="shared" si="6"/>
        <v>43140600</v>
      </c>
      <c r="F41" s="295">
        <f t="shared" si="6"/>
        <v>50928000</v>
      </c>
      <c r="G41" s="295">
        <f t="shared" si="6"/>
        <v>3864830</v>
      </c>
      <c r="H41" s="295">
        <f t="shared" si="6"/>
        <v>466049</v>
      </c>
      <c r="I41" s="295">
        <f t="shared" si="6"/>
        <v>2099091</v>
      </c>
      <c r="J41" s="295">
        <f t="shared" si="6"/>
        <v>6429970</v>
      </c>
      <c r="K41" s="295">
        <f t="shared" si="6"/>
        <v>2973433</v>
      </c>
      <c r="L41" s="295">
        <f t="shared" si="6"/>
        <v>5524027</v>
      </c>
      <c r="M41" s="295">
        <f t="shared" si="6"/>
        <v>2154426</v>
      </c>
      <c r="N41" s="295">
        <f t="shared" si="6"/>
        <v>10651886</v>
      </c>
      <c r="O41" s="295">
        <f t="shared" si="6"/>
        <v>675274</v>
      </c>
      <c r="P41" s="295">
        <f t="shared" si="6"/>
        <v>1651955</v>
      </c>
      <c r="Q41" s="295">
        <f t="shared" si="6"/>
        <v>4243575</v>
      </c>
      <c r="R41" s="295">
        <f t="shared" si="6"/>
        <v>6570804</v>
      </c>
      <c r="S41" s="295">
        <f t="shared" si="6"/>
        <v>7080271</v>
      </c>
      <c r="T41" s="295">
        <f t="shared" si="6"/>
        <v>8741307</v>
      </c>
      <c r="U41" s="295">
        <f t="shared" si="6"/>
        <v>14148783</v>
      </c>
      <c r="V41" s="295">
        <f t="shared" si="6"/>
        <v>29970361</v>
      </c>
      <c r="W41" s="295">
        <f t="shared" si="6"/>
        <v>53623021</v>
      </c>
      <c r="X41" s="295">
        <f t="shared" si="6"/>
        <v>50928000</v>
      </c>
      <c r="Y41" s="295">
        <f t="shared" si="6"/>
        <v>2695021</v>
      </c>
      <c r="Z41" s="296">
        <f t="shared" si="5"/>
        <v>5.291825714734527</v>
      </c>
      <c r="AA41" s="297">
        <f>SUM(AA36:AA40)</f>
        <v>50928000</v>
      </c>
    </row>
    <row r="42" spans="1:27" ht="13.5">
      <c r="A42" s="298" t="s">
        <v>211</v>
      </c>
      <c r="B42" s="136"/>
      <c r="C42" s="95">
        <f aca="true" t="shared" si="7" ref="C42:Y48">C12+C27</f>
        <v>18096372</v>
      </c>
      <c r="D42" s="129">
        <f t="shared" si="7"/>
        <v>0</v>
      </c>
      <c r="E42" s="54">
        <f t="shared" si="7"/>
        <v>1928000</v>
      </c>
      <c r="F42" s="54">
        <f t="shared" si="7"/>
        <v>1140000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1140000</v>
      </c>
      <c r="Y42" s="54">
        <f t="shared" si="7"/>
        <v>-1140000</v>
      </c>
      <c r="Z42" s="184">
        <f t="shared" si="5"/>
        <v>-100</v>
      </c>
      <c r="AA42" s="130">
        <f aca="true" t="shared" si="8" ref="AA42:AA48">AA12+AA27</f>
        <v>1140000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622786</v>
      </c>
      <c r="D45" s="129">
        <f t="shared" si="7"/>
        <v>0</v>
      </c>
      <c r="E45" s="54">
        <f t="shared" si="7"/>
        <v>9345320</v>
      </c>
      <c r="F45" s="54">
        <f t="shared" si="7"/>
        <v>2095700</v>
      </c>
      <c r="G45" s="54">
        <f t="shared" si="7"/>
        <v>0</v>
      </c>
      <c r="H45" s="54">
        <f t="shared" si="7"/>
        <v>7789</v>
      </c>
      <c r="I45" s="54">
        <f t="shared" si="7"/>
        <v>10357</v>
      </c>
      <c r="J45" s="54">
        <f t="shared" si="7"/>
        <v>18146</v>
      </c>
      <c r="K45" s="54">
        <f t="shared" si="7"/>
        <v>36566</v>
      </c>
      <c r="L45" s="54">
        <f t="shared" si="7"/>
        <v>0</v>
      </c>
      <c r="M45" s="54">
        <f t="shared" si="7"/>
        <v>3461</v>
      </c>
      <c r="N45" s="54">
        <f t="shared" si="7"/>
        <v>40027</v>
      </c>
      <c r="O45" s="54">
        <f t="shared" si="7"/>
        <v>179363</v>
      </c>
      <c r="P45" s="54">
        <f t="shared" si="7"/>
        <v>11582</v>
      </c>
      <c r="Q45" s="54">
        <f t="shared" si="7"/>
        <v>5197</v>
      </c>
      <c r="R45" s="54">
        <f t="shared" si="7"/>
        <v>196142</v>
      </c>
      <c r="S45" s="54">
        <f t="shared" si="7"/>
        <v>22933</v>
      </c>
      <c r="T45" s="54">
        <f t="shared" si="7"/>
        <v>137607</v>
      </c>
      <c r="U45" s="54">
        <f t="shared" si="7"/>
        <v>483838</v>
      </c>
      <c r="V45" s="54">
        <f t="shared" si="7"/>
        <v>644378</v>
      </c>
      <c r="W45" s="54">
        <f t="shared" si="7"/>
        <v>898693</v>
      </c>
      <c r="X45" s="54">
        <f t="shared" si="7"/>
        <v>2095700</v>
      </c>
      <c r="Y45" s="54">
        <f t="shared" si="7"/>
        <v>-1197007</v>
      </c>
      <c r="Z45" s="184">
        <f t="shared" si="5"/>
        <v>-57.11728777973947</v>
      </c>
      <c r="AA45" s="130">
        <f t="shared" si="8"/>
        <v>2095700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48251574</v>
      </c>
      <c r="D49" s="218">
        <f t="shared" si="9"/>
        <v>0</v>
      </c>
      <c r="E49" s="220">
        <f t="shared" si="9"/>
        <v>54413920</v>
      </c>
      <c r="F49" s="220">
        <f t="shared" si="9"/>
        <v>54163700</v>
      </c>
      <c r="G49" s="220">
        <f t="shared" si="9"/>
        <v>3864830</v>
      </c>
      <c r="H49" s="220">
        <f t="shared" si="9"/>
        <v>473838</v>
      </c>
      <c r="I49" s="220">
        <f t="shared" si="9"/>
        <v>2109448</v>
      </c>
      <c r="J49" s="220">
        <f t="shared" si="9"/>
        <v>6448116</v>
      </c>
      <c r="K49" s="220">
        <f t="shared" si="9"/>
        <v>3009999</v>
      </c>
      <c r="L49" s="220">
        <f t="shared" si="9"/>
        <v>5524027</v>
      </c>
      <c r="M49" s="220">
        <f t="shared" si="9"/>
        <v>2157887</v>
      </c>
      <c r="N49" s="220">
        <f t="shared" si="9"/>
        <v>10691913</v>
      </c>
      <c r="O49" s="220">
        <f t="shared" si="9"/>
        <v>854637</v>
      </c>
      <c r="P49" s="220">
        <f t="shared" si="9"/>
        <v>1663537</v>
      </c>
      <c r="Q49" s="220">
        <f t="shared" si="9"/>
        <v>4248772</v>
      </c>
      <c r="R49" s="220">
        <f t="shared" si="9"/>
        <v>6766946</v>
      </c>
      <c r="S49" s="220">
        <f t="shared" si="9"/>
        <v>7103204</v>
      </c>
      <c r="T49" s="220">
        <f t="shared" si="9"/>
        <v>8878914</v>
      </c>
      <c r="U49" s="220">
        <f t="shared" si="9"/>
        <v>14632621</v>
      </c>
      <c r="V49" s="220">
        <f t="shared" si="9"/>
        <v>30614739</v>
      </c>
      <c r="W49" s="220">
        <f t="shared" si="9"/>
        <v>54521714</v>
      </c>
      <c r="X49" s="220">
        <f t="shared" si="9"/>
        <v>54163700</v>
      </c>
      <c r="Y49" s="220">
        <f t="shared" si="9"/>
        <v>358014</v>
      </c>
      <c r="Z49" s="221">
        <f t="shared" si="5"/>
        <v>0.6609851247237541</v>
      </c>
      <c r="AA49" s="222">
        <f>SUM(AA41:AA48)</f>
        <v>54163700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28802970</v>
      </c>
      <c r="F51" s="54">
        <f t="shared" si="10"/>
        <v>27975220</v>
      </c>
      <c r="G51" s="54">
        <f t="shared" si="10"/>
        <v>859155</v>
      </c>
      <c r="H51" s="54">
        <f t="shared" si="10"/>
        <v>1445926</v>
      </c>
      <c r="I51" s="54">
        <f t="shared" si="10"/>
        <v>193184</v>
      </c>
      <c r="J51" s="54">
        <f t="shared" si="10"/>
        <v>2498265</v>
      </c>
      <c r="K51" s="54">
        <f t="shared" si="10"/>
        <v>3753650</v>
      </c>
      <c r="L51" s="54">
        <f t="shared" si="10"/>
        <v>625623</v>
      </c>
      <c r="M51" s="54">
        <f t="shared" si="10"/>
        <v>893779</v>
      </c>
      <c r="N51" s="54">
        <f t="shared" si="10"/>
        <v>5273052</v>
      </c>
      <c r="O51" s="54">
        <f t="shared" si="10"/>
        <v>1034822</v>
      </c>
      <c r="P51" s="54">
        <f t="shared" si="10"/>
        <v>2371090</v>
      </c>
      <c r="Q51" s="54">
        <f t="shared" si="10"/>
        <v>2158067</v>
      </c>
      <c r="R51" s="54">
        <f t="shared" si="10"/>
        <v>5563979</v>
      </c>
      <c r="S51" s="54">
        <f t="shared" si="10"/>
        <v>495809</v>
      </c>
      <c r="T51" s="54">
        <f t="shared" si="10"/>
        <v>1319259</v>
      </c>
      <c r="U51" s="54">
        <f t="shared" si="10"/>
        <v>2672303</v>
      </c>
      <c r="V51" s="54">
        <f t="shared" si="10"/>
        <v>4487371</v>
      </c>
      <c r="W51" s="54">
        <f t="shared" si="10"/>
        <v>17822667</v>
      </c>
      <c r="X51" s="54">
        <f t="shared" si="10"/>
        <v>27975220</v>
      </c>
      <c r="Y51" s="54">
        <f t="shared" si="10"/>
        <v>-10152553</v>
      </c>
      <c r="Z51" s="184">
        <f>+IF(X51&lt;&gt;0,+(Y51/X51)*100,0)</f>
        <v>-36.29123560064943</v>
      </c>
      <c r="AA51" s="130">
        <f>SUM(AA57:AA61)</f>
        <v>27975220</v>
      </c>
    </row>
    <row r="52" spans="1:27" ht="13.5">
      <c r="A52" s="310" t="s">
        <v>205</v>
      </c>
      <c r="B52" s="142"/>
      <c r="C52" s="62"/>
      <c r="D52" s="156"/>
      <c r="E52" s="60">
        <v>11820350</v>
      </c>
      <c r="F52" s="60">
        <v>13515000</v>
      </c>
      <c r="G52" s="60"/>
      <c r="H52" s="60">
        <v>894650</v>
      </c>
      <c r="I52" s="60">
        <v>21260</v>
      </c>
      <c r="J52" s="60">
        <v>915910</v>
      </c>
      <c r="K52" s="60">
        <v>356188</v>
      </c>
      <c r="L52" s="60">
        <v>212979</v>
      </c>
      <c r="M52" s="60">
        <v>356309</v>
      </c>
      <c r="N52" s="60">
        <v>925476</v>
      </c>
      <c r="O52" s="60"/>
      <c r="P52" s="60">
        <v>788213</v>
      </c>
      <c r="Q52" s="60">
        <v>1389587</v>
      </c>
      <c r="R52" s="60">
        <v>2177800</v>
      </c>
      <c r="S52" s="60">
        <v>13044</v>
      </c>
      <c r="T52" s="60">
        <v>289814</v>
      </c>
      <c r="U52" s="60">
        <v>341764</v>
      </c>
      <c r="V52" s="60">
        <v>644622</v>
      </c>
      <c r="W52" s="60">
        <v>4663808</v>
      </c>
      <c r="X52" s="60">
        <v>13515000</v>
      </c>
      <c r="Y52" s="60">
        <v>-8851192</v>
      </c>
      <c r="Z52" s="140">
        <v>-65.49</v>
      </c>
      <c r="AA52" s="155">
        <v>13515000</v>
      </c>
    </row>
    <row r="53" spans="1:27" ht="13.5">
      <c r="A53" s="310" t="s">
        <v>206</v>
      </c>
      <c r="B53" s="142"/>
      <c r="C53" s="62"/>
      <c r="D53" s="156"/>
      <c r="E53" s="60">
        <v>8025000</v>
      </c>
      <c r="F53" s="60">
        <v>6100000</v>
      </c>
      <c r="G53" s="60"/>
      <c r="H53" s="60">
        <v>180446</v>
      </c>
      <c r="I53" s="60"/>
      <c r="J53" s="60">
        <v>180446</v>
      </c>
      <c r="K53" s="60">
        <v>54463</v>
      </c>
      <c r="L53" s="60">
        <v>3458</v>
      </c>
      <c r="M53" s="60">
        <v>1940</v>
      </c>
      <c r="N53" s="60">
        <v>59861</v>
      </c>
      <c r="O53" s="60"/>
      <c r="P53" s="60">
        <v>381079</v>
      </c>
      <c r="Q53" s="60">
        <v>380066</v>
      </c>
      <c r="R53" s="60">
        <v>761145</v>
      </c>
      <c r="S53" s="60">
        <v>80206</v>
      </c>
      <c r="T53" s="60">
        <v>38085</v>
      </c>
      <c r="U53" s="60">
        <v>912452</v>
      </c>
      <c r="V53" s="60">
        <v>1030743</v>
      </c>
      <c r="W53" s="60">
        <v>2032195</v>
      </c>
      <c r="X53" s="60">
        <v>6100000</v>
      </c>
      <c r="Y53" s="60">
        <v>-4067805</v>
      </c>
      <c r="Z53" s="140">
        <v>-66.69</v>
      </c>
      <c r="AA53" s="155">
        <v>6100000</v>
      </c>
    </row>
    <row r="54" spans="1:27" ht="13.5">
      <c r="A54" s="310" t="s">
        <v>207</v>
      </c>
      <c r="B54" s="142"/>
      <c r="C54" s="62"/>
      <c r="D54" s="156"/>
      <c r="E54" s="60">
        <v>2930000</v>
      </c>
      <c r="F54" s="60">
        <v>3335000</v>
      </c>
      <c r="G54" s="60">
        <v>44931</v>
      </c>
      <c r="H54" s="60">
        <v>86323</v>
      </c>
      <c r="I54" s="60">
        <v>41759</v>
      </c>
      <c r="J54" s="60">
        <v>173013</v>
      </c>
      <c r="K54" s="60">
        <v>1891207</v>
      </c>
      <c r="L54" s="60">
        <v>182716</v>
      </c>
      <c r="M54" s="60">
        <v>28893</v>
      </c>
      <c r="N54" s="60">
        <v>2102816</v>
      </c>
      <c r="O54" s="60">
        <v>136891</v>
      </c>
      <c r="P54" s="60">
        <v>141450</v>
      </c>
      <c r="Q54" s="60">
        <v>70766</v>
      </c>
      <c r="R54" s="60">
        <v>349107</v>
      </c>
      <c r="S54" s="60">
        <v>25505</v>
      </c>
      <c r="T54" s="60">
        <v>129220</v>
      </c>
      <c r="U54" s="60">
        <v>220803</v>
      </c>
      <c r="V54" s="60">
        <v>375528</v>
      </c>
      <c r="W54" s="60">
        <v>3000464</v>
      </c>
      <c r="X54" s="60">
        <v>3335000</v>
      </c>
      <c r="Y54" s="60">
        <v>-334536</v>
      </c>
      <c r="Z54" s="140">
        <v>-10.03</v>
      </c>
      <c r="AA54" s="155">
        <v>3335000</v>
      </c>
    </row>
    <row r="55" spans="1:27" ht="13.5">
      <c r="A55" s="310" t="s">
        <v>208</v>
      </c>
      <c r="B55" s="142"/>
      <c r="C55" s="62"/>
      <c r="D55" s="156"/>
      <c r="E55" s="60">
        <v>1220000</v>
      </c>
      <c r="F55" s="60">
        <v>1865000</v>
      </c>
      <c r="G55" s="60">
        <v>45042</v>
      </c>
      <c r="H55" s="60">
        <v>50810</v>
      </c>
      <c r="I55" s="60">
        <v>28140</v>
      </c>
      <c r="J55" s="60">
        <v>123992</v>
      </c>
      <c r="K55" s="60">
        <v>778197</v>
      </c>
      <c r="L55" s="60"/>
      <c r="M55" s="60">
        <v>58169</v>
      </c>
      <c r="N55" s="60">
        <v>836366</v>
      </c>
      <c r="O55" s="60">
        <v>26101</v>
      </c>
      <c r="P55" s="60">
        <v>57072</v>
      </c>
      <c r="Q55" s="60">
        <v>77103</v>
      </c>
      <c r="R55" s="60">
        <v>160276</v>
      </c>
      <c r="S55" s="60">
        <v>105109</v>
      </c>
      <c r="T55" s="60">
        <v>253854</v>
      </c>
      <c r="U55" s="60">
        <v>489873</v>
      </c>
      <c r="V55" s="60">
        <v>848836</v>
      </c>
      <c r="W55" s="60">
        <v>1969470</v>
      </c>
      <c r="X55" s="60">
        <v>1865000</v>
      </c>
      <c r="Y55" s="60">
        <v>104470</v>
      </c>
      <c r="Z55" s="140">
        <v>5.6</v>
      </c>
      <c r="AA55" s="155">
        <v>1865000</v>
      </c>
    </row>
    <row r="56" spans="1:27" ht="13.5">
      <c r="A56" s="310" t="s">
        <v>209</v>
      </c>
      <c r="B56" s="142"/>
      <c r="C56" s="62"/>
      <c r="D56" s="156"/>
      <c r="E56" s="60">
        <v>1210000</v>
      </c>
      <c r="F56" s="60"/>
      <c r="G56" s="60">
        <v>389382</v>
      </c>
      <c r="H56" s="60"/>
      <c r="I56" s="60"/>
      <c r="J56" s="60">
        <v>389382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>
        <v>389382</v>
      </c>
      <c r="X56" s="60"/>
      <c r="Y56" s="60">
        <v>389382</v>
      </c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25205350</v>
      </c>
      <c r="F57" s="295">
        <f t="shared" si="11"/>
        <v>24815000</v>
      </c>
      <c r="G57" s="295">
        <f t="shared" si="11"/>
        <v>479355</v>
      </c>
      <c r="H57" s="295">
        <f t="shared" si="11"/>
        <v>1212229</v>
      </c>
      <c r="I57" s="295">
        <f t="shared" si="11"/>
        <v>91159</v>
      </c>
      <c r="J57" s="295">
        <f t="shared" si="11"/>
        <v>1782743</v>
      </c>
      <c r="K57" s="295">
        <f t="shared" si="11"/>
        <v>3080055</v>
      </c>
      <c r="L57" s="295">
        <f t="shared" si="11"/>
        <v>399153</v>
      </c>
      <c r="M57" s="295">
        <f t="shared" si="11"/>
        <v>445311</v>
      </c>
      <c r="N57" s="295">
        <f t="shared" si="11"/>
        <v>3924519</v>
      </c>
      <c r="O57" s="295">
        <f t="shared" si="11"/>
        <v>162992</v>
      </c>
      <c r="P57" s="295">
        <f t="shared" si="11"/>
        <v>1367814</v>
      </c>
      <c r="Q57" s="295">
        <f t="shared" si="11"/>
        <v>1917522</v>
      </c>
      <c r="R57" s="295">
        <f t="shared" si="11"/>
        <v>3448328</v>
      </c>
      <c r="S57" s="295">
        <f t="shared" si="11"/>
        <v>223864</v>
      </c>
      <c r="T57" s="295">
        <f t="shared" si="11"/>
        <v>710973</v>
      </c>
      <c r="U57" s="295">
        <f t="shared" si="11"/>
        <v>1964892</v>
      </c>
      <c r="V57" s="295">
        <f t="shared" si="11"/>
        <v>2899729</v>
      </c>
      <c r="W57" s="295">
        <f t="shared" si="11"/>
        <v>12055319</v>
      </c>
      <c r="X57" s="295">
        <f t="shared" si="11"/>
        <v>24815000</v>
      </c>
      <c r="Y57" s="295">
        <f t="shared" si="11"/>
        <v>-12759681</v>
      </c>
      <c r="Z57" s="296">
        <f>+IF(X57&lt;&gt;0,+(Y57/X57)*100,0)</f>
        <v>-51.419226274430784</v>
      </c>
      <c r="AA57" s="297">
        <f>SUM(AA52:AA56)</f>
        <v>24815000</v>
      </c>
    </row>
    <row r="58" spans="1:27" ht="13.5">
      <c r="A58" s="311" t="s">
        <v>211</v>
      </c>
      <c r="B58" s="136"/>
      <c r="C58" s="62"/>
      <c r="D58" s="156"/>
      <c r="E58" s="60">
        <v>1797620</v>
      </c>
      <c r="F58" s="60">
        <v>1623220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1623220</v>
      </c>
      <c r="Y58" s="60">
        <v>-1623220</v>
      </c>
      <c r="Z58" s="140">
        <v>-100</v>
      </c>
      <c r="AA58" s="155">
        <v>1623220</v>
      </c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>
        <v>1800000</v>
      </c>
      <c r="F61" s="60">
        <v>1537000</v>
      </c>
      <c r="G61" s="60">
        <v>379800</v>
      </c>
      <c r="H61" s="60">
        <v>233697</v>
      </c>
      <c r="I61" s="60">
        <v>102025</v>
      </c>
      <c r="J61" s="60">
        <v>715522</v>
      </c>
      <c r="K61" s="60">
        <v>673595</v>
      </c>
      <c r="L61" s="60">
        <v>226470</v>
      </c>
      <c r="M61" s="60">
        <v>448468</v>
      </c>
      <c r="N61" s="60">
        <v>1348533</v>
      </c>
      <c r="O61" s="60">
        <v>871830</v>
      </c>
      <c r="P61" s="60">
        <v>1003276</v>
      </c>
      <c r="Q61" s="60">
        <v>240545</v>
      </c>
      <c r="R61" s="60">
        <v>2115651</v>
      </c>
      <c r="S61" s="60">
        <v>271945</v>
      </c>
      <c r="T61" s="60">
        <v>608286</v>
      </c>
      <c r="U61" s="60">
        <v>707411</v>
      </c>
      <c r="V61" s="60">
        <v>1587642</v>
      </c>
      <c r="W61" s="60">
        <v>5767348</v>
      </c>
      <c r="X61" s="60">
        <v>1537000</v>
      </c>
      <c r="Y61" s="60">
        <v>4230348</v>
      </c>
      <c r="Z61" s="140">
        <v>275.23</v>
      </c>
      <c r="AA61" s="155">
        <v>1537000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13957811</v>
      </c>
      <c r="D68" s="156">
        <v>16765840</v>
      </c>
      <c r="E68" s="60">
        <v>28802970</v>
      </c>
      <c r="F68" s="60">
        <v>27975220</v>
      </c>
      <c r="G68" s="60">
        <v>859155</v>
      </c>
      <c r="H68" s="60">
        <v>1445925</v>
      </c>
      <c r="I68" s="60">
        <v>193182</v>
      </c>
      <c r="J68" s="60">
        <v>2498262</v>
      </c>
      <c r="K68" s="60">
        <v>3753651</v>
      </c>
      <c r="L68" s="60">
        <v>625623</v>
      </c>
      <c r="M68" s="60">
        <v>893779</v>
      </c>
      <c r="N68" s="60">
        <v>5273053</v>
      </c>
      <c r="O68" s="60">
        <v>1034822</v>
      </c>
      <c r="P68" s="60">
        <v>2371089</v>
      </c>
      <c r="Q68" s="60">
        <v>2158067</v>
      </c>
      <c r="R68" s="60">
        <v>5563978</v>
      </c>
      <c r="S68" s="60">
        <v>495810</v>
      </c>
      <c r="T68" s="60">
        <v>1357287</v>
      </c>
      <c r="U68" s="60">
        <v>2673587</v>
      </c>
      <c r="V68" s="60">
        <v>4526684</v>
      </c>
      <c r="W68" s="60">
        <v>17861977</v>
      </c>
      <c r="X68" s="60">
        <v>27975220</v>
      </c>
      <c r="Y68" s="60">
        <v>-10113243</v>
      </c>
      <c r="Z68" s="140">
        <v>-36.15</v>
      </c>
      <c r="AA68" s="155"/>
    </row>
    <row r="69" spans="1:27" ht="13.5">
      <c r="A69" s="238" t="s">
        <v>226</v>
      </c>
      <c r="B69" s="149"/>
      <c r="C69" s="239">
        <f aca="true" t="shared" si="12" ref="C69:Y69">SUM(C65:C68)</f>
        <v>13957811</v>
      </c>
      <c r="D69" s="218">
        <f t="shared" si="12"/>
        <v>16765840</v>
      </c>
      <c r="E69" s="220">
        <f t="shared" si="12"/>
        <v>28802970</v>
      </c>
      <c r="F69" s="220">
        <f t="shared" si="12"/>
        <v>27975220</v>
      </c>
      <c r="G69" s="220">
        <f t="shared" si="12"/>
        <v>859155</v>
      </c>
      <c r="H69" s="220">
        <f t="shared" si="12"/>
        <v>1445925</v>
      </c>
      <c r="I69" s="220">
        <f t="shared" si="12"/>
        <v>193182</v>
      </c>
      <c r="J69" s="220">
        <f t="shared" si="12"/>
        <v>2498262</v>
      </c>
      <c r="K69" s="220">
        <f t="shared" si="12"/>
        <v>3753651</v>
      </c>
      <c r="L69" s="220">
        <f t="shared" si="12"/>
        <v>625623</v>
      </c>
      <c r="M69" s="220">
        <f t="shared" si="12"/>
        <v>893779</v>
      </c>
      <c r="N69" s="220">
        <f t="shared" si="12"/>
        <v>5273053</v>
      </c>
      <c r="O69" s="220">
        <f t="shared" si="12"/>
        <v>1034822</v>
      </c>
      <c r="P69" s="220">
        <f t="shared" si="12"/>
        <v>2371089</v>
      </c>
      <c r="Q69" s="220">
        <f t="shared" si="12"/>
        <v>2158067</v>
      </c>
      <c r="R69" s="220">
        <f t="shared" si="12"/>
        <v>5563978</v>
      </c>
      <c r="S69" s="220">
        <f t="shared" si="12"/>
        <v>495810</v>
      </c>
      <c r="T69" s="220">
        <f t="shared" si="12"/>
        <v>1357287</v>
      </c>
      <c r="U69" s="220">
        <f t="shared" si="12"/>
        <v>2673587</v>
      </c>
      <c r="V69" s="220">
        <f t="shared" si="12"/>
        <v>4526684</v>
      </c>
      <c r="W69" s="220">
        <f t="shared" si="12"/>
        <v>17861977</v>
      </c>
      <c r="X69" s="220">
        <f t="shared" si="12"/>
        <v>27975220</v>
      </c>
      <c r="Y69" s="220">
        <f t="shared" si="12"/>
        <v>-10113243</v>
      </c>
      <c r="Z69" s="221">
        <f>+IF(X69&lt;&gt;0,+(Y69/X69)*100,0)</f>
        <v>-36.150718385771405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29532416</v>
      </c>
      <c r="D5" s="344">
        <f t="shared" si="0"/>
        <v>0</v>
      </c>
      <c r="E5" s="343">
        <f t="shared" si="0"/>
        <v>43140600</v>
      </c>
      <c r="F5" s="345">
        <f t="shared" si="0"/>
        <v>50928000</v>
      </c>
      <c r="G5" s="345">
        <f t="shared" si="0"/>
        <v>3864830</v>
      </c>
      <c r="H5" s="343">
        <f t="shared" si="0"/>
        <v>466049</v>
      </c>
      <c r="I5" s="343">
        <f t="shared" si="0"/>
        <v>2099091</v>
      </c>
      <c r="J5" s="345">
        <f t="shared" si="0"/>
        <v>6429970</v>
      </c>
      <c r="K5" s="345">
        <f t="shared" si="0"/>
        <v>2973433</v>
      </c>
      <c r="L5" s="343">
        <f t="shared" si="0"/>
        <v>5524027</v>
      </c>
      <c r="M5" s="343">
        <f t="shared" si="0"/>
        <v>2154426</v>
      </c>
      <c r="N5" s="345">
        <f t="shared" si="0"/>
        <v>10651886</v>
      </c>
      <c r="O5" s="345">
        <f t="shared" si="0"/>
        <v>675274</v>
      </c>
      <c r="P5" s="343">
        <f t="shared" si="0"/>
        <v>1651955</v>
      </c>
      <c r="Q5" s="343">
        <f t="shared" si="0"/>
        <v>4243575</v>
      </c>
      <c r="R5" s="345">
        <f t="shared" si="0"/>
        <v>6570804</v>
      </c>
      <c r="S5" s="345">
        <f t="shared" si="0"/>
        <v>7080271</v>
      </c>
      <c r="T5" s="343">
        <f t="shared" si="0"/>
        <v>8741307</v>
      </c>
      <c r="U5" s="343">
        <f t="shared" si="0"/>
        <v>14148783</v>
      </c>
      <c r="V5" s="345">
        <f t="shared" si="0"/>
        <v>29970361</v>
      </c>
      <c r="W5" s="345">
        <f t="shared" si="0"/>
        <v>53623021</v>
      </c>
      <c r="X5" s="343">
        <f t="shared" si="0"/>
        <v>50928000</v>
      </c>
      <c r="Y5" s="345">
        <f t="shared" si="0"/>
        <v>2695021</v>
      </c>
      <c r="Z5" s="346">
        <f>+IF(X5&lt;&gt;0,+(Y5/X5)*100,0)</f>
        <v>5.291825714734527</v>
      </c>
      <c r="AA5" s="347">
        <f>+AA6+AA8+AA11+AA13+AA15</f>
        <v>50928000</v>
      </c>
    </row>
    <row r="6" spans="1:27" ht="13.5">
      <c r="A6" s="348" t="s">
        <v>205</v>
      </c>
      <c r="B6" s="142"/>
      <c r="C6" s="60">
        <f>+C7</f>
        <v>28453536</v>
      </c>
      <c r="D6" s="327">
        <f aca="true" t="shared" si="1" ref="D6:AA6">+D7</f>
        <v>0</v>
      </c>
      <c r="E6" s="60">
        <f t="shared" si="1"/>
        <v>34158000</v>
      </c>
      <c r="F6" s="59">
        <f t="shared" si="1"/>
        <v>34158000</v>
      </c>
      <c r="G6" s="59">
        <f t="shared" si="1"/>
        <v>2182383</v>
      </c>
      <c r="H6" s="60">
        <f t="shared" si="1"/>
        <v>259683</v>
      </c>
      <c r="I6" s="60">
        <f t="shared" si="1"/>
        <v>1185837</v>
      </c>
      <c r="J6" s="59">
        <f t="shared" si="1"/>
        <v>3627903</v>
      </c>
      <c r="K6" s="59">
        <f t="shared" si="1"/>
        <v>2014482</v>
      </c>
      <c r="L6" s="60">
        <f t="shared" si="1"/>
        <v>4558094</v>
      </c>
      <c r="M6" s="60">
        <f t="shared" si="1"/>
        <v>1155085</v>
      </c>
      <c r="N6" s="59">
        <f t="shared" si="1"/>
        <v>7727661</v>
      </c>
      <c r="O6" s="59">
        <f t="shared" si="1"/>
        <v>675274</v>
      </c>
      <c r="P6" s="60">
        <f t="shared" si="1"/>
        <v>1580889</v>
      </c>
      <c r="Q6" s="60">
        <f t="shared" si="1"/>
        <v>3741813</v>
      </c>
      <c r="R6" s="59">
        <f t="shared" si="1"/>
        <v>5997976</v>
      </c>
      <c r="S6" s="59">
        <f t="shared" si="1"/>
        <v>2660930</v>
      </c>
      <c r="T6" s="60">
        <f t="shared" si="1"/>
        <v>8017396</v>
      </c>
      <c r="U6" s="60">
        <f t="shared" si="1"/>
        <v>10103722</v>
      </c>
      <c r="V6" s="59">
        <f t="shared" si="1"/>
        <v>20782048</v>
      </c>
      <c r="W6" s="59">
        <f t="shared" si="1"/>
        <v>38135588</v>
      </c>
      <c r="X6" s="60">
        <f t="shared" si="1"/>
        <v>34158000</v>
      </c>
      <c r="Y6" s="59">
        <f t="shared" si="1"/>
        <v>3977588</v>
      </c>
      <c r="Z6" s="61">
        <f>+IF(X6&lt;&gt;0,+(Y6/X6)*100,0)</f>
        <v>11.644674746765032</v>
      </c>
      <c r="AA6" s="62">
        <f t="shared" si="1"/>
        <v>34158000</v>
      </c>
    </row>
    <row r="7" spans="1:27" ht="13.5">
      <c r="A7" s="291" t="s">
        <v>229</v>
      </c>
      <c r="B7" s="142"/>
      <c r="C7" s="60">
        <v>28453536</v>
      </c>
      <c r="D7" s="327"/>
      <c r="E7" s="60">
        <v>34158000</v>
      </c>
      <c r="F7" s="59">
        <v>34158000</v>
      </c>
      <c r="G7" s="59">
        <v>2182383</v>
      </c>
      <c r="H7" s="60">
        <v>259683</v>
      </c>
      <c r="I7" s="60">
        <v>1185837</v>
      </c>
      <c r="J7" s="59">
        <v>3627903</v>
      </c>
      <c r="K7" s="59">
        <v>2014482</v>
      </c>
      <c r="L7" s="60">
        <v>4558094</v>
      </c>
      <c r="M7" s="60">
        <v>1155085</v>
      </c>
      <c r="N7" s="59">
        <v>7727661</v>
      </c>
      <c r="O7" s="59">
        <v>675274</v>
      </c>
      <c r="P7" s="60">
        <v>1580889</v>
      </c>
      <c r="Q7" s="60">
        <v>3741813</v>
      </c>
      <c r="R7" s="59">
        <v>5997976</v>
      </c>
      <c r="S7" s="59">
        <v>2660930</v>
      </c>
      <c r="T7" s="60">
        <v>8017396</v>
      </c>
      <c r="U7" s="60">
        <v>10103722</v>
      </c>
      <c r="V7" s="59">
        <v>20782048</v>
      </c>
      <c r="W7" s="59">
        <v>38135588</v>
      </c>
      <c r="X7" s="60">
        <v>34158000</v>
      </c>
      <c r="Y7" s="59">
        <v>3977588</v>
      </c>
      <c r="Z7" s="61">
        <v>11.64</v>
      </c>
      <c r="AA7" s="62">
        <v>34158000</v>
      </c>
    </row>
    <row r="8" spans="1:27" ht="13.5">
      <c r="A8" s="348" t="s">
        <v>206</v>
      </c>
      <c r="B8" s="142"/>
      <c r="C8" s="60">
        <f aca="true" t="shared" si="2" ref="C8:Y8">SUM(C9:C10)</f>
        <v>1078880</v>
      </c>
      <c r="D8" s="327">
        <f t="shared" si="2"/>
        <v>0</v>
      </c>
      <c r="E8" s="60">
        <f t="shared" si="2"/>
        <v>4540000</v>
      </c>
      <c r="F8" s="59">
        <f t="shared" si="2"/>
        <v>13500000</v>
      </c>
      <c r="G8" s="59">
        <f t="shared" si="2"/>
        <v>1682447</v>
      </c>
      <c r="H8" s="60">
        <f t="shared" si="2"/>
        <v>206366</v>
      </c>
      <c r="I8" s="60">
        <f t="shared" si="2"/>
        <v>913254</v>
      </c>
      <c r="J8" s="59">
        <f t="shared" si="2"/>
        <v>2802067</v>
      </c>
      <c r="K8" s="59">
        <f t="shared" si="2"/>
        <v>780031</v>
      </c>
      <c r="L8" s="60">
        <f t="shared" si="2"/>
        <v>965933</v>
      </c>
      <c r="M8" s="60">
        <f t="shared" si="2"/>
        <v>999341</v>
      </c>
      <c r="N8" s="59">
        <f t="shared" si="2"/>
        <v>2745305</v>
      </c>
      <c r="O8" s="59">
        <f t="shared" si="2"/>
        <v>0</v>
      </c>
      <c r="P8" s="60">
        <f t="shared" si="2"/>
        <v>0</v>
      </c>
      <c r="Q8" s="60">
        <f t="shared" si="2"/>
        <v>572828</v>
      </c>
      <c r="R8" s="59">
        <f t="shared" si="2"/>
        <v>572828</v>
      </c>
      <c r="S8" s="59">
        <f t="shared" si="2"/>
        <v>4419341</v>
      </c>
      <c r="T8" s="60">
        <f t="shared" si="2"/>
        <v>722182</v>
      </c>
      <c r="U8" s="60">
        <f t="shared" si="2"/>
        <v>3455000</v>
      </c>
      <c r="V8" s="59">
        <f t="shared" si="2"/>
        <v>8596523</v>
      </c>
      <c r="W8" s="59">
        <f t="shared" si="2"/>
        <v>14716723</v>
      </c>
      <c r="X8" s="60">
        <f t="shared" si="2"/>
        <v>13500000</v>
      </c>
      <c r="Y8" s="59">
        <f t="shared" si="2"/>
        <v>1216723</v>
      </c>
      <c r="Z8" s="61">
        <f>+IF(X8&lt;&gt;0,+(Y8/X8)*100,0)</f>
        <v>9.012762962962963</v>
      </c>
      <c r="AA8" s="62">
        <f>SUM(AA9:AA10)</f>
        <v>13500000</v>
      </c>
    </row>
    <row r="9" spans="1:27" ht="13.5">
      <c r="A9" s="291" t="s">
        <v>230</v>
      </c>
      <c r="B9" s="142"/>
      <c r="C9" s="60">
        <v>1078880</v>
      </c>
      <c r="D9" s="327"/>
      <c r="E9" s="60">
        <v>4540000</v>
      </c>
      <c r="F9" s="59">
        <v>10500000</v>
      </c>
      <c r="G9" s="59">
        <v>1682447</v>
      </c>
      <c r="H9" s="60">
        <v>206366</v>
      </c>
      <c r="I9" s="60">
        <v>913254</v>
      </c>
      <c r="J9" s="59">
        <v>2802067</v>
      </c>
      <c r="K9" s="59">
        <v>780031</v>
      </c>
      <c r="L9" s="60">
        <v>965933</v>
      </c>
      <c r="M9" s="60">
        <v>999341</v>
      </c>
      <c r="N9" s="59">
        <v>2745305</v>
      </c>
      <c r="O9" s="59"/>
      <c r="P9" s="60"/>
      <c r="Q9" s="60">
        <v>572828</v>
      </c>
      <c r="R9" s="59">
        <v>572828</v>
      </c>
      <c r="S9" s="59">
        <v>4419341</v>
      </c>
      <c r="T9" s="60">
        <v>722182</v>
      </c>
      <c r="U9" s="60">
        <v>455000</v>
      </c>
      <c r="V9" s="59">
        <v>5596523</v>
      </c>
      <c r="W9" s="59">
        <v>11716723</v>
      </c>
      <c r="X9" s="60">
        <v>10500000</v>
      </c>
      <c r="Y9" s="59">
        <v>1216723</v>
      </c>
      <c r="Z9" s="61">
        <v>11.59</v>
      </c>
      <c r="AA9" s="62">
        <v>10500000</v>
      </c>
    </row>
    <row r="10" spans="1:27" ht="13.5">
      <c r="A10" s="291" t="s">
        <v>231</v>
      </c>
      <c r="B10" s="142"/>
      <c r="C10" s="60"/>
      <c r="D10" s="327"/>
      <c r="E10" s="60"/>
      <c r="F10" s="59">
        <v>3000000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>
        <v>3000000</v>
      </c>
      <c r="V10" s="59">
        <v>3000000</v>
      </c>
      <c r="W10" s="59">
        <v>3000000</v>
      </c>
      <c r="X10" s="60">
        <v>3000000</v>
      </c>
      <c r="Y10" s="59"/>
      <c r="Z10" s="61"/>
      <c r="AA10" s="62">
        <v>3000000</v>
      </c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2085600</v>
      </c>
      <c r="F11" s="351">
        <f t="shared" si="3"/>
        <v>1000000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71066</v>
      </c>
      <c r="Q11" s="349">
        <f t="shared" si="3"/>
        <v>-71066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1000000</v>
      </c>
      <c r="Y11" s="351">
        <f t="shared" si="3"/>
        <v>-1000000</v>
      </c>
      <c r="Z11" s="352">
        <f>+IF(X11&lt;&gt;0,+(Y11/X11)*100,0)</f>
        <v>-100</v>
      </c>
      <c r="AA11" s="353">
        <f t="shared" si="3"/>
        <v>1000000</v>
      </c>
    </row>
    <row r="12" spans="1:27" ht="13.5">
      <c r="A12" s="291" t="s">
        <v>232</v>
      </c>
      <c r="B12" s="136"/>
      <c r="C12" s="60"/>
      <c r="D12" s="327"/>
      <c r="E12" s="60">
        <v>2085600</v>
      </c>
      <c r="F12" s="59">
        <v>1000000</v>
      </c>
      <c r="G12" s="59"/>
      <c r="H12" s="60"/>
      <c r="I12" s="60"/>
      <c r="J12" s="59"/>
      <c r="K12" s="59"/>
      <c r="L12" s="60"/>
      <c r="M12" s="60"/>
      <c r="N12" s="59"/>
      <c r="O12" s="59"/>
      <c r="P12" s="60">
        <v>71066</v>
      </c>
      <c r="Q12" s="60">
        <v>-71066</v>
      </c>
      <c r="R12" s="59"/>
      <c r="S12" s="59"/>
      <c r="T12" s="60"/>
      <c r="U12" s="60"/>
      <c r="V12" s="59"/>
      <c r="W12" s="59"/>
      <c r="X12" s="60">
        <v>1000000</v>
      </c>
      <c r="Y12" s="59">
        <v>-1000000</v>
      </c>
      <c r="Z12" s="61">
        <v>-100</v>
      </c>
      <c r="AA12" s="62">
        <v>1000000</v>
      </c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2053500</v>
      </c>
      <c r="F13" s="329">
        <f t="shared" si="4"/>
        <v>2020000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1729</v>
      </c>
      <c r="U13" s="275">
        <f t="shared" si="4"/>
        <v>590061</v>
      </c>
      <c r="V13" s="329">
        <f t="shared" si="4"/>
        <v>591790</v>
      </c>
      <c r="W13" s="329">
        <f t="shared" si="4"/>
        <v>591790</v>
      </c>
      <c r="X13" s="275">
        <f t="shared" si="4"/>
        <v>2020000</v>
      </c>
      <c r="Y13" s="329">
        <f t="shared" si="4"/>
        <v>-1428210</v>
      </c>
      <c r="Z13" s="322">
        <f>+IF(X13&lt;&gt;0,+(Y13/X13)*100,0)</f>
        <v>-70.70346534653466</v>
      </c>
      <c r="AA13" s="273">
        <f t="shared" si="4"/>
        <v>2020000</v>
      </c>
    </row>
    <row r="14" spans="1:27" ht="13.5">
      <c r="A14" s="291" t="s">
        <v>233</v>
      </c>
      <c r="B14" s="136"/>
      <c r="C14" s="60"/>
      <c r="D14" s="327"/>
      <c r="E14" s="60">
        <v>2053500</v>
      </c>
      <c r="F14" s="59">
        <v>2020000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>
        <v>1729</v>
      </c>
      <c r="U14" s="60">
        <v>590061</v>
      </c>
      <c r="V14" s="59">
        <v>591790</v>
      </c>
      <c r="W14" s="59">
        <v>591790</v>
      </c>
      <c r="X14" s="60">
        <v>2020000</v>
      </c>
      <c r="Y14" s="59">
        <v>-1428210</v>
      </c>
      <c r="Z14" s="61">
        <v>-70.7</v>
      </c>
      <c r="AA14" s="62">
        <v>2020000</v>
      </c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303500</v>
      </c>
      <c r="F15" s="59">
        <f t="shared" si="5"/>
        <v>250000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178920</v>
      </c>
      <c r="L15" s="60">
        <f t="shared" si="5"/>
        <v>0</v>
      </c>
      <c r="M15" s="60">
        <f t="shared" si="5"/>
        <v>0</v>
      </c>
      <c r="N15" s="59">
        <f t="shared" si="5"/>
        <v>178920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178920</v>
      </c>
      <c r="X15" s="60">
        <f t="shared" si="5"/>
        <v>250000</v>
      </c>
      <c r="Y15" s="59">
        <f t="shared" si="5"/>
        <v>-71080</v>
      </c>
      <c r="Z15" s="61">
        <f>+IF(X15&lt;&gt;0,+(Y15/X15)*100,0)</f>
        <v>-28.432000000000002</v>
      </c>
      <c r="AA15" s="62">
        <f>SUM(AA16:AA20)</f>
        <v>250000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>
        <v>178920</v>
      </c>
      <c r="L16" s="60"/>
      <c r="M16" s="60"/>
      <c r="N16" s="59">
        <v>178920</v>
      </c>
      <c r="O16" s="59"/>
      <c r="P16" s="60"/>
      <c r="Q16" s="60"/>
      <c r="R16" s="59"/>
      <c r="S16" s="59"/>
      <c r="T16" s="60"/>
      <c r="U16" s="60"/>
      <c r="V16" s="59"/>
      <c r="W16" s="59">
        <v>178920</v>
      </c>
      <c r="X16" s="60"/>
      <c r="Y16" s="59">
        <v>178920</v>
      </c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303500</v>
      </c>
      <c r="F20" s="59">
        <v>250000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250000</v>
      </c>
      <c r="Y20" s="59">
        <v>-250000</v>
      </c>
      <c r="Z20" s="61">
        <v>-100</v>
      </c>
      <c r="AA20" s="62">
        <v>250000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18096372</v>
      </c>
      <c r="D22" s="331">
        <f t="shared" si="6"/>
        <v>0</v>
      </c>
      <c r="E22" s="330">
        <f t="shared" si="6"/>
        <v>1928000</v>
      </c>
      <c r="F22" s="332">
        <f t="shared" si="6"/>
        <v>1140000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1140000</v>
      </c>
      <c r="Y22" s="332">
        <f t="shared" si="6"/>
        <v>-1140000</v>
      </c>
      <c r="Z22" s="323">
        <f>+IF(X22&lt;&gt;0,+(Y22/X22)*100,0)</f>
        <v>-100</v>
      </c>
      <c r="AA22" s="337">
        <f>SUM(AA23:AA32)</f>
        <v>1140000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>
        <v>788000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18096372</v>
      </c>
      <c r="D32" s="327"/>
      <c r="E32" s="60">
        <v>1140000</v>
      </c>
      <c r="F32" s="59">
        <v>1140000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1140000</v>
      </c>
      <c r="Y32" s="59">
        <v>-1140000</v>
      </c>
      <c r="Z32" s="61">
        <v>-100</v>
      </c>
      <c r="AA32" s="62">
        <v>1140000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622786</v>
      </c>
      <c r="D40" s="331">
        <f t="shared" si="9"/>
        <v>0</v>
      </c>
      <c r="E40" s="330">
        <f t="shared" si="9"/>
        <v>9345320</v>
      </c>
      <c r="F40" s="332">
        <f t="shared" si="9"/>
        <v>2095700</v>
      </c>
      <c r="G40" s="332">
        <f t="shared" si="9"/>
        <v>0</v>
      </c>
      <c r="H40" s="330">
        <f t="shared" si="9"/>
        <v>7789</v>
      </c>
      <c r="I40" s="330">
        <f t="shared" si="9"/>
        <v>10357</v>
      </c>
      <c r="J40" s="332">
        <f t="shared" si="9"/>
        <v>18146</v>
      </c>
      <c r="K40" s="332">
        <f t="shared" si="9"/>
        <v>36566</v>
      </c>
      <c r="L40" s="330">
        <f t="shared" si="9"/>
        <v>0</v>
      </c>
      <c r="M40" s="330">
        <f t="shared" si="9"/>
        <v>3461</v>
      </c>
      <c r="N40" s="332">
        <f t="shared" si="9"/>
        <v>40027</v>
      </c>
      <c r="O40" s="332">
        <f t="shared" si="9"/>
        <v>179363</v>
      </c>
      <c r="P40" s="330">
        <f t="shared" si="9"/>
        <v>11582</v>
      </c>
      <c r="Q40" s="330">
        <f t="shared" si="9"/>
        <v>5197</v>
      </c>
      <c r="R40" s="332">
        <f t="shared" si="9"/>
        <v>196142</v>
      </c>
      <c r="S40" s="332">
        <f t="shared" si="9"/>
        <v>22933</v>
      </c>
      <c r="T40" s="330">
        <f t="shared" si="9"/>
        <v>137607</v>
      </c>
      <c r="U40" s="330">
        <f t="shared" si="9"/>
        <v>483838</v>
      </c>
      <c r="V40" s="332">
        <f t="shared" si="9"/>
        <v>644378</v>
      </c>
      <c r="W40" s="332">
        <f t="shared" si="9"/>
        <v>898693</v>
      </c>
      <c r="X40" s="330">
        <f t="shared" si="9"/>
        <v>2095700</v>
      </c>
      <c r="Y40" s="332">
        <f t="shared" si="9"/>
        <v>-1197007</v>
      </c>
      <c r="Z40" s="323">
        <f>+IF(X40&lt;&gt;0,+(Y40/X40)*100,0)</f>
        <v>-57.11728777973947</v>
      </c>
      <c r="AA40" s="337">
        <f>SUM(AA41:AA49)</f>
        <v>2095700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>
        <v>10357</v>
      </c>
      <c r="J41" s="351">
        <v>10357</v>
      </c>
      <c r="K41" s="351"/>
      <c r="L41" s="349"/>
      <c r="M41" s="349">
        <v>1746</v>
      </c>
      <c r="N41" s="351">
        <v>1746</v>
      </c>
      <c r="O41" s="351"/>
      <c r="P41" s="349"/>
      <c r="Q41" s="349"/>
      <c r="R41" s="351"/>
      <c r="S41" s="351"/>
      <c r="T41" s="349"/>
      <c r="U41" s="349"/>
      <c r="V41" s="351"/>
      <c r="W41" s="351">
        <v>12103</v>
      </c>
      <c r="X41" s="349"/>
      <c r="Y41" s="351">
        <v>12103</v>
      </c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>
        <v>4526000</v>
      </c>
      <c r="F43" s="357">
        <v>1268500</v>
      </c>
      <c r="G43" s="357"/>
      <c r="H43" s="305"/>
      <c r="I43" s="305"/>
      <c r="J43" s="357"/>
      <c r="K43" s="357"/>
      <c r="L43" s="305"/>
      <c r="M43" s="305">
        <v>404</v>
      </c>
      <c r="N43" s="357">
        <v>404</v>
      </c>
      <c r="O43" s="357">
        <v>179363</v>
      </c>
      <c r="P43" s="305">
        <v>9566</v>
      </c>
      <c r="Q43" s="305">
        <v>4057</v>
      </c>
      <c r="R43" s="357">
        <v>192986</v>
      </c>
      <c r="S43" s="357">
        <v>13811</v>
      </c>
      <c r="T43" s="305">
        <v>3333</v>
      </c>
      <c r="U43" s="305">
        <v>61655</v>
      </c>
      <c r="V43" s="357">
        <v>78799</v>
      </c>
      <c r="W43" s="357">
        <v>272189</v>
      </c>
      <c r="X43" s="305">
        <v>1268500</v>
      </c>
      <c r="Y43" s="357">
        <v>-996311</v>
      </c>
      <c r="Z43" s="358">
        <v>-78.54</v>
      </c>
      <c r="AA43" s="303">
        <v>1268500</v>
      </c>
    </row>
    <row r="44" spans="1:27" ht="13.5">
      <c r="A44" s="348" t="s">
        <v>251</v>
      </c>
      <c r="B44" s="136"/>
      <c r="C44" s="60">
        <v>622786</v>
      </c>
      <c r="D44" s="355"/>
      <c r="E44" s="54">
        <v>1597320</v>
      </c>
      <c r="F44" s="53">
        <v>827200</v>
      </c>
      <c r="G44" s="53"/>
      <c r="H44" s="54">
        <v>7789</v>
      </c>
      <c r="I44" s="54"/>
      <c r="J44" s="53">
        <v>7789</v>
      </c>
      <c r="K44" s="53">
        <v>36566</v>
      </c>
      <c r="L44" s="54"/>
      <c r="M44" s="54">
        <v>1311</v>
      </c>
      <c r="N44" s="53">
        <v>37877</v>
      </c>
      <c r="O44" s="53"/>
      <c r="P44" s="54">
        <v>2016</v>
      </c>
      <c r="Q44" s="54">
        <v>1140</v>
      </c>
      <c r="R44" s="53">
        <v>3156</v>
      </c>
      <c r="S44" s="53">
        <v>9122</v>
      </c>
      <c r="T44" s="54">
        <v>134274</v>
      </c>
      <c r="U44" s="54">
        <v>408220</v>
      </c>
      <c r="V44" s="53">
        <v>551616</v>
      </c>
      <c r="W44" s="53">
        <v>600438</v>
      </c>
      <c r="X44" s="54">
        <v>827200</v>
      </c>
      <c r="Y44" s="53">
        <v>-226762</v>
      </c>
      <c r="Z44" s="94">
        <v>-27.41</v>
      </c>
      <c r="AA44" s="95">
        <v>827200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>
        <v>13963</v>
      </c>
      <c r="V45" s="53">
        <v>13963</v>
      </c>
      <c r="W45" s="53">
        <v>13963</v>
      </c>
      <c r="X45" s="54"/>
      <c r="Y45" s="53">
        <v>13963</v>
      </c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>
        <v>1170000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2052000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48251574</v>
      </c>
      <c r="D60" s="333">
        <f t="shared" si="14"/>
        <v>0</v>
      </c>
      <c r="E60" s="219">
        <f t="shared" si="14"/>
        <v>54413920</v>
      </c>
      <c r="F60" s="264">
        <f t="shared" si="14"/>
        <v>54163700</v>
      </c>
      <c r="G60" s="264">
        <f t="shared" si="14"/>
        <v>3864830</v>
      </c>
      <c r="H60" s="219">
        <f t="shared" si="14"/>
        <v>473838</v>
      </c>
      <c r="I60" s="219">
        <f t="shared" si="14"/>
        <v>2109448</v>
      </c>
      <c r="J60" s="264">
        <f t="shared" si="14"/>
        <v>6448116</v>
      </c>
      <c r="K60" s="264">
        <f t="shared" si="14"/>
        <v>3009999</v>
      </c>
      <c r="L60" s="219">
        <f t="shared" si="14"/>
        <v>5524027</v>
      </c>
      <c r="M60" s="219">
        <f t="shared" si="14"/>
        <v>2157887</v>
      </c>
      <c r="N60" s="264">
        <f t="shared" si="14"/>
        <v>10691913</v>
      </c>
      <c r="O60" s="264">
        <f t="shared" si="14"/>
        <v>854637</v>
      </c>
      <c r="P60" s="219">
        <f t="shared" si="14"/>
        <v>1663537</v>
      </c>
      <c r="Q60" s="219">
        <f t="shared" si="14"/>
        <v>4248772</v>
      </c>
      <c r="R60" s="264">
        <f t="shared" si="14"/>
        <v>6766946</v>
      </c>
      <c r="S60" s="264">
        <f t="shared" si="14"/>
        <v>7103204</v>
      </c>
      <c r="T60" s="219">
        <f t="shared" si="14"/>
        <v>8878914</v>
      </c>
      <c r="U60" s="219">
        <f t="shared" si="14"/>
        <v>14632621</v>
      </c>
      <c r="V60" s="264">
        <f t="shared" si="14"/>
        <v>30614739</v>
      </c>
      <c r="W60" s="264">
        <f t="shared" si="14"/>
        <v>54521714</v>
      </c>
      <c r="X60" s="219">
        <f t="shared" si="14"/>
        <v>54163700</v>
      </c>
      <c r="Y60" s="264">
        <f t="shared" si="14"/>
        <v>358014</v>
      </c>
      <c r="Z60" s="324">
        <f>+IF(X60&lt;&gt;0,+(Y60/X60)*100,0)</f>
        <v>0.6609851247237541</v>
      </c>
      <c r="AA60" s="232">
        <f>+AA57+AA54+AA51+AA40+AA37+AA34+AA22+AA5</f>
        <v>54163700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2015-08-05T13:54:53Z</dcterms:created>
  <dcterms:modified xsi:type="dcterms:W3CDTF">2015-08-05T13:56:40Z</dcterms:modified>
  <cp:category/>
  <cp:version/>
  <cp:contentType/>
  <cp:contentStatus/>
</cp:coreProperties>
</file>