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<sst xmlns="http://schemas.openxmlformats.org/spreadsheetml/2006/main" count="857" uniqueCount="303">
  <si>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Nongoma(KZN265)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</si>
  <si>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</si>
  <si>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</si>
  <si>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</si>
  <si>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</si>
  <si>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</si>
  <si>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</si>
  <si>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</si>
  <si>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</si>
  <si>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</si>
  <si>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</si>
  <si>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</si>
  <si>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</si>
  <si>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</si>
  <si>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</si>
  <si>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</si>
  <si>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</si>
  <si>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</si>
  <si>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</si>
  <si>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</si>
  <si>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</si>
  <si>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</si>
  <si>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</si>
  <si>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</si>
  <si>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</si>
  <si>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</si>
  <si>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</si>
  <si>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</si>
  <si>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</si>
  <si>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</si>
  <si>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</si>
  <si>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</si>
  <si>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</si>
  <si>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</si>
  <si>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</si>
  <si>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</si>
  <si>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</si>
  <si>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</si>
  <si>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</si>
  <si>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</si>
  <si>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</si>
  <si>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</si>
  <si>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</si>
  <si>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</si>
  <si>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</si>
  <si>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</si>
  <si>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</si>
  <si>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</si>
  <si>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</si>
  <si>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</si>
  <si>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</si>
  <si>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</si>
  <si>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</si>
  <si>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</si>
  <si>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</si>
  <si>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</si>
  <si>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</si>
  <si>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</si>
  <si>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</si>
  <si>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</si>
  <si>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</si>
  <si>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</si>
  <si>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</si>
  <si>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</si>
  <si>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</si>
  <si>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</si>
  <si>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</si>
  <si>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</si>
  <si>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</si>
  <si>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</si>
  <si>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Nongoma(KZN265)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</si>
  <si>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</si>
  <si>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</si>
  <si>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</si>
  <si>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</si>
  <si>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</si>
  <si>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</si>
  <si>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</si>
  <si>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</si>
  <si>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</si>
  <si>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</si>
  <si>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</si>
  <si>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</si>
  <si>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</si>
  <si>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</si>
  <si>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</si>
  <si>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</si>
  <si>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</si>
  <si>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</si>
  <si>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</si>
  <si>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</si>
  <si>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</si>
  <si>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</si>
  <si>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</si>
  <si>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</si>
  <si>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</si>
  <si>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</si>
  <si>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</si>
  <si>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</si>
  <si>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</si>
  <si>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Nongoma(KZN265)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</si>
  <si>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</si>
  <si>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</si>
  <si>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</si>
  <si>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</si>
  <si>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</si>
  <si>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</si>
  <si>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</si>
  <si>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</si>
  <si>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</si>
  <si>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</si>
  <si>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</si>
  <si>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</si>
  <si>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</si>
  <si>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</si>
  <si>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</si>
  <si>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</si>
  <si>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</si>
  <si>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</si>
  <si>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</si>
  <si>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</si>
  <si>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</si>
  <si>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</si>
  <si>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</si>
  <si>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</si>
  <si>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</si>
  <si>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</si>
  <si>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</si>
  <si>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</si>
  <si>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Nongoma(KZN265)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</si>
  <si>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</si>
  <si>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</si>
  <si>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</si>
  <si>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</si>
  <si>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</si>
  <si>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</si>
  <si>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</si>
  <si>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</si>
  <si>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</si>
  <si>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</si>
  <si>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Nongoma(KZN265)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</si>
  <si>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</si>
  <si>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</si>
  <si>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</si>
  <si>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</si>
  <si>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</si>
  <si>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</si>
  <si>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</si>
  <si>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</si>
  <si>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</si>
  <si>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</si>
  <si>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</si>
  <si>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</si>
  <si>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</si>
  <si>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</si>
  <si>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</si>
  <si>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</si>
  <si>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</si>
  <si>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</si>
  <si>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</si>
  <si>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</si>
  <si>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</si>
  <si>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</si>
  <si>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</si>
  <si>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</si>
  <si>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</si>
  <si>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</si>
  <si>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</si>
  <si>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</si>
  <si>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</si>
  <si>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</si>
  <si>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</si>
  <si>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</si>
  <si>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</si>
  <si>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Nongoma(KZN265)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</si>
  <si>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</si>
  <si>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</si>
  <si>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</si>
  <si>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</si>
  <si>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</si>
  <si>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</si>
  <si>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</si>
  <si>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</si>
  <si>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</si>
  <si>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</si>
  <si>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</si>
  <si>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</si>
  <si>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</si>
  <si>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</si>
  <si>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</si>
  <si>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</si>
  <si>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</si>
  <si>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</si>
  <si>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</si>
  <si>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</si>
  <si>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</si>
  <si>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</si>
  <si>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</si>
  <si>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</si>
  <si>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</si>
  <si>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</si>
  <si>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</si>
  <si>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Nongoma(KZN265)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</si>
  <si>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</si>
  <si>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</si>
  <si>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</si>
  <si>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</si>
  <si>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</si>
  <si>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</si>
  <si>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</si>
  <si>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</si>
  <si>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</si>
  <si>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</si>
  <si>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</si>
  <si>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</si>
  <si>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</si>
  <si>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</si>
  <si>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</si>
  <si>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</si>
  <si>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</si>
  <si>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</si>
  <si>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</si>
  <si>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</si>
  <si>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</si>
  <si>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</si>
  <si>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</si>
  <si>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</si>
  <si>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Nongoma(KZN265)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</si>
  <si>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</si>
  <si>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</si>
  <si>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</si>
  <si>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</si>
  <si>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</si>
  <si>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</si>
  <si>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</si>
  <si>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</si>
  <si>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</si>
  <si>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</si>
  <si>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</si>
  <si>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</si>
  <si>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</si>
  <si>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</si>
  <si>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</si>
  <si>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</si>
  <si>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</si>
  <si>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</si>
  <si>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</si>
  <si>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</si>
  <si>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</si>
  <si>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</si>
  <si>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</si>
  <si>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</si>
  <si>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</si>
  <si>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</si>
  <si>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</si>
  <si>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</si>
  <si>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</si>
  <si>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</si>
  <si>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</si>
  <si>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</si>
  <si>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</si>
  <si>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</si>
  <si>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</si>
  <si>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Nongoma(KZN265)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</si>
  <si>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</si>
  <si>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</si>
  <si>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Nongoma(KZN265)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</si>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</sst>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12319540</v>
      </c>
      <c r="C5" s="19">
        <v>0</v>
      </c>
      <c r="D5" s="59">
        <v>28382000</v>
      </c>
      <c r="E5" s="60">
        <v>18203938</v>
      </c>
      <c r="F5" s="60">
        <v>7295601</v>
      </c>
      <c r="G5" s="60">
        <v>669598</v>
      </c>
      <c r="H5" s="60">
        <v>674134</v>
      </c>
      <c r="I5" s="60">
        <v>8639333</v>
      </c>
      <c r="J5" s="60">
        <v>966180</v>
      </c>
      <c r="K5" s="60">
        <v>823269</v>
      </c>
      <c r="L5" s="60">
        <v>829002</v>
      </c>
      <c r="M5" s="60">
        <v>2618451</v>
      </c>
      <c r="N5" s="60">
        <v>830930</v>
      </c>
      <c r="O5" s="60">
        <v>830728</v>
      </c>
      <c r="P5" s="60">
        <v>947527</v>
      </c>
      <c r="Q5" s="60">
        <v>2609185</v>
      </c>
      <c r="R5" s="60">
        <v>676492</v>
      </c>
      <c r="S5" s="60">
        <v>670402</v>
      </c>
      <c r="T5" s="60">
        <v>682582</v>
      </c>
      <c r="U5" s="60">
        <v>2029476</v>
      </c>
      <c r="V5" s="60">
        <v>15896445</v>
      </c>
      <c r="W5" s="60">
        <v>28381960</v>
      </c>
      <c r="X5" s="60">
        <v>-12485515</v>
      </c>
      <c r="Y5" s="61">
        <v>-43.99</v>
      </c>
      <c r="Z5" s="62">
        <v>18203938</v>
      </c>
    </row>
    <row r="6" spans="1:26" ht="13.5">
      <c r="A6" s="58" t="s">
        <v>32</v>
      </c>
      <c r="B6" s="19">
        <v>1515342</v>
      </c>
      <c r="C6" s="19">
        <v>0</v>
      </c>
      <c r="D6" s="59">
        <v>1602000</v>
      </c>
      <c r="E6" s="60">
        <v>1601965</v>
      </c>
      <c r="F6" s="60">
        <v>135104</v>
      </c>
      <c r="G6" s="60">
        <v>135199</v>
      </c>
      <c r="H6" s="60">
        <v>135009</v>
      </c>
      <c r="I6" s="60">
        <v>405312</v>
      </c>
      <c r="J6" s="60">
        <v>134647</v>
      </c>
      <c r="K6" s="60">
        <v>134551</v>
      </c>
      <c r="L6" s="60">
        <v>134551</v>
      </c>
      <c r="M6" s="60">
        <v>403749</v>
      </c>
      <c r="N6" s="60">
        <v>134551</v>
      </c>
      <c r="O6" s="60">
        <v>134193</v>
      </c>
      <c r="P6" s="60">
        <v>162733</v>
      </c>
      <c r="Q6" s="60">
        <v>431477</v>
      </c>
      <c r="R6" s="60">
        <v>138013</v>
      </c>
      <c r="S6" s="60">
        <v>137918</v>
      </c>
      <c r="T6" s="60">
        <v>137546</v>
      </c>
      <c r="U6" s="60">
        <v>413477</v>
      </c>
      <c r="V6" s="60">
        <v>1654015</v>
      </c>
      <c r="W6" s="60">
        <v>1601966</v>
      </c>
      <c r="X6" s="60">
        <v>52049</v>
      </c>
      <c r="Y6" s="61">
        <v>3.25</v>
      </c>
      <c r="Z6" s="62">
        <v>1601965</v>
      </c>
    </row>
    <row r="7" spans="1:26" ht="13.5">
      <c r="A7" s="58" t="s">
        <v>33</v>
      </c>
      <c r="B7" s="19">
        <v>476343</v>
      </c>
      <c r="C7" s="19">
        <v>0</v>
      </c>
      <c r="D7" s="59">
        <v>512000</v>
      </c>
      <c r="E7" s="60">
        <v>1186979</v>
      </c>
      <c r="F7" s="60">
        <v>93323</v>
      </c>
      <c r="G7" s="60">
        <v>125579</v>
      </c>
      <c r="H7" s="60">
        <v>103799</v>
      </c>
      <c r="I7" s="60">
        <v>322701</v>
      </c>
      <c r="J7" s="60">
        <v>99825</v>
      </c>
      <c r="K7" s="60">
        <v>82745</v>
      </c>
      <c r="L7" s="60">
        <v>80872</v>
      </c>
      <c r="M7" s="60">
        <v>263442</v>
      </c>
      <c r="N7" s="60">
        <v>110739</v>
      </c>
      <c r="O7" s="60">
        <v>75363</v>
      </c>
      <c r="P7" s="60">
        <v>84537</v>
      </c>
      <c r="Q7" s="60">
        <v>270639</v>
      </c>
      <c r="R7" s="60">
        <v>96055</v>
      </c>
      <c r="S7" s="60">
        <v>108154</v>
      </c>
      <c r="T7" s="60">
        <v>78559</v>
      </c>
      <c r="U7" s="60">
        <v>282768</v>
      </c>
      <c r="V7" s="60">
        <v>1139550</v>
      </c>
      <c r="W7" s="60">
        <v>511728</v>
      </c>
      <c r="X7" s="60">
        <v>627822</v>
      </c>
      <c r="Y7" s="61">
        <v>122.69</v>
      </c>
      <c r="Z7" s="62">
        <v>1186979</v>
      </c>
    </row>
    <row r="8" spans="1:26" ht="13.5">
      <c r="A8" s="58" t="s">
        <v>34</v>
      </c>
      <c r="B8" s="19">
        <v>85942387</v>
      </c>
      <c r="C8" s="19">
        <v>0</v>
      </c>
      <c r="D8" s="59">
        <v>100870000</v>
      </c>
      <c r="E8" s="60">
        <v>100720000</v>
      </c>
      <c r="F8" s="60">
        <v>38467054</v>
      </c>
      <c r="G8" s="60">
        <v>4233928</v>
      </c>
      <c r="H8" s="60">
        <v>432807</v>
      </c>
      <c r="I8" s="60">
        <v>43133789</v>
      </c>
      <c r="J8" s="60">
        <v>283879</v>
      </c>
      <c r="K8" s="60">
        <v>24995094</v>
      </c>
      <c r="L8" s="60">
        <v>455063</v>
      </c>
      <c r="M8" s="60">
        <v>25734036</v>
      </c>
      <c r="N8" s="60">
        <v>329503</v>
      </c>
      <c r="O8" s="60">
        <v>487097</v>
      </c>
      <c r="P8" s="60">
        <v>26424624</v>
      </c>
      <c r="Q8" s="60">
        <v>27241224</v>
      </c>
      <c r="R8" s="60">
        <v>371386</v>
      </c>
      <c r="S8" s="60">
        <v>494839</v>
      </c>
      <c r="T8" s="60">
        <v>27982</v>
      </c>
      <c r="U8" s="60">
        <v>894207</v>
      </c>
      <c r="V8" s="60">
        <v>97003256</v>
      </c>
      <c r="W8" s="60">
        <v>100870000</v>
      </c>
      <c r="X8" s="60">
        <v>-3866744</v>
      </c>
      <c r="Y8" s="61">
        <v>-3.83</v>
      </c>
      <c r="Z8" s="62">
        <v>100720000</v>
      </c>
    </row>
    <row r="9" spans="1:26" ht="13.5">
      <c r="A9" s="58" t="s">
        <v>35</v>
      </c>
      <c r="B9" s="19">
        <v>3415911</v>
      </c>
      <c r="C9" s="19">
        <v>0</v>
      </c>
      <c r="D9" s="59">
        <v>1886000</v>
      </c>
      <c r="E9" s="60">
        <v>1576980</v>
      </c>
      <c r="F9" s="60">
        <v>265453</v>
      </c>
      <c r="G9" s="60">
        <v>233968</v>
      </c>
      <c r="H9" s="60">
        <v>338550</v>
      </c>
      <c r="I9" s="60">
        <v>837971</v>
      </c>
      <c r="J9" s="60">
        <v>99654</v>
      </c>
      <c r="K9" s="60">
        <v>75067</v>
      </c>
      <c r="L9" s="60">
        <v>63860</v>
      </c>
      <c r="M9" s="60">
        <v>238581</v>
      </c>
      <c r="N9" s="60">
        <v>85783</v>
      </c>
      <c r="O9" s="60">
        <v>112199</v>
      </c>
      <c r="P9" s="60">
        <v>122791</v>
      </c>
      <c r="Q9" s="60">
        <v>320773</v>
      </c>
      <c r="R9" s="60">
        <v>244382</v>
      </c>
      <c r="S9" s="60">
        <v>203226</v>
      </c>
      <c r="T9" s="60">
        <v>244719</v>
      </c>
      <c r="U9" s="60">
        <v>692327</v>
      </c>
      <c r="V9" s="60">
        <v>2089652</v>
      </c>
      <c r="W9" s="60">
        <v>1886335</v>
      </c>
      <c r="X9" s="60">
        <v>203317</v>
      </c>
      <c r="Y9" s="61">
        <v>10.78</v>
      </c>
      <c r="Z9" s="62">
        <v>1576980</v>
      </c>
    </row>
    <row r="10" spans="1:26" ht="25.5">
      <c r="A10" s="63" t="s">
        <v>278</v>
      </c>
      <c r="B10" s="64">
        <f>SUM(B5:B9)</f>
        <v>103669523</v>
      </c>
      <c r="C10" s="64">
        <f>SUM(C5:C9)</f>
        <v>0</v>
      </c>
      <c r="D10" s="65">
        <f aca="true" t="shared" si="0" ref="D10:Z10">SUM(D5:D9)</f>
        <v>133252000</v>
      </c>
      <c r="E10" s="66">
        <f t="shared" si="0"/>
        <v>123289862</v>
      </c>
      <c r="F10" s="66">
        <f t="shared" si="0"/>
        <v>46256535</v>
      </c>
      <c r="G10" s="66">
        <f t="shared" si="0"/>
        <v>5398272</v>
      </c>
      <c r="H10" s="66">
        <f t="shared" si="0"/>
        <v>1684299</v>
      </c>
      <c r="I10" s="66">
        <f t="shared" si="0"/>
        <v>53339106</v>
      </c>
      <c r="J10" s="66">
        <f t="shared" si="0"/>
        <v>1584185</v>
      </c>
      <c r="K10" s="66">
        <f t="shared" si="0"/>
        <v>26110726</v>
      </c>
      <c r="L10" s="66">
        <f t="shared" si="0"/>
        <v>1563348</v>
      </c>
      <c r="M10" s="66">
        <f t="shared" si="0"/>
        <v>29258259</v>
      </c>
      <c r="N10" s="66">
        <f t="shared" si="0"/>
        <v>1491506</v>
      </c>
      <c r="O10" s="66">
        <f t="shared" si="0"/>
        <v>1639580</v>
      </c>
      <c r="P10" s="66">
        <f t="shared" si="0"/>
        <v>27742212</v>
      </c>
      <c r="Q10" s="66">
        <f t="shared" si="0"/>
        <v>30873298</v>
      </c>
      <c r="R10" s="66">
        <f t="shared" si="0"/>
        <v>1526328</v>
      </c>
      <c r="S10" s="66">
        <f t="shared" si="0"/>
        <v>1614539</v>
      </c>
      <c r="T10" s="66">
        <f t="shared" si="0"/>
        <v>1171388</v>
      </c>
      <c r="U10" s="66">
        <f t="shared" si="0"/>
        <v>4312255</v>
      </c>
      <c r="V10" s="66">
        <f t="shared" si="0"/>
        <v>117782918</v>
      </c>
      <c r="W10" s="66">
        <f t="shared" si="0"/>
        <v>133251989</v>
      </c>
      <c r="X10" s="66">
        <f t="shared" si="0"/>
        <v>-15469071</v>
      </c>
      <c r="Y10" s="67">
        <f>+IF(W10&lt;&gt;0,(X10/W10)*100,0)</f>
        <v>-11.608885627966124</v>
      </c>
      <c r="Z10" s="68">
        <f t="shared" si="0"/>
        <v>123289862</v>
      </c>
    </row>
    <row r="11" spans="1:26" ht="13.5">
      <c r="A11" s="58" t="s">
        <v>37</v>
      </c>
      <c r="B11" s="19">
        <v>50031631</v>
      </c>
      <c r="C11" s="19">
        <v>0</v>
      </c>
      <c r="D11" s="59">
        <v>49590512</v>
      </c>
      <c r="E11" s="60">
        <v>49823405</v>
      </c>
      <c r="F11" s="60">
        <v>3954927</v>
      </c>
      <c r="G11" s="60">
        <v>3949645</v>
      </c>
      <c r="H11" s="60">
        <v>3129413</v>
      </c>
      <c r="I11" s="60">
        <v>11033985</v>
      </c>
      <c r="J11" s="60">
        <v>4008644</v>
      </c>
      <c r="K11" s="60">
        <v>6205050</v>
      </c>
      <c r="L11" s="60">
        <v>4085797</v>
      </c>
      <c r="M11" s="60">
        <v>14299491</v>
      </c>
      <c r="N11" s="60">
        <v>4065160</v>
      </c>
      <c r="O11" s="60">
        <v>3871994</v>
      </c>
      <c r="P11" s="60">
        <v>4052353</v>
      </c>
      <c r="Q11" s="60">
        <v>11989507</v>
      </c>
      <c r="R11" s="60">
        <v>4050087</v>
      </c>
      <c r="S11" s="60">
        <v>4121417</v>
      </c>
      <c r="T11" s="60">
        <v>4060529</v>
      </c>
      <c r="U11" s="60">
        <v>12232033</v>
      </c>
      <c r="V11" s="60">
        <v>49555016</v>
      </c>
      <c r="W11" s="60">
        <v>49590511</v>
      </c>
      <c r="X11" s="60">
        <v>-35495</v>
      </c>
      <c r="Y11" s="61">
        <v>-0.07</v>
      </c>
      <c r="Z11" s="62">
        <v>49823405</v>
      </c>
    </row>
    <row r="12" spans="1:26" ht="13.5">
      <c r="A12" s="58" t="s">
        <v>38</v>
      </c>
      <c r="B12" s="19">
        <v>9847212</v>
      </c>
      <c r="C12" s="19">
        <v>0</v>
      </c>
      <c r="D12" s="59">
        <v>11052242</v>
      </c>
      <c r="E12" s="60">
        <v>11424529</v>
      </c>
      <c r="F12" s="60">
        <v>899703</v>
      </c>
      <c r="G12" s="60">
        <v>887606</v>
      </c>
      <c r="H12" s="60">
        <v>887751</v>
      </c>
      <c r="I12" s="60">
        <v>2675060</v>
      </c>
      <c r="J12" s="60">
        <v>887752</v>
      </c>
      <c r="K12" s="60">
        <v>895676</v>
      </c>
      <c r="L12" s="60">
        <v>875631</v>
      </c>
      <c r="M12" s="60">
        <v>2659059</v>
      </c>
      <c r="N12" s="60">
        <v>875272</v>
      </c>
      <c r="O12" s="60">
        <v>881340</v>
      </c>
      <c r="P12" s="60">
        <v>899771</v>
      </c>
      <c r="Q12" s="60">
        <v>2656383</v>
      </c>
      <c r="R12" s="60">
        <v>1363432</v>
      </c>
      <c r="S12" s="60">
        <v>943162</v>
      </c>
      <c r="T12" s="60">
        <v>943162</v>
      </c>
      <c r="U12" s="60">
        <v>3249756</v>
      </c>
      <c r="V12" s="60">
        <v>11240258</v>
      </c>
      <c r="W12" s="60">
        <v>11052242</v>
      </c>
      <c r="X12" s="60">
        <v>188016</v>
      </c>
      <c r="Y12" s="61">
        <v>1.7</v>
      </c>
      <c r="Z12" s="62">
        <v>11424529</v>
      </c>
    </row>
    <row r="13" spans="1:26" ht="13.5">
      <c r="A13" s="58" t="s">
        <v>279</v>
      </c>
      <c r="B13" s="19">
        <v>17624373</v>
      </c>
      <c r="C13" s="19">
        <v>0</v>
      </c>
      <c r="D13" s="59">
        <v>10587673</v>
      </c>
      <c r="E13" s="60">
        <v>8587672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10587673</v>
      </c>
      <c r="X13" s="60">
        <v>-10587673</v>
      </c>
      <c r="Y13" s="61">
        <v>-100</v>
      </c>
      <c r="Z13" s="62">
        <v>8587672</v>
      </c>
    </row>
    <row r="14" spans="1:26" ht="13.5">
      <c r="A14" s="58" t="s">
        <v>40</v>
      </c>
      <c r="B14" s="19">
        <v>367826</v>
      </c>
      <c r="C14" s="19">
        <v>0</v>
      </c>
      <c r="D14" s="59">
        <v>462398</v>
      </c>
      <c r="E14" s="60">
        <v>44926</v>
      </c>
      <c r="F14" s="60">
        <v>4477</v>
      </c>
      <c r="G14" s="60">
        <v>4595</v>
      </c>
      <c r="H14" s="60">
        <v>4428</v>
      </c>
      <c r="I14" s="60">
        <v>13500</v>
      </c>
      <c r="J14" s="60">
        <v>4121</v>
      </c>
      <c r="K14" s="60">
        <v>0</v>
      </c>
      <c r="L14" s="60">
        <v>7879</v>
      </c>
      <c r="M14" s="60">
        <v>12000</v>
      </c>
      <c r="N14" s="60">
        <v>3742</v>
      </c>
      <c r="O14" s="60">
        <v>3338</v>
      </c>
      <c r="P14" s="60">
        <v>3282</v>
      </c>
      <c r="Q14" s="60">
        <v>10362</v>
      </c>
      <c r="R14" s="60">
        <v>3214</v>
      </c>
      <c r="S14" s="60">
        <v>2939</v>
      </c>
      <c r="T14" s="60">
        <v>2857</v>
      </c>
      <c r="U14" s="60">
        <v>9010</v>
      </c>
      <c r="V14" s="60">
        <v>44872</v>
      </c>
      <c r="W14" s="60">
        <v>462398</v>
      </c>
      <c r="X14" s="60">
        <v>-417526</v>
      </c>
      <c r="Y14" s="61">
        <v>-90.3</v>
      </c>
      <c r="Z14" s="62">
        <v>44926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98189</v>
      </c>
      <c r="K15" s="60">
        <v>0</v>
      </c>
      <c r="L15" s="60">
        <v>0</v>
      </c>
      <c r="M15" s="60">
        <v>98189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98189</v>
      </c>
      <c r="W15" s="60"/>
      <c r="X15" s="60">
        <v>98189</v>
      </c>
      <c r="Y15" s="61">
        <v>0</v>
      </c>
      <c r="Z15" s="62">
        <v>0</v>
      </c>
    </row>
    <row r="16" spans="1:26" ht="13.5">
      <c r="A16" s="69" t="s">
        <v>42</v>
      </c>
      <c r="B16" s="19">
        <v>134396</v>
      </c>
      <c r="C16" s="19">
        <v>0</v>
      </c>
      <c r="D16" s="59">
        <v>122000</v>
      </c>
      <c r="E16" s="60">
        <v>140658</v>
      </c>
      <c r="F16" s="60">
        <v>0</v>
      </c>
      <c r="G16" s="60">
        <v>50500</v>
      </c>
      <c r="H16" s="60">
        <v>32767</v>
      </c>
      <c r="I16" s="60">
        <v>83267</v>
      </c>
      <c r="J16" s="60">
        <v>23451</v>
      </c>
      <c r="K16" s="60">
        <v>0</v>
      </c>
      <c r="L16" s="60">
        <v>11791</v>
      </c>
      <c r="M16" s="60">
        <v>35242</v>
      </c>
      <c r="N16" s="60">
        <v>23148</v>
      </c>
      <c r="O16" s="60">
        <v>11280</v>
      </c>
      <c r="P16" s="60">
        <v>11023</v>
      </c>
      <c r="Q16" s="60">
        <v>45451</v>
      </c>
      <c r="R16" s="60">
        <v>11145</v>
      </c>
      <c r="S16" s="60">
        <v>11513</v>
      </c>
      <c r="T16" s="60">
        <v>102000</v>
      </c>
      <c r="U16" s="60">
        <v>124658</v>
      </c>
      <c r="V16" s="60">
        <v>288618</v>
      </c>
      <c r="W16" s="60">
        <v>122188</v>
      </c>
      <c r="X16" s="60">
        <v>166430</v>
      </c>
      <c r="Y16" s="61">
        <v>136.21</v>
      </c>
      <c r="Z16" s="62">
        <v>140658</v>
      </c>
    </row>
    <row r="17" spans="1:26" ht="13.5">
      <c r="A17" s="58" t="s">
        <v>43</v>
      </c>
      <c r="B17" s="19">
        <v>45288587</v>
      </c>
      <c r="C17" s="19">
        <v>0</v>
      </c>
      <c r="D17" s="59">
        <v>52633844</v>
      </c>
      <c r="E17" s="60">
        <v>47887843</v>
      </c>
      <c r="F17" s="60">
        <v>3528277</v>
      </c>
      <c r="G17" s="60">
        <v>3639441</v>
      </c>
      <c r="H17" s="60">
        <v>3387056</v>
      </c>
      <c r="I17" s="60">
        <v>10554774</v>
      </c>
      <c r="J17" s="60">
        <v>3838994</v>
      </c>
      <c r="K17" s="60">
        <v>4461824</v>
      </c>
      <c r="L17" s="60">
        <v>4653223</v>
      </c>
      <c r="M17" s="60">
        <v>12954041</v>
      </c>
      <c r="N17" s="60">
        <v>842140</v>
      </c>
      <c r="O17" s="60">
        <v>4309791</v>
      </c>
      <c r="P17" s="60">
        <v>2548708</v>
      </c>
      <c r="Q17" s="60">
        <v>7700639</v>
      </c>
      <c r="R17" s="60">
        <v>4991856</v>
      </c>
      <c r="S17" s="60">
        <v>3932898</v>
      </c>
      <c r="T17" s="60">
        <v>3716552</v>
      </c>
      <c r="U17" s="60">
        <v>12641306</v>
      </c>
      <c r="V17" s="60">
        <v>43850760</v>
      </c>
      <c r="W17" s="60">
        <v>52634438</v>
      </c>
      <c r="X17" s="60">
        <v>-8783678</v>
      </c>
      <c r="Y17" s="61">
        <v>-16.69</v>
      </c>
      <c r="Z17" s="62">
        <v>47887843</v>
      </c>
    </row>
    <row r="18" spans="1:26" ht="13.5">
      <c r="A18" s="70" t="s">
        <v>44</v>
      </c>
      <c r="B18" s="71">
        <f>SUM(B11:B17)</f>
        <v>123294025</v>
      </c>
      <c r="C18" s="71">
        <f>SUM(C11:C17)</f>
        <v>0</v>
      </c>
      <c r="D18" s="72">
        <f aca="true" t="shared" si="1" ref="D18:Z18">SUM(D11:D17)</f>
        <v>124448669</v>
      </c>
      <c r="E18" s="73">
        <f t="shared" si="1"/>
        <v>117909033</v>
      </c>
      <c r="F18" s="73">
        <f t="shared" si="1"/>
        <v>8387384</v>
      </c>
      <c r="G18" s="73">
        <f t="shared" si="1"/>
        <v>8531787</v>
      </c>
      <c r="H18" s="73">
        <f t="shared" si="1"/>
        <v>7441415</v>
      </c>
      <c r="I18" s="73">
        <f t="shared" si="1"/>
        <v>24360586</v>
      </c>
      <c r="J18" s="73">
        <f t="shared" si="1"/>
        <v>8861151</v>
      </c>
      <c r="K18" s="73">
        <f t="shared" si="1"/>
        <v>11562550</v>
      </c>
      <c r="L18" s="73">
        <f t="shared" si="1"/>
        <v>9634321</v>
      </c>
      <c r="M18" s="73">
        <f t="shared" si="1"/>
        <v>30058022</v>
      </c>
      <c r="N18" s="73">
        <f t="shared" si="1"/>
        <v>5809462</v>
      </c>
      <c r="O18" s="73">
        <f t="shared" si="1"/>
        <v>9077743</v>
      </c>
      <c r="P18" s="73">
        <f t="shared" si="1"/>
        <v>7515137</v>
      </c>
      <c r="Q18" s="73">
        <f t="shared" si="1"/>
        <v>22402342</v>
      </c>
      <c r="R18" s="73">
        <f t="shared" si="1"/>
        <v>10419734</v>
      </c>
      <c r="S18" s="73">
        <f t="shared" si="1"/>
        <v>9011929</v>
      </c>
      <c r="T18" s="73">
        <f t="shared" si="1"/>
        <v>8825100</v>
      </c>
      <c r="U18" s="73">
        <f t="shared" si="1"/>
        <v>28256763</v>
      </c>
      <c r="V18" s="73">
        <f t="shared" si="1"/>
        <v>105077713</v>
      </c>
      <c r="W18" s="73">
        <f t="shared" si="1"/>
        <v>124449450</v>
      </c>
      <c r="X18" s="73">
        <f t="shared" si="1"/>
        <v>-19371737</v>
      </c>
      <c r="Y18" s="67">
        <f>+IF(W18&lt;&gt;0,(X18/W18)*100,0)</f>
        <v>-15.565948262527476</v>
      </c>
      <c r="Z18" s="74">
        <f t="shared" si="1"/>
        <v>117909033</v>
      </c>
    </row>
    <row r="19" spans="1:26" ht="13.5">
      <c r="A19" s="70" t="s">
        <v>45</v>
      </c>
      <c r="B19" s="75">
        <f>+B10-B18</f>
        <v>-19624502</v>
      </c>
      <c r="C19" s="75">
        <f>+C10-C18</f>
        <v>0</v>
      </c>
      <c r="D19" s="76">
        <f aca="true" t="shared" si="2" ref="D19:Z19">+D10-D18</f>
        <v>8803331</v>
      </c>
      <c r="E19" s="77">
        <f t="shared" si="2"/>
        <v>5380829</v>
      </c>
      <c r="F19" s="77">
        <f t="shared" si="2"/>
        <v>37869151</v>
      </c>
      <c r="G19" s="77">
        <f t="shared" si="2"/>
        <v>-3133515</v>
      </c>
      <c r="H19" s="77">
        <f t="shared" si="2"/>
        <v>-5757116</v>
      </c>
      <c r="I19" s="77">
        <f t="shared" si="2"/>
        <v>28978520</v>
      </c>
      <c r="J19" s="77">
        <f t="shared" si="2"/>
        <v>-7276966</v>
      </c>
      <c r="K19" s="77">
        <f t="shared" si="2"/>
        <v>14548176</v>
      </c>
      <c r="L19" s="77">
        <f t="shared" si="2"/>
        <v>-8070973</v>
      </c>
      <c r="M19" s="77">
        <f t="shared" si="2"/>
        <v>-799763</v>
      </c>
      <c r="N19" s="77">
        <f t="shared" si="2"/>
        <v>-4317956</v>
      </c>
      <c r="O19" s="77">
        <f t="shared" si="2"/>
        <v>-7438163</v>
      </c>
      <c r="P19" s="77">
        <f t="shared" si="2"/>
        <v>20227075</v>
      </c>
      <c r="Q19" s="77">
        <f t="shared" si="2"/>
        <v>8470956</v>
      </c>
      <c r="R19" s="77">
        <f t="shared" si="2"/>
        <v>-8893406</v>
      </c>
      <c r="S19" s="77">
        <f t="shared" si="2"/>
        <v>-7397390</v>
      </c>
      <c r="T19" s="77">
        <f t="shared" si="2"/>
        <v>-7653712</v>
      </c>
      <c r="U19" s="77">
        <f t="shared" si="2"/>
        <v>-23944508</v>
      </c>
      <c r="V19" s="77">
        <f t="shared" si="2"/>
        <v>12705205</v>
      </c>
      <c r="W19" s="77">
        <f>IF(E10=E18,0,W10-W18)</f>
        <v>8802539</v>
      </c>
      <c r="X19" s="77">
        <f t="shared" si="2"/>
        <v>3902666</v>
      </c>
      <c r="Y19" s="78">
        <f>+IF(W19&lt;&gt;0,(X19/W19)*100,0)</f>
        <v>44.33568541985443</v>
      </c>
      <c r="Z19" s="79">
        <f t="shared" si="2"/>
        <v>5380829</v>
      </c>
    </row>
    <row r="20" spans="1:26" ht="13.5">
      <c r="A20" s="58" t="s">
        <v>46</v>
      </c>
      <c r="B20" s="19">
        <v>58129595</v>
      </c>
      <c r="C20" s="19">
        <v>0</v>
      </c>
      <c r="D20" s="59">
        <v>45679000</v>
      </c>
      <c r="E20" s="60">
        <v>45679000</v>
      </c>
      <c r="F20" s="60">
        <v>670567</v>
      </c>
      <c r="G20" s="60">
        <v>0</v>
      </c>
      <c r="H20" s="60">
        <v>4742380</v>
      </c>
      <c r="I20" s="60">
        <v>5412947</v>
      </c>
      <c r="J20" s="60">
        <v>6627632</v>
      </c>
      <c r="K20" s="60">
        <v>4966292</v>
      </c>
      <c r="L20" s="60">
        <v>7005556</v>
      </c>
      <c r="M20" s="60">
        <v>18599480</v>
      </c>
      <c r="N20" s="60">
        <v>2319114</v>
      </c>
      <c r="O20" s="60">
        <v>2269542</v>
      </c>
      <c r="P20" s="60">
        <v>1954060</v>
      </c>
      <c r="Q20" s="60">
        <v>6542716</v>
      </c>
      <c r="R20" s="60">
        <v>1325374</v>
      </c>
      <c r="S20" s="60">
        <v>3274721</v>
      </c>
      <c r="T20" s="60">
        <v>2732222</v>
      </c>
      <c r="U20" s="60">
        <v>7332317</v>
      </c>
      <c r="V20" s="60">
        <v>37887460</v>
      </c>
      <c r="W20" s="60">
        <v>45679000</v>
      </c>
      <c r="X20" s="60">
        <v>-7791540</v>
      </c>
      <c r="Y20" s="61">
        <v>-17.06</v>
      </c>
      <c r="Z20" s="62">
        <v>45679000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38505093</v>
      </c>
      <c r="C22" s="86">
        <f>SUM(C19:C21)</f>
        <v>0</v>
      </c>
      <c r="D22" s="87">
        <f aca="true" t="shared" si="3" ref="D22:Z22">SUM(D19:D21)</f>
        <v>54482331</v>
      </c>
      <c r="E22" s="88">
        <f t="shared" si="3"/>
        <v>51059829</v>
      </c>
      <c r="F22" s="88">
        <f t="shared" si="3"/>
        <v>38539718</v>
      </c>
      <c r="G22" s="88">
        <f t="shared" si="3"/>
        <v>-3133515</v>
      </c>
      <c r="H22" s="88">
        <f t="shared" si="3"/>
        <v>-1014736</v>
      </c>
      <c r="I22" s="88">
        <f t="shared" si="3"/>
        <v>34391467</v>
      </c>
      <c r="J22" s="88">
        <f t="shared" si="3"/>
        <v>-649334</v>
      </c>
      <c r="K22" s="88">
        <f t="shared" si="3"/>
        <v>19514468</v>
      </c>
      <c r="L22" s="88">
        <f t="shared" si="3"/>
        <v>-1065417</v>
      </c>
      <c r="M22" s="88">
        <f t="shared" si="3"/>
        <v>17799717</v>
      </c>
      <c r="N22" s="88">
        <f t="shared" si="3"/>
        <v>-1998842</v>
      </c>
      <c r="O22" s="88">
        <f t="shared" si="3"/>
        <v>-5168621</v>
      </c>
      <c r="P22" s="88">
        <f t="shared" si="3"/>
        <v>22181135</v>
      </c>
      <c r="Q22" s="88">
        <f t="shared" si="3"/>
        <v>15013672</v>
      </c>
      <c r="R22" s="88">
        <f t="shared" si="3"/>
        <v>-7568032</v>
      </c>
      <c r="S22" s="88">
        <f t="shared" si="3"/>
        <v>-4122669</v>
      </c>
      <c r="T22" s="88">
        <f t="shared" si="3"/>
        <v>-4921490</v>
      </c>
      <c r="U22" s="88">
        <f t="shared" si="3"/>
        <v>-16612191</v>
      </c>
      <c r="V22" s="88">
        <f t="shared" si="3"/>
        <v>50592665</v>
      </c>
      <c r="W22" s="88">
        <f t="shared" si="3"/>
        <v>54481539</v>
      </c>
      <c r="X22" s="88">
        <f t="shared" si="3"/>
        <v>-3888874</v>
      </c>
      <c r="Y22" s="89">
        <f>+IF(W22&lt;&gt;0,(X22/W22)*100,0)</f>
        <v>-7.137966495403149</v>
      </c>
      <c r="Z22" s="90">
        <f t="shared" si="3"/>
        <v>51059829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38505093</v>
      </c>
      <c r="C24" s="75">
        <f>SUM(C22:C23)</f>
        <v>0</v>
      </c>
      <c r="D24" s="76">
        <f aca="true" t="shared" si="4" ref="D24:Z24">SUM(D22:D23)</f>
        <v>54482331</v>
      </c>
      <c r="E24" s="77">
        <f t="shared" si="4"/>
        <v>51059829</v>
      </c>
      <c r="F24" s="77">
        <f t="shared" si="4"/>
        <v>38539718</v>
      </c>
      <c r="G24" s="77">
        <f t="shared" si="4"/>
        <v>-3133515</v>
      </c>
      <c r="H24" s="77">
        <f t="shared" si="4"/>
        <v>-1014736</v>
      </c>
      <c r="I24" s="77">
        <f t="shared" si="4"/>
        <v>34391467</v>
      </c>
      <c r="J24" s="77">
        <f t="shared" si="4"/>
        <v>-649334</v>
      </c>
      <c r="K24" s="77">
        <f t="shared" si="4"/>
        <v>19514468</v>
      </c>
      <c r="L24" s="77">
        <f t="shared" si="4"/>
        <v>-1065417</v>
      </c>
      <c r="M24" s="77">
        <f t="shared" si="4"/>
        <v>17799717</v>
      </c>
      <c r="N24" s="77">
        <f t="shared" si="4"/>
        <v>-1998842</v>
      </c>
      <c r="O24" s="77">
        <f t="shared" si="4"/>
        <v>-5168621</v>
      </c>
      <c r="P24" s="77">
        <f t="shared" si="4"/>
        <v>22181135</v>
      </c>
      <c r="Q24" s="77">
        <f t="shared" si="4"/>
        <v>15013672</v>
      </c>
      <c r="R24" s="77">
        <f t="shared" si="4"/>
        <v>-7568032</v>
      </c>
      <c r="S24" s="77">
        <f t="shared" si="4"/>
        <v>-4122669</v>
      </c>
      <c r="T24" s="77">
        <f t="shared" si="4"/>
        <v>-4921490</v>
      </c>
      <c r="U24" s="77">
        <f t="shared" si="4"/>
        <v>-16612191</v>
      </c>
      <c r="V24" s="77">
        <f t="shared" si="4"/>
        <v>50592665</v>
      </c>
      <c r="W24" s="77">
        <f t="shared" si="4"/>
        <v>54481539</v>
      </c>
      <c r="X24" s="77">
        <f t="shared" si="4"/>
        <v>-3888874</v>
      </c>
      <c r="Y24" s="78">
        <f>+IF(W24&lt;&gt;0,(X24/W24)*100,0)</f>
        <v>-7.137966495403149</v>
      </c>
      <c r="Z24" s="79">
        <f t="shared" si="4"/>
        <v>51059829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57938000</v>
      </c>
      <c r="E27" s="100">
        <v>49543000</v>
      </c>
      <c r="F27" s="100">
        <v>844195</v>
      </c>
      <c r="G27" s="100">
        <v>3129135</v>
      </c>
      <c r="H27" s="100">
        <v>3056560</v>
      </c>
      <c r="I27" s="100">
        <v>7029890</v>
      </c>
      <c r="J27" s="100">
        <v>5893664</v>
      </c>
      <c r="K27" s="100">
        <v>4319729</v>
      </c>
      <c r="L27" s="100">
        <v>6388596</v>
      </c>
      <c r="M27" s="100">
        <v>16601989</v>
      </c>
      <c r="N27" s="100">
        <v>2197117</v>
      </c>
      <c r="O27" s="100">
        <v>3086492</v>
      </c>
      <c r="P27" s="100">
        <v>1739571</v>
      </c>
      <c r="Q27" s="100">
        <v>7023180</v>
      </c>
      <c r="R27" s="100">
        <v>1217419</v>
      </c>
      <c r="S27" s="100">
        <v>3529153</v>
      </c>
      <c r="T27" s="100">
        <v>2126423</v>
      </c>
      <c r="U27" s="100">
        <v>6872995</v>
      </c>
      <c r="V27" s="100">
        <v>37528054</v>
      </c>
      <c r="W27" s="100">
        <v>49543000</v>
      </c>
      <c r="X27" s="100">
        <v>-12014946</v>
      </c>
      <c r="Y27" s="101">
        <v>-24.25</v>
      </c>
      <c r="Z27" s="102">
        <v>49543000</v>
      </c>
    </row>
    <row r="28" spans="1:26" ht="13.5">
      <c r="A28" s="103" t="s">
        <v>46</v>
      </c>
      <c r="B28" s="19">
        <v>0</v>
      </c>
      <c r="C28" s="19">
        <v>0</v>
      </c>
      <c r="D28" s="59">
        <v>45679000</v>
      </c>
      <c r="E28" s="60">
        <v>45679000</v>
      </c>
      <c r="F28" s="60">
        <v>818217</v>
      </c>
      <c r="G28" s="60">
        <v>3111784</v>
      </c>
      <c r="H28" s="60">
        <v>3030190</v>
      </c>
      <c r="I28" s="60">
        <v>6960191</v>
      </c>
      <c r="J28" s="60">
        <v>5864014</v>
      </c>
      <c r="K28" s="60">
        <v>4281812</v>
      </c>
      <c r="L28" s="60">
        <v>6388597</v>
      </c>
      <c r="M28" s="60">
        <v>16534423</v>
      </c>
      <c r="N28" s="60">
        <v>2092117</v>
      </c>
      <c r="O28" s="60">
        <v>2813673</v>
      </c>
      <c r="P28" s="60">
        <v>1734311</v>
      </c>
      <c r="Q28" s="60">
        <v>6640101</v>
      </c>
      <c r="R28" s="60">
        <v>1145536</v>
      </c>
      <c r="S28" s="60">
        <v>2862470</v>
      </c>
      <c r="T28" s="60">
        <v>2067770</v>
      </c>
      <c r="U28" s="60">
        <v>6075776</v>
      </c>
      <c r="V28" s="60">
        <v>36210491</v>
      </c>
      <c r="W28" s="60">
        <v>45679000</v>
      </c>
      <c r="X28" s="60">
        <v>-9468509</v>
      </c>
      <c r="Y28" s="61">
        <v>-20.73</v>
      </c>
      <c r="Z28" s="62">
        <v>45679000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7950000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4309000</v>
      </c>
      <c r="E31" s="60">
        <v>3864000</v>
      </c>
      <c r="F31" s="60">
        <v>25977</v>
      </c>
      <c r="G31" s="60">
        <v>17350</v>
      </c>
      <c r="H31" s="60">
        <v>26369</v>
      </c>
      <c r="I31" s="60">
        <v>69696</v>
      </c>
      <c r="J31" s="60">
        <v>29650</v>
      </c>
      <c r="K31" s="60">
        <v>37917</v>
      </c>
      <c r="L31" s="60">
        <v>0</v>
      </c>
      <c r="M31" s="60">
        <v>67567</v>
      </c>
      <c r="N31" s="60">
        <v>105000</v>
      </c>
      <c r="O31" s="60">
        <v>272819</v>
      </c>
      <c r="P31" s="60">
        <v>5260</v>
      </c>
      <c r="Q31" s="60">
        <v>383079</v>
      </c>
      <c r="R31" s="60">
        <v>71884</v>
      </c>
      <c r="S31" s="60">
        <v>666684</v>
      </c>
      <c r="T31" s="60">
        <v>58653</v>
      </c>
      <c r="U31" s="60">
        <v>797221</v>
      </c>
      <c r="V31" s="60">
        <v>1317563</v>
      </c>
      <c r="W31" s="60">
        <v>3864000</v>
      </c>
      <c r="X31" s="60">
        <v>-2546437</v>
      </c>
      <c r="Y31" s="61">
        <v>-65.9</v>
      </c>
      <c r="Z31" s="62">
        <v>3864000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57938000</v>
      </c>
      <c r="E32" s="100">
        <f t="shared" si="5"/>
        <v>49543000</v>
      </c>
      <c r="F32" s="100">
        <f t="shared" si="5"/>
        <v>844194</v>
      </c>
      <c r="G32" s="100">
        <f t="shared" si="5"/>
        <v>3129134</v>
      </c>
      <c r="H32" s="100">
        <f t="shared" si="5"/>
        <v>3056559</v>
      </c>
      <c r="I32" s="100">
        <f t="shared" si="5"/>
        <v>7029887</v>
      </c>
      <c r="J32" s="100">
        <f t="shared" si="5"/>
        <v>5893664</v>
      </c>
      <c r="K32" s="100">
        <f t="shared" si="5"/>
        <v>4319729</v>
      </c>
      <c r="L32" s="100">
        <f t="shared" si="5"/>
        <v>6388597</v>
      </c>
      <c r="M32" s="100">
        <f t="shared" si="5"/>
        <v>16601990</v>
      </c>
      <c r="N32" s="100">
        <f t="shared" si="5"/>
        <v>2197117</v>
      </c>
      <c r="O32" s="100">
        <f t="shared" si="5"/>
        <v>3086492</v>
      </c>
      <c r="P32" s="100">
        <f t="shared" si="5"/>
        <v>1739571</v>
      </c>
      <c r="Q32" s="100">
        <f t="shared" si="5"/>
        <v>7023180</v>
      </c>
      <c r="R32" s="100">
        <f t="shared" si="5"/>
        <v>1217420</v>
      </c>
      <c r="S32" s="100">
        <f t="shared" si="5"/>
        <v>3529154</v>
      </c>
      <c r="T32" s="100">
        <f t="shared" si="5"/>
        <v>2126423</v>
      </c>
      <c r="U32" s="100">
        <f t="shared" si="5"/>
        <v>6872997</v>
      </c>
      <c r="V32" s="100">
        <f t="shared" si="5"/>
        <v>37528054</v>
      </c>
      <c r="W32" s="100">
        <f t="shared" si="5"/>
        <v>49543000</v>
      </c>
      <c r="X32" s="100">
        <f t="shared" si="5"/>
        <v>-12014946</v>
      </c>
      <c r="Y32" s="101">
        <f>+IF(W32&lt;&gt;0,(X32/W32)*100,0)</f>
        <v>-24.25155117776477</v>
      </c>
      <c r="Z32" s="102">
        <f t="shared" si="5"/>
        <v>49543000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13177249</v>
      </c>
      <c r="C35" s="19">
        <v>0</v>
      </c>
      <c r="D35" s="59">
        <v>40213000</v>
      </c>
      <c r="E35" s="60">
        <v>16064271</v>
      </c>
      <c r="F35" s="60">
        <v>68189968</v>
      </c>
      <c r="G35" s="60">
        <v>65241529</v>
      </c>
      <c r="H35" s="60">
        <v>56070164</v>
      </c>
      <c r="I35" s="60">
        <v>56070164</v>
      </c>
      <c r="J35" s="60">
        <v>45492433</v>
      </c>
      <c r="K35" s="60">
        <v>47599845</v>
      </c>
      <c r="L35" s="60">
        <v>47541121</v>
      </c>
      <c r="M35" s="60">
        <v>47541121</v>
      </c>
      <c r="N35" s="60">
        <v>38163177</v>
      </c>
      <c r="O35" s="60">
        <v>47541121</v>
      </c>
      <c r="P35" s="60">
        <v>40211883</v>
      </c>
      <c r="Q35" s="60">
        <v>40211883</v>
      </c>
      <c r="R35" s="60">
        <v>0</v>
      </c>
      <c r="S35" s="60">
        <v>0</v>
      </c>
      <c r="T35" s="60">
        <v>48095509</v>
      </c>
      <c r="U35" s="60">
        <v>48095509</v>
      </c>
      <c r="V35" s="60">
        <v>48095509</v>
      </c>
      <c r="W35" s="60">
        <v>16064271</v>
      </c>
      <c r="X35" s="60">
        <v>32031238</v>
      </c>
      <c r="Y35" s="61">
        <v>199.39</v>
      </c>
      <c r="Z35" s="62">
        <v>16064271</v>
      </c>
    </row>
    <row r="36" spans="1:26" ht="13.5">
      <c r="A36" s="58" t="s">
        <v>57</v>
      </c>
      <c r="B36" s="19">
        <v>229963752</v>
      </c>
      <c r="C36" s="19">
        <v>0</v>
      </c>
      <c r="D36" s="59">
        <v>317734000</v>
      </c>
      <c r="E36" s="60">
        <v>270919080</v>
      </c>
      <c r="F36" s="60">
        <v>247069124</v>
      </c>
      <c r="G36" s="60">
        <v>239490541</v>
      </c>
      <c r="H36" s="60">
        <v>241707353</v>
      </c>
      <c r="I36" s="60">
        <v>241707353</v>
      </c>
      <c r="J36" s="60">
        <v>237208078</v>
      </c>
      <c r="K36" s="60">
        <v>240108001</v>
      </c>
      <c r="L36" s="60">
        <v>245076793</v>
      </c>
      <c r="M36" s="60">
        <v>245076793</v>
      </c>
      <c r="N36" s="60">
        <v>245854102</v>
      </c>
      <c r="O36" s="60">
        <v>245076793</v>
      </c>
      <c r="P36" s="60">
        <v>317733730</v>
      </c>
      <c r="Q36" s="60">
        <v>317733730</v>
      </c>
      <c r="R36" s="60">
        <v>0</v>
      </c>
      <c r="S36" s="60">
        <v>0</v>
      </c>
      <c r="T36" s="60">
        <v>244985767</v>
      </c>
      <c r="U36" s="60">
        <v>244985767</v>
      </c>
      <c r="V36" s="60">
        <v>244985767</v>
      </c>
      <c r="W36" s="60">
        <v>270919080</v>
      </c>
      <c r="X36" s="60">
        <v>-25933313</v>
      </c>
      <c r="Y36" s="61">
        <v>-9.57</v>
      </c>
      <c r="Z36" s="62">
        <v>270919080</v>
      </c>
    </row>
    <row r="37" spans="1:26" ht="13.5">
      <c r="A37" s="58" t="s">
        <v>58</v>
      </c>
      <c r="B37" s="19">
        <v>21145399</v>
      </c>
      <c r="C37" s="19">
        <v>0</v>
      </c>
      <c r="D37" s="59">
        <v>25325000</v>
      </c>
      <c r="E37" s="60">
        <v>19998205</v>
      </c>
      <c r="F37" s="60">
        <v>27714589</v>
      </c>
      <c r="G37" s="60">
        <v>34028466</v>
      </c>
      <c r="H37" s="60">
        <v>29193415</v>
      </c>
      <c r="I37" s="60">
        <v>29193415</v>
      </c>
      <c r="J37" s="60">
        <v>24340241</v>
      </c>
      <c r="K37" s="60">
        <v>17130422</v>
      </c>
      <c r="L37" s="60">
        <v>22973075</v>
      </c>
      <c r="M37" s="60">
        <v>22973075</v>
      </c>
      <c r="N37" s="60">
        <v>12095431</v>
      </c>
      <c r="O37" s="60">
        <v>22973075</v>
      </c>
      <c r="P37" s="60">
        <v>25324357</v>
      </c>
      <c r="Q37" s="60">
        <v>25324357</v>
      </c>
      <c r="R37" s="60">
        <v>0</v>
      </c>
      <c r="S37" s="60">
        <v>0</v>
      </c>
      <c r="T37" s="60">
        <v>17163416</v>
      </c>
      <c r="U37" s="60">
        <v>17163416</v>
      </c>
      <c r="V37" s="60">
        <v>17163416</v>
      </c>
      <c r="W37" s="60">
        <v>19998205</v>
      </c>
      <c r="X37" s="60">
        <v>-2834789</v>
      </c>
      <c r="Y37" s="61">
        <v>-14.18</v>
      </c>
      <c r="Z37" s="62">
        <v>19998205</v>
      </c>
    </row>
    <row r="38" spans="1:26" ht="13.5">
      <c r="A38" s="58" t="s">
        <v>59</v>
      </c>
      <c r="B38" s="19">
        <v>6069293</v>
      </c>
      <c r="C38" s="19">
        <v>0</v>
      </c>
      <c r="D38" s="59">
        <v>11411000</v>
      </c>
      <c r="E38" s="60">
        <v>4319594</v>
      </c>
      <c r="F38" s="60">
        <v>3563305</v>
      </c>
      <c r="G38" s="60">
        <v>6069293</v>
      </c>
      <c r="H38" s="60">
        <v>6069293</v>
      </c>
      <c r="I38" s="60">
        <v>6069293</v>
      </c>
      <c r="J38" s="60">
        <v>6069293</v>
      </c>
      <c r="K38" s="60">
        <v>6069293</v>
      </c>
      <c r="L38" s="60">
        <v>6069293</v>
      </c>
      <c r="M38" s="60">
        <v>6069293</v>
      </c>
      <c r="N38" s="60">
        <v>6069293</v>
      </c>
      <c r="O38" s="60">
        <v>6069293</v>
      </c>
      <c r="P38" s="60">
        <v>11410756</v>
      </c>
      <c r="Q38" s="60">
        <v>11410756</v>
      </c>
      <c r="R38" s="60">
        <v>0</v>
      </c>
      <c r="S38" s="60">
        <v>0</v>
      </c>
      <c r="T38" s="60">
        <v>6069293</v>
      </c>
      <c r="U38" s="60">
        <v>6069293</v>
      </c>
      <c r="V38" s="60">
        <v>6069293</v>
      </c>
      <c r="W38" s="60">
        <v>4319594</v>
      </c>
      <c r="X38" s="60">
        <v>1749699</v>
      </c>
      <c r="Y38" s="61">
        <v>40.51</v>
      </c>
      <c r="Z38" s="62">
        <v>4319594</v>
      </c>
    </row>
    <row r="39" spans="1:26" ht="13.5">
      <c r="A39" s="58" t="s">
        <v>60</v>
      </c>
      <c r="B39" s="19">
        <v>215926309</v>
      </c>
      <c r="C39" s="19">
        <v>0</v>
      </c>
      <c r="D39" s="59">
        <v>321211000</v>
      </c>
      <c r="E39" s="60">
        <v>262665552</v>
      </c>
      <c r="F39" s="60">
        <v>283981198</v>
      </c>
      <c r="G39" s="60">
        <v>264634311</v>
      </c>
      <c r="H39" s="60">
        <v>262514809</v>
      </c>
      <c r="I39" s="60">
        <v>262514809</v>
      </c>
      <c r="J39" s="60">
        <v>252290977</v>
      </c>
      <c r="K39" s="60">
        <v>264508131</v>
      </c>
      <c r="L39" s="60">
        <v>263575546</v>
      </c>
      <c r="M39" s="60">
        <v>263575546</v>
      </c>
      <c r="N39" s="60">
        <v>265852554</v>
      </c>
      <c r="O39" s="60">
        <v>263575546</v>
      </c>
      <c r="P39" s="60">
        <v>321210500</v>
      </c>
      <c r="Q39" s="60">
        <v>321210500</v>
      </c>
      <c r="R39" s="60">
        <v>0</v>
      </c>
      <c r="S39" s="60">
        <v>0</v>
      </c>
      <c r="T39" s="60">
        <v>269848567</v>
      </c>
      <c r="U39" s="60">
        <v>269848567</v>
      </c>
      <c r="V39" s="60">
        <v>269848567</v>
      </c>
      <c r="W39" s="60">
        <v>262665552</v>
      </c>
      <c r="X39" s="60">
        <v>7183015</v>
      </c>
      <c r="Y39" s="61">
        <v>2.73</v>
      </c>
      <c r="Z39" s="62">
        <v>262665552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50520916</v>
      </c>
      <c r="C42" s="19">
        <v>0</v>
      </c>
      <c r="D42" s="59">
        <v>57088824</v>
      </c>
      <c r="E42" s="60">
        <v>56905997</v>
      </c>
      <c r="F42" s="60">
        <v>54629718</v>
      </c>
      <c r="G42" s="60">
        <v>-7433352</v>
      </c>
      <c r="H42" s="60">
        <v>-5738770</v>
      </c>
      <c r="I42" s="60">
        <v>41457596</v>
      </c>
      <c r="J42" s="60">
        <v>-1953392</v>
      </c>
      <c r="K42" s="60">
        <v>14302677</v>
      </c>
      <c r="L42" s="60">
        <v>6212149</v>
      </c>
      <c r="M42" s="60">
        <v>18561434</v>
      </c>
      <c r="N42" s="60">
        <v>-8958223</v>
      </c>
      <c r="O42" s="60">
        <v>-8218953</v>
      </c>
      <c r="P42" s="60">
        <v>32611085</v>
      </c>
      <c r="Q42" s="60">
        <v>15433909</v>
      </c>
      <c r="R42" s="60">
        <v>-9944456</v>
      </c>
      <c r="S42" s="60">
        <v>-10137312</v>
      </c>
      <c r="T42" s="60">
        <v>-3357923</v>
      </c>
      <c r="U42" s="60">
        <v>-23439691</v>
      </c>
      <c r="V42" s="60">
        <v>52013248</v>
      </c>
      <c r="W42" s="60">
        <v>56905997</v>
      </c>
      <c r="X42" s="60">
        <v>-4892749</v>
      </c>
      <c r="Y42" s="61">
        <v>-8.6</v>
      </c>
      <c r="Z42" s="62">
        <v>56905997</v>
      </c>
    </row>
    <row r="43" spans="1:26" ht="13.5">
      <c r="A43" s="58" t="s">
        <v>63</v>
      </c>
      <c r="B43" s="19">
        <v>-52765859</v>
      </c>
      <c r="C43" s="19">
        <v>0</v>
      </c>
      <c r="D43" s="59">
        <v>-57938000</v>
      </c>
      <c r="E43" s="60">
        <v>-49542996</v>
      </c>
      <c r="F43" s="60">
        <v>-2176094</v>
      </c>
      <c r="G43" s="60">
        <v>-3588892</v>
      </c>
      <c r="H43" s="60">
        <v>-3420442</v>
      </c>
      <c r="I43" s="60">
        <v>-9185428</v>
      </c>
      <c r="J43" s="60">
        <v>-6700848</v>
      </c>
      <c r="K43" s="60">
        <v>-4810972</v>
      </c>
      <c r="L43" s="60">
        <v>-7180557</v>
      </c>
      <c r="M43" s="60">
        <v>-18692377</v>
      </c>
      <c r="N43" s="60">
        <v>-1434792</v>
      </c>
      <c r="O43" s="60">
        <v>-3065743</v>
      </c>
      <c r="P43" s="60">
        <v>1859431</v>
      </c>
      <c r="Q43" s="60">
        <v>-2641104</v>
      </c>
      <c r="R43" s="60">
        <v>-1416054</v>
      </c>
      <c r="S43" s="60">
        <v>-3180696</v>
      </c>
      <c r="T43" s="60">
        <v>-1898480</v>
      </c>
      <c r="U43" s="60">
        <v>-6495230</v>
      </c>
      <c r="V43" s="60">
        <v>-37014139</v>
      </c>
      <c r="W43" s="60">
        <v>-49542996</v>
      </c>
      <c r="X43" s="60">
        <v>12528857</v>
      </c>
      <c r="Y43" s="61">
        <v>-25.29</v>
      </c>
      <c r="Z43" s="62">
        <v>-49542996</v>
      </c>
    </row>
    <row r="44" spans="1:26" ht="13.5">
      <c r="A44" s="58" t="s">
        <v>64</v>
      </c>
      <c r="B44" s="19">
        <v>2419596</v>
      </c>
      <c r="C44" s="19">
        <v>0</v>
      </c>
      <c r="D44" s="59">
        <v>-1102068</v>
      </c>
      <c r="E44" s="60">
        <v>-3027000</v>
      </c>
      <c r="F44" s="60">
        <v>-22602</v>
      </c>
      <c r="G44" s="60">
        <v>-22558</v>
      </c>
      <c r="H44" s="60">
        <v>-22725</v>
      </c>
      <c r="I44" s="60">
        <v>-67885</v>
      </c>
      <c r="J44" s="60">
        <v>-23032</v>
      </c>
      <c r="K44" s="60">
        <v>0</v>
      </c>
      <c r="L44" s="60">
        <v>-46428</v>
      </c>
      <c r="M44" s="60">
        <v>-69460</v>
      </c>
      <c r="N44" s="60">
        <v>-23410</v>
      </c>
      <c r="O44" s="60">
        <v>-23815</v>
      </c>
      <c r="P44" s="60">
        <v>-23815</v>
      </c>
      <c r="Q44" s="60">
        <v>-71040</v>
      </c>
      <c r="R44" s="60">
        <v>-23939</v>
      </c>
      <c r="S44" s="60">
        <v>-24215</v>
      </c>
      <c r="T44" s="60">
        <v>-24297</v>
      </c>
      <c r="U44" s="60">
        <v>-72451</v>
      </c>
      <c r="V44" s="60">
        <v>-280836</v>
      </c>
      <c r="W44" s="60">
        <v>-3027000</v>
      </c>
      <c r="X44" s="60">
        <v>2746164</v>
      </c>
      <c r="Y44" s="61">
        <v>-90.72</v>
      </c>
      <c r="Z44" s="62">
        <v>-3027000</v>
      </c>
    </row>
    <row r="45" spans="1:26" ht="13.5">
      <c r="A45" s="70" t="s">
        <v>65</v>
      </c>
      <c r="B45" s="22">
        <v>959918</v>
      </c>
      <c r="C45" s="22">
        <v>0</v>
      </c>
      <c r="D45" s="99">
        <v>8478756</v>
      </c>
      <c r="E45" s="100">
        <v>5296001</v>
      </c>
      <c r="F45" s="100">
        <v>53387181</v>
      </c>
      <c r="G45" s="100">
        <v>42342379</v>
      </c>
      <c r="H45" s="100">
        <v>33160442</v>
      </c>
      <c r="I45" s="100">
        <v>33160442</v>
      </c>
      <c r="J45" s="100">
        <v>24483170</v>
      </c>
      <c r="K45" s="100">
        <v>33974875</v>
      </c>
      <c r="L45" s="100">
        <v>32960039</v>
      </c>
      <c r="M45" s="100">
        <v>32960039</v>
      </c>
      <c r="N45" s="100">
        <v>22543614</v>
      </c>
      <c r="O45" s="100">
        <v>11235103</v>
      </c>
      <c r="P45" s="100">
        <v>45681804</v>
      </c>
      <c r="Q45" s="100">
        <v>22543614</v>
      </c>
      <c r="R45" s="100">
        <v>34297355</v>
      </c>
      <c r="S45" s="100">
        <v>20955132</v>
      </c>
      <c r="T45" s="100">
        <v>15674432</v>
      </c>
      <c r="U45" s="100">
        <v>15674432</v>
      </c>
      <c r="V45" s="100">
        <v>15674432</v>
      </c>
      <c r="W45" s="100">
        <v>5296001</v>
      </c>
      <c r="X45" s="100">
        <v>10378431</v>
      </c>
      <c r="Y45" s="101">
        <v>195.97</v>
      </c>
      <c r="Z45" s="102">
        <v>5296001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152639</v>
      </c>
      <c r="C49" s="52">
        <v>0</v>
      </c>
      <c r="D49" s="129">
        <v>406491</v>
      </c>
      <c r="E49" s="54">
        <v>272570</v>
      </c>
      <c r="F49" s="54">
        <v>0</v>
      </c>
      <c r="G49" s="54">
        <v>0</v>
      </c>
      <c r="H49" s="54">
        <v>0</v>
      </c>
      <c r="I49" s="54">
        <v>501711</v>
      </c>
      <c r="J49" s="54">
        <v>0</v>
      </c>
      <c r="K49" s="54">
        <v>0</v>
      </c>
      <c r="L49" s="54">
        <v>0</v>
      </c>
      <c r="M49" s="54">
        <v>195081</v>
      </c>
      <c r="N49" s="54">
        <v>0</v>
      </c>
      <c r="O49" s="54">
        <v>0</v>
      </c>
      <c r="P49" s="54">
        <v>0</v>
      </c>
      <c r="Q49" s="54">
        <v>447333</v>
      </c>
      <c r="R49" s="54">
        <v>0</v>
      </c>
      <c r="S49" s="54">
        <v>0</v>
      </c>
      <c r="T49" s="54">
        <v>0</v>
      </c>
      <c r="U49" s="54">
        <v>504358</v>
      </c>
      <c r="V49" s="54">
        <v>22606802</v>
      </c>
      <c r="W49" s="54">
        <v>25086985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4819532</v>
      </c>
      <c r="C51" s="52">
        <v>0</v>
      </c>
      <c r="D51" s="129">
        <v>17028</v>
      </c>
      <c r="E51" s="54">
        <v>50694</v>
      </c>
      <c r="F51" s="54">
        <v>0</v>
      </c>
      <c r="G51" s="54">
        <v>0</v>
      </c>
      <c r="H51" s="54">
        <v>0</v>
      </c>
      <c r="I51" s="54">
        <v>16453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442186</v>
      </c>
      <c r="V51" s="54">
        <v>4376976</v>
      </c>
      <c r="W51" s="54">
        <v>9722869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109.04164931758449</v>
      </c>
      <c r="C58" s="5">
        <f>IF(C67=0,0,+(C76/C67)*100)</f>
        <v>0</v>
      </c>
      <c r="D58" s="6">
        <f aca="true" t="shared" si="6" ref="D58:Z58">IF(D67=0,0,+(D76/D67)*100)</f>
        <v>50.58578911591827</v>
      </c>
      <c r="E58" s="7">
        <f t="shared" si="6"/>
        <v>69.58294944625403</v>
      </c>
      <c r="F58" s="7">
        <f t="shared" si="6"/>
        <v>8.811953573471975</v>
      </c>
      <c r="G58" s="7">
        <f t="shared" si="6"/>
        <v>54.5575851849636</v>
      </c>
      <c r="H58" s="7">
        <f t="shared" si="6"/>
        <v>54.43727040711198</v>
      </c>
      <c r="I58" s="7">
        <f t="shared" si="6"/>
        <v>18.28841940938812</v>
      </c>
      <c r="J58" s="7">
        <f t="shared" si="6"/>
        <v>803.1460604902584</v>
      </c>
      <c r="K58" s="7">
        <f t="shared" si="6"/>
        <v>67.36361620342993</v>
      </c>
      <c r="L58" s="7">
        <f t="shared" si="6"/>
        <v>59.96567387219436</v>
      </c>
      <c r="M58" s="7">
        <f t="shared" si="6"/>
        <v>310.1276167053353</v>
      </c>
      <c r="N58" s="7">
        <f t="shared" si="6"/>
        <v>66.78030634627264</v>
      </c>
      <c r="O58" s="7">
        <f t="shared" si="6"/>
        <v>95.25043603969873</v>
      </c>
      <c r="P58" s="7">
        <f t="shared" si="6"/>
        <v>73.88736694220587</v>
      </c>
      <c r="Q58" s="7">
        <f t="shared" si="6"/>
        <v>78.58271920785127</v>
      </c>
      <c r="R58" s="7">
        <f t="shared" si="6"/>
        <v>73.84015578491471</v>
      </c>
      <c r="S58" s="7">
        <f t="shared" si="6"/>
        <v>54.977955670406274</v>
      </c>
      <c r="T58" s="7">
        <f t="shared" si="6"/>
        <v>86.60360104110276</v>
      </c>
      <c r="U58" s="7">
        <f t="shared" si="6"/>
        <v>72.60721167826887</v>
      </c>
      <c r="V58" s="7">
        <f t="shared" si="6"/>
        <v>76.92938342962215</v>
      </c>
      <c r="W58" s="7">
        <f t="shared" si="6"/>
        <v>48.396413082137926</v>
      </c>
      <c r="X58" s="7">
        <f t="shared" si="6"/>
        <v>0</v>
      </c>
      <c r="Y58" s="7">
        <f t="shared" si="6"/>
        <v>0</v>
      </c>
      <c r="Z58" s="8">
        <f t="shared" si="6"/>
        <v>69.58294944625403</v>
      </c>
    </row>
    <row r="59" spans="1:26" ht="13.5">
      <c r="A59" s="37" t="s">
        <v>31</v>
      </c>
      <c r="B59" s="9">
        <f aca="true" t="shared" si="7" ref="B59:Z66">IF(B68=0,0,+(B77/B68)*100)</f>
        <v>134.4530639942725</v>
      </c>
      <c r="C59" s="9">
        <f t="shared" si="7"/>
        <v>0</v>
      </c>
      <c r="D59" s="2">
        <f t="shared" si="7"/>
        <v>49.94234203443415</v>
      </c>
      <c r="E59" s="10">
        <f t="shared" si="7"/>
        <v>73.61544325578394</v>
      </c>
      <c r="F59" s="10">
        <f t="shared" si="7"/>
        <v>8.093534720443182</v>
      </c>
      <c r="G59" s="10">
        <f t="shared" si="7"/>
        <v>71.10042144689798</v>
      </c>
      <c r="H59" s="10">
        <f t="shared" si="7"/>
        <v>74.58279807872026</v>
      </c>
      <c r="I59" s="10">
        <f t="shared" si="7"/>
        <v>18.165140757972868</v>
      </c>
      <c r="J59" s="10">
        <f t="shared" si="7"/>
        <v>950.3814898353135</v>
      </c>
      <c r="K59" s="10">
        <f t="shared" si="7"/>
        <v>74.39911745029382</v>
      </c>
      <c r="L59" s="10">
        <f t="shared" si="7"/>
        <v>63.03819847359839</v>
      </c>
      <c r="M59" s="10">
        <f t="shared" si="7"/>
        <v>362.5347998699623</v>
      </c>
      <c r="N59" s="10">
        <f t="shared" si="7"/>
        <v>56.354398869461875</v>
      </c>
      <c r="O59" s="10">
        <f t="shared" si="7"/>
        <v>107.25928400488978</v>
      </c>
      <c r="P59" s="10">
        <f t="shared" si="7"/>
        <v>81.92114949665174</v>
      </c>
      <c r="Q59" s="10">
        <f t="shared" si="7"/>
        <v>81.84520627255817</v>
      </c>
      <c r="R59" s="10">
        <f t="shared" si="7"/>
        <v>92.39828408909491</v>
      </c>
      <c r="S59" s="10">
        <f t="shared" si="7"/>
        <v>62.127201291165605</v>
      </c>
      <c r="T59" s="10">
        <f t="shared" si="7"/>
        <v>113.0479561429982</v>
      </c>
      <c r="U59" s="10">
        <f t="shared" si="7"/>
        <v>89.34394888138613</v>
      </c>
      <c r="V59" s="10">
        <f t="shared" si="7"/>
        <v>84.21582861593714</v>
      </c>
      <c r="W59" s="10">
        <f t="shared" si="7"/>
        <v>49.66708817426601</v>
      </c>
      <c r="X59" s="10">
        <f t="shared" si="7"/>
        <v>0</v>
      </c>
      <c r="Y59" s="10">
        <f t="shared" si="7"/>
        <v>0</v>
      </c>
      <c r="Z59" s="11">
        <f t="shared" si="7"/>
        <v>73.61544325578394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59.987265917603</v>
      </c>
      <c r="E60" s="13">
        <f t="shared" si="7"/>
        <v>29.829865196805173</v>
      </c>
      <c r="F60" s="13">
        <f t="shared" si="7"/>
        <v>56.21299147323543</v>
      </c>
      <c r="G60" s="13">
        <f t="shared" si="7"/>
        <v>25.580070858512265</v>
      </c>
      <c r="H60" s="13">
        <f t="shared" si="7"/>
        <v>48.310112659156054</v>
      </c>
      <c r="I60" s="13">
        <f t="shared" si="7"/>
        <v>43.362397363019106</v>
      </c>
      <c r="J60" s="13">
        <f t="shared" si="7"/>
        <v>63.33523955231086</v>
      </c>
      <c r="K60" s="13">
        <f t="shared" si="7"/>
        <v>31.957399053147135</v>
      </c>
      <c r="L60" s="13">
        <f t="shared" si="7"/>
        <v>44.517692176200846</v>
      </c>
      <c r="M60" s="13">
        <f t="shared" si="7"/>
        <v>46.60742193788715</v>
      </c>
      <c r="N60" s="13">
        <f t="shared" si="7"/>
        <v>119.19941137561223</v>
      </c>
      <c r="O60" s="13">
        <f t="shared" si="7"/>
        <v>34.70970915025374</v>
      </c>
      <c r="P60" s="13">
        <f t="shared" si="7"/>
        <v>40.49147990880768</v>
      </c>
      <c r="Q60" s="13">
        <f t="shared" si="7"/>
        <v>63.23743791673716</v>
      </c>
      <c r="R60" s="13">
        <f t="shared" si="7"/>
        <v>66.92195662727424</v>
      </c>
      <c r="S60" s="13">
        <f t="shared" si="7"/>
        <v>35.52690729273916</v>
      </c>
      <c r="T60" s="13">
        <f t="shared" si="7"/>
        <v>56.58834135489218</v>
      </c>
      <c r="U60" s="13">
        <f t="shared" si="7"/>
        <v>53.012380374240884</v>
      </c>
      <c r="V60" s="13">
        <f t="shared" si="7"/>
        <v>51.75158629153908</v>
      </c>
      <c r="W60" s="13">
        <f t="shared" si="7"/>
        <v>29.829846576019715</v>
      </c>
      <c r="X60" s="13">
        <f t="shared" si="7"/>
        <v>0</v>
      </c>
      <c r="Y60" s="13">
        <f t="shared" si="7"/>
        <v>0</v>
      </c>
      <c r="Z60" s="14">
        <f t="shared" si="7"/>
        <v>29.829865196805173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59.987265917603</v>
      </c>
      <c r="E64" s="13">
        <f t="shared" si="7"/>
        <v>29.829865196805173</v>
      </c>
      <c r="F64" s="13">
        <f t="shared" si="7"/>
        <v>56.21299147323543</v>
      </c>
      <c r="G64" s="13">
        <f t="shared" si="7"/>
        <v>25.580070858512265</v>
      </c>
      <c r="H64" s="13">
        <f t="shared" si="7"/>
        <v>48.310112659156054</v>
      </c>
      <c r="I64" s="13">
        <f t="shared" si="7"/>
        <v>43.362397363019106</v>
      </c>
      <c r="J64" s="13">
        <f t="shared" si="7"/>
        <v>63.33523955231086</v>
      </c>
      <c r="K64" s="13">
        <f t="shared" si="7"/>
        <v>31.957399053147135</v>
      </c>
      <c r="L64" s="13">
        <f t="shared" si="7"/>
        <v>44.517692176200846</v>
      </c>
      <c r="M64" s="13">
        <f t="shared" si="7"/>
        <v>46.60742193788715</v>
      </c>
      <c r="N64" s="13">
        <f t="shared" si="7"/>
        <v>119.19941137561223</v>
      </c>
      <c r="O64" s="13">
        <f t="shared" si="7"/>
        <v>34.70970915025374</v>
      </c>
      <c r="P64" s="13">
        <f t="shared" si="7"/>
        <v>40.49147990880768</v>
      </c>
      <c r="Q64" s="13">
        <f t="shared" si="7"/>
        <v>63.23743791673716</v>
      </c>
      <c r="R64" s="13">
        <f t="shared" si="7"/>
        <v>66.92195662727424</v>
      </c>
      <c r="S64" s="13">
        <f t="shared" si="7"/>
        <v>35.52690729273916</v>
      </c>
      <c r="T64" s="13">
        <f t="shared" si="7"/>
        <v>56.58834135489218</v>
      </c>
      <c r="U64" s="13">
        <f t="shared" si="7"/>
        <v>53.012380374240884</v>
      </c>
      <c r="V64" s="13">
        <f t="shared" si="7"/>
        <v>51.75158629153908</v>
      </c>
      <c r="W64" s="13">
        <f t="shared" si="7"/>
        <v>29.829846576019715</v>
      </c>
      <c r="X64" s="13">
        <f t="shared" si="7"/>
        <v>0</v>
      </c>
      <c r="Y64" s="13">
        <f t="shared" si="7"/>
        <v>0</v>
      </c>
      <c r="Z64" s="14">
        <f t="shared" si="7"/>
        <v>29.829865196805173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15190525</v>
      </c>
      <c r="C67" s="24"/>
      <c r="D67" s="25">
        <v>25009000</v>
      </c>
      <c r="E67" s="26">
        <v>17394438</v>
      </c>
      <c r="F67" s="26">
        <v>7562659</v>
      </c>
      <c r="G67" s="26">
        <v>936022</v>
      </c>
      <c r="H67" s="26">
        <v>1043423</v>
      </c>
      <c r="I67" s="26">
        <v>9542104</v>
      </c>
      <c r="J67" s="26">
        <v>811205</v>
      </c>
      <c r="K67" s="26">
        <v>811680</v>
      </c>
      <c r="L67" s="26">
        <v>811044</v>
      </c>
      <c r="M67" s="26">
        <v>2433929</v>
      </c>
      <c r="N67" s="26">
        <v>811043</v>
      </c>
      <c r="O67" s="26">
        <v>810706</v>
      </c>
      <c r="P67" s="26">
        <v>839203</v>
      </c>
      <c r="Q67" s="26">
        <v>2460952</v>
      </c>
      <c r="R67" s="26">
        <v>971596</v>
      </c>
      <c r="S67" s="26">
        <v>846703</v>
      </c>
      <c r="T67" s="26">
        <v>980883</v>
      </c>
      <c r="U67" s="26">
        <v>2799182</v>
      </c>
      <c r="V67" s="26">
        <v>17236167</v>
      </c>
      <c r="W67" s="26">
        <v>25009215</v>
      </c>
      <c r="X67" s="26"/>
      <c r="Y67" s="25"/>
      <c r="Z67" s="27">
        <v>17394438</v>
      </c>
    </row>
    <row r="68" spans="1:26" ht="13.5" hidden="1">
      <c r="A68" s="37" t="s">
        <v>31</v>
      </c>
      <c r="B68" s="19">
        <v>12319540</v>
      </c>
      <c r="C68" s="19"/>
      <c r="D68" s="20">
        <v>23407000</v>
      </c>
      <c r="E68" s="21">
        <v>15792473</v>
      </c>
      <c r="F68" s="21">
        <v>7295601</v>
      </c>
      <c r="G68" s="21">
        <v>669598</v>
      </c>
      <c r="H68" s="21">
        <v>674134</v>
      </c>
      <c r="I68" s="21">
        <v>8639333</v>
      </c>
      <c r="J68" s="21">
        <v>676558</v>
      </c>
      <c r="K68" s="21">
        <v>677129</v>
      </c>
      <c r="L68" s="21">
        <v>676493</v>
      </c>
      <c r="M68" s="21">
        <v>2030180</v>
      </c>
      <c r="N68" s="21">
        <v>676492</v>
      </c>
      <c r="O68" s="21">
        <v>676513</v>
      </c>
      <c r="P68" s="21">
        <v>676470</v>
      </c>
      <c r="Q68" s="21">
        <v>2029475</v>
      </c>
      <c r="R68" s="21">
        <v>676492</v>
      </c>
      <c r="S68" s="21">
        <v>670402</v>
      </c>
      <c r="T68" s="21">
        <v>682582</v>
      </c>
      <c r="U68" s="21">
        <v>2029476</v>
      </c>
      <c r="V68" s="21">
        <v>14728464</v>
      </c>
      <c r="W68" s="21">
        <v>23407249</v>
      </c>
      <c r="X68" s="21"/>
      <c r="Y68" s="20"/>
      <c r="Z68" s="23">
        <v>15792473</v>
      </c>
    </row>
    <row r="69" spans="1:26" ht="13.5" hidden="1">
      <c r="A69" s="38" t="s">
        <v>32</v>
      </c>
      <c r="B69" s="19">
        <v>1515342</v>
      </c>
      <c r="C69" s="19"/>
      <c r="D69" s="20">
        <v>1602000</v>
      </c>
      <c r="E69" s="21">
        <v>1601965</v>
      </c>
      <c r="F69" s="21">
        <v>135104</v>
      </c>
      <c r="G69" s="21">
        <v>135199</v>
      </c>
      <c r="H69" s="21">
        <v>135009</v>
      </c>
      <c r="I69" s="21">
        <v>405312</v>
      </c>
      <c r="J69" s="21">
        <v>134647</v>
      </c>
      <c r="K69" s="21">
        <v>134551</v>
      </c>
      <c r="L69" s="21">
        <v>134551</v>
      </c>
      <c r="M69" s="21">
        <v>403749</v>
      </c>
      <c r="N69" s="21">
        <v>134551</v>
      </c>
      <c r="O69" s="21">
        <v>134193</v>
      </c>
      <c r="P69" s="21">
        <v>162733</v>
      </c>
      <c r="Q69" s="21">
        <v>431477</v>
      </c>
      <c r="R69" s="21">
        <v>138013</v>
      </c>
      <c r="S69" s="21">
        <v>137918</v>
      </c>
      <c r="T69" s="21">
        <v>137546</v>
      </c>
      <c r="U69" s="21">
        <v>413477</v>
      </c>
      <c r="V69" s="21">
        <v>1654015</v>
      </c>
      <c r="W69" s="21">
        <v>1601966</v>
      </c>
      <c r="X69" s="21"/>
      <c r="Y69" s="20"/>
      <c r="Z69" s="23">
        <v>1601965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1515342</v>
      </c>
      <c r="C73" s="19"/>
      <c r="D73" s="20">
        <v>1602000</v>
      </c>
      <c r="E73" s="21">
        <v>1601965</v>
      </c>
      <c r="F73" s="21">
        <v>135104</v>
      </c>
      <c r="G73" s="21">
        <v>135199</v>
      </c>
      <c r="H73" s="21">
        <v>135009</v>
      </c>
      <c r="I73" s="21">
        <v>405312</v>
      </c>
      <c r="J73" s="21">
        <v>134647</v>
      </c>
      <c r="K73" s="21">
        <v>134551</v>
      </c>
      <c r="L73" s="21">
        <v>134551</v>
      </c>
      <c r="M73" s="21">
        <v>403749</v>
      </c>
      <c r="N73" s="21">
        <v>134551</v>
      </c>
      <c r="O73" s="21">
        <v>134193</v>
      </c>
      <c r="P73" s="21">
        <v>162733</v>
      </c>
      <c r="Q73" s="21">
        <v>431477</v>
      </c>
      <c r="R73" s="21">
        <v>138013</v>
      </c>
      <c r="S73" s="21">
        <v>137918</v>
      </c>
      <c r="T73" s="21">
        <v>137546</v>
      </c>
      <c r="U73" s="21">
        <v>413477</v>
      </c>
      <c r="V73" s="21">
        <v>1654015</v>
      </c>
      <c r="W73" s="21">
        <v>1601966</v>
      </c>
      <c r="X73" s="21"/>
      <c r="Y73" s="20"/>
      <c r="Z73" s="23">
        <v>1601965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1355643</v>
      </c>
      <c r="C75" s="28"/>
      <c r="D75" s="29"/>
      <c r="E75" s="30"/>
      <c r="F75" s="30">
        <v>131954</v>
      </c>
      <c r="G75" s="30">
        <v>131225</v>
      </c>
      <c r="H75" s="30">
        <v>234280</v>
      </c>
      <c r="I75" s="30">
        <v>497459</v>
      </c>
      <c r="J75" s="30"/>
      <c r="K75" s="30"/>
      <c r="L75" s="30"/>
      <c r="M75" s="30"/>
      <c r="N75" s="30"/>
      <c r="O75" s="30"/>
      <c r="P75" s="30"/>
      <c r="Q75" s="30"/>
      <c r="R75" s="30">
        <v>157091</v>
      </c>
      <c r="S75" s="30">
        <v>38383</v>
      </c>
      <c r="T75" s="30">
        <v>160755</v>
      </c>
      <c r="U75" s="30">
        <v>356229</v>
      </c>
      <c r="V75" s="30">
        <v>853688</v>
      </c>
      <c r="W75" s="30"/>
      <c r="X75" s="30"/>
      <c r="Y75" s="29"/>
      <c r="Z75" s="31"/>
    </row>
    <row r="76" spans="1:26" ht="13.5" hidden="1">
      <c r="A76" s="42" t="s">
        <v>287</v>
      </c>
      <c r="B76" s="32">
        <v>16563999</v>
      </c>
      <c r="C76" s="32"/>
      <c r="D76" s="33">
        <v>12651000</v>
      </c>
      <c r="E76" s="34">
        <v>12103563</v>
      </c>
      <c r="F76" s="34">
        <v>666418</v>
      </c>
      <c r="G76" s="34">
        <v>510671</v>
      </c>
      <c r="H76" s="34">
        <v>568011</v>
      </c>
      <c r="I76" s="34">
        <v>1745100</v>
      </c>
      <c r="J76" s="34">
        <v>6515161</v>
      </c>
      <c r="K76" s="34">
        <v>546777</v>
      </c>
      <c r="L76" s="34">
        <v>486348</v>
      </c>
      <c r="M76" s="34">
        <v>7548286</v>
      </c>
      <c r="N76" s="34">
        <v>541617</v>
      </c>
      <c r="O76" s="34">
        <v>772201</v>
      </c>
      <c r="P76" s="34">
        <v>620065</v>
      </c>
      <c r="Q76" s="34">
        <v>1933883</v>
      </c>
      <c r="R76" s="34">
        <v>717428</v>
      </c>
      <c r="S76" s="34">
        <v>465500</v>
      </c>
      <c r="T76" s="34">
        <v>849480</v>
      </c>
      <c r="U76" s="34">
        <v>2032408</v>
      </c>
      <c r="V76" s="34">
        <v>13259677</v>
      </c>
      <c r="W76" s="34">
        <v>12103563</v>
      </c>
      <c r="X76" s="34"/>
      <c r="Y76" s="33"/>
      <c r="Z76" s="35">
        <v>12103563</v>
      </c>
    </row>
    <row r="77" spans="1:26" ht="13.5" hidden="1">
      <c r="A77" s="37" t="s">
        <v>31</v>
      </c>
      <c r="B77" s="19">
        <v>16563999</v>
      </c>
      <c r="C77" s="19"/>
      <c r="D77" s="20">
        <v>11690004</v>
      </c>
      <c r="E77" s="21">
        <v>11625699</v>
      </c>
      <c r="F77" s="21">
        <v>590472</v>
      </c>
      <c r="G77" s="21">
        <v>476087</v>
      </c>
      <c r="H77" s="21">
        <v>502788</v>
      </c>
      <c r="I77" s="21">
        <v>1569347</v>
      </c>
      <c r="J77" s="21">
        <v>6429882</v>
      </c>
      <c r="K77" s="21">
        <v>503778</v>
      </c>
      <c r="L77" s="21">
        <v>426449</v>
      </c>
      <c r="M77" s="21">
        <v>7360109</v>
      </c>
      <c r="N77" s="21">
        <v>381233</v>
      </c>
      <c r="O77" s="21">
        <v>725623</v>
      </c>
      <c r="P77" s="21">
        <v>554172</v>
      </c>
      <c r="Q77" s="21">
        <v>1661028</v>
      </c>
      <c r="R77" s="21">
        <v>625067</v>
      </c>
      <c r="S77" s="21">
        <v>416502</v>
      </c>
      <c r="T77" s="21">
        <v>771645</v>
      </c>
      <c r="U77" s="21">
        <v>1813214</v>
      </c>
      <c r="V77" s="21">
        <v>12403698</v>
      </c>
      <c r="W77" s="21">
        <v>11625699</v>
      </c>
      <c r="X77" s="21"/>
      <c r="Y77" s="20"/>
      <c r="Z77" s="23">
        <v>11625699</v>
      </c>
    </row>
    <row r="78" spans="1:26" ht="13.5" hidden="1">
      <c r="A78" s="38" t="s">
        <v>32</v>
      </c>
      <c r="B78" s="19"/>
      <c r="C78" s="19"/>
      <c r="D78" s="20">
        <v>960996</v>
      </c>
      <c r="E78" s="21">
        <v>477864</v>
      </c>
      <c r="F78" s="21">
        <v>75946</v>
      </c>
      <c r="G78" s="21">
        <v>34584</v>
      </c>
      <c r="H78" s="21">
        <v>65223</v>
      </c>
      <c r="I78" s="21">
        <v>175753</v>
      </c>
      <c r="J78" s="21">
        <v>85279</v>
      </c>
      <c r="K78" s="21">
        <v>42999</v>
      </c>
      <c r="L78" s="21">
        <v>59899</v>
      </c>
      <c r="M78" s="21">
        <v>188177</v>
      </c>
      <c r="N78" s="21">
        <v>160384</v>
      </c>
      <c r="O78" s="21">
        <v>46578</v>
      </c>
      <c r="P78" s="21">
        <v>65893</v>
      </c>
      <c r="Q78" s="21">
        <v>272855</v>
      </c>
      <c r="R78" s="21">
        <v>92361</v>
      </c>
      <c r="S78" s="21">
        <v>48998</v>
      </c>
      <c r="T78" s="21">
        <v>77835</v>
      </c>
      <c r="U78" s="21">
        <v>219194</v>
      </c>
      <c r="V78" s="21">
        <v>855979</v>
      </c>
      <c r="W78" s="21">
        <v>477864</v>
      </c>
      <c r="X78" s="21"/>
      <c r="Y78" s="20"/>
      <c r="Z78" s="23">
        <v>477864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960996</v>
      </c>
      <c r="E82" s="21">
        <v>477864</v>
      </c>
      <c r="F82" s="21">
        <v>75946</v>
      </c>
      <c r="G82" s="21">
        <v>34584</v>
      </c>
      <c r="H82" s="21">
        <v>65223</v>
      </c>
      <c r="I82" s="21">
        <v>175753</v>
      </c>
      <c r="J82" s="21">
        <v>85279</v>
      </c>
      <c r="K82" s="21">
        <v>42999</v>
      </c>
      <c r="L82" s="21">
        <v>59899</v>
      </c>
      <c r="M82" s="21">
        <v>188177</v>
      </c>
      <c r="N82" s="21">
        <v>160384</v>
      </c>
      <c r="O82" s="21">
        <v>46578</v>
      </c>
      <c r="P82" s="21">
        <v>65893</v>
      </c>
      <c r="Q82" s="21">
        <v>272855</v>
      </c>
      <c r="R82" s="21">
        <v>92361</v>
      </c>
      <c r="S82" s="21">
        <v>48998</v>
      </c>
      <c r="T82" s="21">
        <v>77835</v>
      </c>
      <c r="U82" s="21">
        <v>219194</v>
      </c>
      <c r="V82" s="21">
        <v>855979</v>
      </c>
      <c r="W82" s="21">
        <v>477864</v>
      </c>
      <c r="X82" s="21"/>
      <c r="Y82" s="20"/>
      <c r="Z82" s="23">
        <v>477864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4084649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4084649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4084649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4586904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1009327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101106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3476471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8671553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97892764</v>
      </c>
      <c r="D5" s="153">
        <f>SUM(D6:D8)</f>
        <v>0</v>
      </c>
      <c r="E5" s="154">
        <f t="shared" si="0"/>
        <v>127965000</v>
      </c>
      <c r="F5" s="100">
        <f t="shared" si="0"/>
        <v>118531545</v>
      </c>
      <c r="G5" s="100">
        <f t="shared" si="0"/>
        <v>46667097</v>
      </c>
      <c r="H5" s="100">
        <f t="shared" si="0"/>
        <v>1180736</v>
      </c>
      <c r="I5" s="100">
        <f t="shared" si="0"/>
        <v>1246451</v>
      </c>
      <c r="J5" s="100">
        <f t="shared" si="0"/>
        <v>49094284</v>
      </c>
      <c r="K5" s="100">
        <f t="shared" si="0"/>
        <v>1159962</v>
      </c>
      <c r="L5" s="100">
        <f t="shared" si="0"/>
        <v>25317187</v>
      </c>
      <c r="M5" s="100">
        <f t="shared" si="0"/>
        <v>1068166</v>
      </c>
      <c r="N5" s="100">
        <f t="shared" si="0"/>
        <v>27545315</v>
      </c>
      <c r="O5" s="100">
        <f t="shared" si="0"/>
        <v>1165676</v>
      </c>
      <c r="P5" s="100">
        <f t="shared" si="0"/>
        <v>1295802</v>
      </c>
      <c r="Q5" s="100">
        <f t="shared" si="0"/>
        <v>27342395</v>
      </c>
      <c r="R5" s="100">
        <f t="shared" si="0"/>
        <v>29803873</v>
      </c>
      <c r="S5" s="100">
        <f t="shared" si="0"/>
        <v>1193966</v>
      </c>
      <c r="T5" s="100">
        <f t="shared" si="0"/>
        <v>1314676</v>
      </c>
      <c r="U5" s="100">
        <f t="shared" si="0"/>
        <v>948076</v>
      </c>
      <c r="V5" s="100">
        <f t="shared" si="0"/>
        <v>3456718</v>
      </c>
      <c r="W5" s="100">
        <f t="shared" si="0"/>
        <v>109900190</v>
      </c>
      <c r="X5" s="100">
        <f t="shared" si="0"/>
        <v>127964460</v>
      </c>
      <c r="Y5" s="100">
        <f t="shared" si="0"/>
        <v>-18064270</v>
      </c>
      <c r="Z5" s="137">
        <f>+IF(X5&lt;&gt;0,+(Y5/X5)*100,0)</f>
        <v>-14.11663050818954</v>
      </c>
      <c r="AA5" s="153">
        <f>SUM(AA6:AA8)</f>
        <v>118531545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97892764</v>
      </c>
      <c r="D7" s="157"/>
      <c r="E7" s="158">
        <v>127921000</v>
      </c>
      <c r="F7" s="159">
        <v>118478000</v>
      </c>
      <c r="G7" s="159">
        <v>46667097</v>
      </c>
      <c r="H7" s="159">
        <v>1163610</v>
      </c>
      <c r="I7" s="159">
        <v>1246451</v>
      </c>
      <c r="J7" s="159">
        <v>49077158</v>
      </c>
      <c r="K7" s="159">
        <v>1159962</v>
      </c>
      <c r="L7" s="159">
        <v>25299265</v>
      </c>
      <c r="M7" s="159">
        <v>1068166</v>
      </c>
      <c r="N7" s="159">
        <v>27527393</v>
      </c>
      <c r="O7" s="159">
        <v>1142039</v>
      </c>
      <c r="P7" s="159">
        <v>1295802</v>
      </c>
      <c r="Q7" s="159">
        <v>27321060</v>
      </c>
      <c r="R7" s="159">
        <v>29758901</v>
      </c>
      <c r="S7" s="159">
        <v>1187852</v>
      </c>
      <c r="T7" s="159">
        <v>1314676</v>
      </c>
      <c r="U7" s="159">
        <v>948076</v>
      </c>
      <c r="V7" s="159">
        <v>3450604</v>
      </c>
      <c r="W7" s="159">
        <v>109814056</v>
      </c>
      <c r="X7" s="159">
        <v>127920912</v>
      </c>
      <c r="Y7" s="159">
        <v>-18106856</v>
      </c>
      <c r="Z7" s="141">
        <v>-14.15</v>
      </c>
      <c r="AA7" s="157">
        <v>118478000</v>
      </c>
    </row>
    <row r="8" spans="1:27" ht="13.5">
      <c r="A8" s="138" t="s">
        <v>77</v>
      </c>
      <c r="B8" s="136"/>
      <c r="C8" s="155"/>
      <c r="D8" s="155"/>
      <c r="E8" s="156">
        <v>44000</v>
      </c>
      <c r="F8" s="60">
        <v>53545</v>
      </c>
      <c r="G8" s="60"/>
      <c r="H8" s="60">
        <v>17126</v>
      </c>
      <c r="I8" s="60"/>
      <c r="J8" s="60">
        <v>17126</v>
      </c>
      <c r="K8" s="60"/>
      <c r="L8" s="60">
        <v>17922</v>
      </c>
      <c r="M8" s="60"/>
      <c r="N8" s="60">
        <v>17922</v>
      </c>
      <c r="O8" s="60">
        <v>23637</v>
      </c>
      <c r="P8" s="60"/>
      <c r="Q8" s="60">
        <v>21335</v>
      </c>
      <c r="R8" s="60">
        <v>44972</v>
      </c>
      <c r="S8" s="60">
        <v>6114</v>
      </c>
      <c r="T8" s="60"/>
      <c r="U8" s="60"/>
      <c r="V8" s="60">
        <v>6114</v>
      </c>
      <c r="W8" s="60">
        <v>86134</v>
      </c>
      <c r="X8" s="60">
        <v>43548</v>
      </c>
      <c r="Y8" s="60">
        <v>42586</v>
      </c>
      <c r="Z8" s="140">
        <v>97.79</v>
      </c>
      <c r="AA8" s="155">
        <v>53545</v>
      </c>
    </row>
    <row r="9" spans="1:27" ht="13.5">
      <c r="A9" s="135" t="s">
        <v>78</v>
      </c>
      <c r="B9" s="136"/>
      <c r="C9" s="153">
        <f aca="true" t="shared" si="1" ref="C9:Y9">SUM(C10:C14)</f>
        <v>3583497</v>
      </c>
      <c r="D9" s="153">
        <f>SUM(D10:D14)</f>
        <v>0</v>
      </c>
      <c r="E9" s="154">
        <f t="shared" si="1"/>
        <v>1365000</v>
      </c>
      <c r="F9" s="100">
        <f t="shared" si="1"/>
        <v>1300192</v>
      </c>
      <c r="G9" s="100">
        <f t="shared" si="1"/>
        <v>45598</v>
      </c>
      <c r="H9" s="100">
        <f t="shared" si="1"/>
        <v>250294</v>
      </c>
      <c r="I9" s="100">
        <f t="shared" si="1"/>
        <v>157232</v>
      </c>
      <c r="J9" s="100">
        <f t="shared" si="1"/>
        <v>453124</v>
      </c>
      <c r="K9" s="100">
        <f t="shared" si="1"/>
        <v>146566</v>
      </c>
      <c r="L9" s="100">
        <f t="shared" si="1"/>
        <v>184089</v>
      </c>
      <c r="M9" s="100">
        <f t="shared" si="1"/>
        <v>226942</v>
      </c>
      <c r="N9" s="100">
        <f t="shared" si="1"/>
        <v>557597</v>
      </c>
      <c r="O9" s="100">
        <f t="shared" si="1"/>
        <v>38289</v>
      </c>
      <c r="P9" s="100">
        <f t="shared" si="1"/>
        <v>29638</v>
      </c>
      <c r="Q9" s="100">
        <f t="shared" si="1"/>
        <v>71735</v>
      </c>
      <c r="R9" s="100">
        <f t="shared" si="1"/>
        <v>139662</v>
      </c>
      <c r="S9" s="100">
        <f t="shared" si="1"/>
        <v>42777</v>
      </c>
      <c r="T9" s="100">
        <f t="shared" si="1"/>
        <v>119900</v>
      </c>
      <c r="U9" s="100">
        <f t="shared" si="1"/>
        <v>20085</v>
      </c>
      <c r="V9" s="100">
        <f t="shared" si="1"/>
        <v>182762</v>
      </c>
      <c r="W9" s="100">
        <f t="shared" si="1"/>
        <v>1333145</v>
      </c>
      <c r="X9" s="100">
        <f t="shared" si="1"/>
        <v>1364421</v>
      </c>
      <c r="Y9" s="100">
        <f t="shared" si="1"/>
        <v>-31276</v>
      </c>
      <c r="Z9" s="137">
        <f>+IF(X9&lt;&gt;0,+(Y9/X9)*100,0)</f>
        <v>-2.292254370168738</v>
      </c>
      <c r="AA9" s="153">
        <f>SUM(AA10:AA14)</f>
        <v>1300192</v>
      </c>
    </row>
    <row r="10" spans="1:27" ht="13.5">
      <c r="A10" s="138" t="s">
        <v>79</v>
      </c>
      <c r="B10" s="136"/>
      <c r="C10" s="155">
        <v>3249434</v>
      </c>
      <c r="D10" s="155"/>
      <c r="E10" s="156">
        <v>902000</v>
      </c>
      <c r="F10" s="60">
        <v>748934</v>
      </c>
      <c r="G10" s="60">
        <v>9798</v>
      </c>
      <c r="H10" s="60">
        <v>245344</v>
      </c>
      <c r="I10" s="60">
        <v>112227</v>
      </c>
      <c r="J10" s="60">
        <v>367369</v>
      </c>
      <c r="K10" s="60">
        <v>107915</v>
      </c>
      <c r="L10" s="60">
        <v>179639</v>
      </c>
      <c r="M10" s="60">
        <v>221692</v>
      </c>
      <c r="N10" s="60">
        <v>509246</v>
      </c>
      <c r="O10" s="60">
        <v>37183</v>
      </c>
      <c r="P10" s="60">
        <v>27238</v>
      </c>
      <c r="Q10" s="60">
        <v>41948</v>
      </c>
      <c r="R10" s="60">
        <v>106369</v>
      </c>
      <c r="S10" s="60">
        <v>41477</v>
      </c>
      <c r="T10" s="60">
        <v>27100</v>
      </c>
      <c r="U10" s="60">
        <v>18835</v>
      </c>
      <c r="V10" s="60">
        <v>87412</v>
      </c>
      <c r="W10" s="60">
        <v>1070396</v>
      </c>
      <c r="X10" s="60">
        <v>901677</v>
      </c>
      <c r="Y10" s="60">
        <v>168719</v>
      </c>
      <c r="Z10" s="140">
        <v>18.71</v>
      </c>
      <c r="AA10" s="155">
        <v>748934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334063</v>
      </c>
      <c r="D12" s="155"/>
      <c r="E12" s="156">
        <v>463000</v>
      </c>
      <c r="F12" s="60">
        <v>551258</v>
      </c>
      <c r="G12" s="60">
        <v>35800</v>
      </c>
      <c r="H12" s="60">
        <v>4950</v>
      </c>
      <c r="I12" s="60">
        <v>45005</v>
      </c>
      <c r="J12" s="60">
        <v>85755</v>
      </c>
      <c r="K12" s="60">
        <v>38651</v>
      </c>
      <c r="L12" s="60">
        <v>4450</v>
      </c>
      <c r="M12" s="60">
        <v>5250</v>
      </c>
      <c r="N12" s="60">
        <v>48351</v>
      </c>
      <c r="O12" s="60">
        <v>1106</v>
      </c>
      <c r="P12" s="60">
        <v>2400</v>
      </c>
      <c r="Q12" s="60">
        <v>29787</v>
      </c>
      <c r="R12" s="60">
        <v>33293</v>
      </c>
      <c r="S12" s="60">
        <v>1300</v>
      </c>
      <c r="T12" s="60">
        <v>92800</v>
      </c>
      <c r="U12" s="60">
        <v>1250</v>
      </c>
      <c r="V12" s="60">
        <v>95350</v>
      </c>
      <c r="W12" s="60">
        <v>262749</v>
      </c>
      <c r="X12" s="60">
        <v>462744</v>
      </c>
      <c r="Y12" s="60">
        <v>-199995</v>
      </c>
      <c r="Z12" s="140">
        <v>-43.22</v>
      </c>
      <c r="AA12" s="155">
        <v>551258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58807515</v>
      </c>
      <c r="D15" s="153">
        <f>SUM(D16:D18)</f>
        <v>0</v>
      </c>
      <c r="E15" s="154">
        <f t="shared" si="2"/>
        <v>47949000</v>
      </c>
      <c r="F15" s="100">
        <f t="shared" si="2"/>
        <v>47485160</v>
      </c>
      <c r="G15" s="100">
        <f t="shared" si="2"/>
        <v>79303</v>
      </c>
      <c r="H15" s="100">
        <f t="shared" si="2"/>
        <v>3782043</v>
      </c>
      <c r="I15" s="100">
        <f t="shared" si="2"/>
        <v>4887987</v>
      </c>
      <c r="J15" s="100">
        <f t="shared" si="2"/>
        <v>8749333</v>
      </c>
      <c r="K15" s="100">
        <f t="shared" si="2"/>
        <v>6770642</v>
      </c>
      <c r="L15" s="100">
        <f t="shared" si="2"/>
        <v>5441191</v>
      </c>
      <c r="M15" s="100">
        <f t="shared" si="2"/>
        <v>7139245</v>
      </c>
      <c r="N15" s="100">
        <f t="shared" si="2"/>
        <v>19351078</v>
      </c>
      <c r="O15" s="100">
        <f t="shared" si="2"/>
        <v>2472104</v>
      </c>
      <c r="P15" s="100">
        <f t="shared" si="2"/>
        <v>2449489</v>
      </c>
      <c r="Q15" s="100">
        <f t="shared" si="2"/>
        <v>2119409</v>
      </c>
      <c r="R15" s="100">
        <f t="shared" si="2"/>
        <v>7041002</v>
      </c>
      <c r="S15" s="100">
        <f t="shared" si="2"/>
        <v>1476946</v>
      </c>
      <c r="T15" s="100">
        <f t="shared" si="2"/>
        <v>3316766</v>
      </c>
      <c r="U15" s="100">
        <f t="shared" si="2"/>
        <v>2797903</v>
      </c>
      <c r="V15" s="100">
        <f t="shared" si="2"/>
        <v>7591615</v>
      </c>
      <c r="W15" s="100">
        <f t="shared" si="2"/>
        <v>42733028</v>
      </c>
      <c r="X15" s="100">
        <f t="shared" si="2"/>
        <v>47950140</v>
      </c>
      <c r="Y15" s="100">
        <f t="shared" si="2"/>
        <v>-5217112</v>
      </c>
      <c r="Z15" s="137">
        <f>+IF(X15&lt;&gt;0,+(Y15/X15)*100,0)</f>
        <v>-10.880285229615597</v>
      </c>
      <c r="AA15" s="153">
        <f>SUM(AA16:AA18)</f>
        <v>47485160</v>
      </c>
    </row>
    <row r="16" spans="1:27" ht="13.5">
      <c r="A16" s="138" t="s">
        <v>85</v>
      </c>
      <c r="B16" s="136"/>
      <c r="C16" s="155"/>
      <c r="D16" s="155"/>
      <c r="E16" s="156">
        <v>46939000</v>
      </c>
      <c r="F16" s="60">
        <v>46845000</v>
      </c>
      <c r="G16" s="60">
        <v>400</v>
      </c>
      <c r="H16" s="60"/>
      <c r="I16" s="60">
        <v>845</v>
      </c>
      <c r="J16" s="60">
        <v>1245</v>
      </c>
      <c r="K16" s="60">
        <v>3509</v>
      </c>
      <c r="L16" s="60">
        <v>158</v>
      </c>
      <c r="M16" s="60">
        <v>625</v>
      </c>
      <c r="N16" s="60">
        <v>4292</v>
      </c>
      <c r="O16" s="60">
        <v>3809</v>
      </c>
      <c r="P16" s="60">
        <v>1602</v>
      </c>
      <c r="Q16" s="60">
        <v>1126</v>
      </c>
      <c r="R16" s="60">
        <v>6537</v>
      </c>
      <c r="S16" s="60">
        <v>1308</v>
      </c>
      <c r="T16" s="60">
        <v>88</v>
      </c>
      <c r="U16" s="60">
        <v>2520</v>
      </c>
      <c r="V16" s="60">
        <v>3916</v>
      </c>
      <c r="W16" s="60">
        <v>15990</v>
      </c>
      <c r="X16" s="60">
        <v>46940136</v>
      </c>
      <c r="Y16" s="60">
        <v>-46924146</v>
      </c>
      <c r="Z16" s="140">
        <v>-99.97</v>
      </c>
      <c r="AA16" s="155">
        <v>46845000</v>
      </c>
    </row>
    <row r="17" spans="1:27" ht="13.5">
      <c r="A17" s="138" t="s">
        <v>86</v>
      </c>
      <c r="B17" s="136"/>
      <c r="C17" s="155">
        <v>58807515</v>
      </c>
      <c r="D17" s="155"/>
      <c r="E17" s="156">
        <v>1010000</v>
      </c>
      <c r="F17" s="60">
        <v>640160</v>
      </c>
      <c r="G17" s="60">
        <v>78903</v>
      </c>
      <c r="H17" s="60">
        <v>3782043</v>
      </c>
      <c r="I17" s="60">
        <v>4887142</v>
      </c>
      <c r="J17" s="60">
        <v>8748088</v>
      </c>
      <c r="K17" s="60">
        <v>6767133</v>
      </c>
      <c r="L17" s="60">
        <v>5441033</v>
      </c>
      <c r="M17" s="60">
        <v>7138620</v>
      </c>
      <c r="N17" s="60">
        <v>19346786</v>
      </c>
      <c r="O17" s="60">
        <v>2468295</v>
      </c>
      <c r="P17" s="60">
        <v>2447887</v>
      </c>
      <c r="Q17" s="60">
        <v>2118283</v>
      </c>
      <c r="R17" s="60">
        <v>7034465</v>
      </c>
      <c r="S17" s="60">
        <v>1475638</v>
      </c>
      <c r="T17" s="60">
        <v>3316678</v>
      </c>
      <c r="U17" s="60">
        <v>2795383</v>
      </c>
      <c r="V17" s="60">
        <v>7587699</v>
      </c>
      <c r="W17" s="60">
        <v>42717038</v>
      </c>
      <c r="X17" s="60">
        <v>1010004</v>
      </c>
      <c r="Y17" s="60">
        <v>41707034</v>
      </c>
      <c r="Z17" s="140">
        <v>4129.39</v>
      </c>
      <c r="AA17" s="155">
        <v>640160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1515342</v>
      </c>
      <c r="D19" s="153">
        <f>SUM(D20:D23)</f>
        <v>0</v>
      </c>
      <c r="E19" s="154">
        <f t="shared" si="3"/>
        <v>1602000</v>
      </c>
      <c r="F19" s="100">
        <f t="shared" si="3"/>
        <v>1601965</v>
      </c>
      <c r="G19" s="100">
        <f t="shared" si="3"/>
        <v>135104</v>
      </c>
      <c r="H19" s="100">
        <f t="shared" si="3"/>
        <v>135199</v>
      </c>
      <c r="I19" s="100">
        <f t="shared" si="3"/>
        <v>135009</v>
      </c>
      <c r="J19" s="100">
        <f t="shared" si="3"/>
        <v>405312</v>
      </c>
      <c r="K19" s="100">
        <f t="shared" si="3"/>
        <v>134647</v>
      </c>
      <c r="L19" s="100">
        <f t="shared" si="3"/>
        <v>134551</v>
      </c>
      <c r="M19" s="100">
        <f t="shared" si="3"/>
        <v>134551</v>
      </c>
      <c r="N19" s="100">
        <f t="shared" si="3"/>
        <v>403749</v>
      </c>
      <c r="O19" s="100">
        <f t="shared" si="3"/>
        <v>134551</v>
      </c>
      <c r="P19" s="100">
        <f t="shared" si="3"/>
        <v>134193</v>
      </c>
      <c r="Q19" s="100">
        <f t="shared" si="3"/>
        <v>162733</v>
      </c>
      <c r="R19" s="100">
        <f t="shared" si="3"/>
        <v>431477</v>
      </c>
      <c r="S19" s="100">
        <f t="shared" si="3"/>
        <v>138013</v>
      </c>
      <c r="T19" s="100">
        <f t="shared" si="3"/>
        <v>137918</v>
      </c>
      <c r="U19" s="100">
        <f t="shared" si="3"/>
        <v>137546</v>
      </c>
      <c r="V19" s="100">
        <f t="shared" si="3"/>
        <v>413477</v>
      </c>
      <c r="W19" s="100">
        <f t="shared" si="3"/>
        <v>1654015</v>
      </c>
      <c r="X19" s="100">
        <f t="shared" si="3"/>
        <v>1601966</v>
      </c>
      <c r="Y19" s="100">
        <f t="shared" si="3"/>
        <v>52049</v>
      </c>
      <c r="Z19" s="137">
        <f>+IF(X19&lt;&gt;0,+(Y19/X19)*100,0)</f>
        <v>3.249070204985624</v>
      </c>
      <c r="AA19" s="153">
        <f>SUM(AA20:AA23)</f>
        <v>1601965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1515342</v>
      </c>
      <c r="D23" s="155"/>
      <c r="E23" s="156">
        <v>1602000</v>
      </c>
      <c r="F23" s="60">
        <v>1601965</v>
      </c>
      <c r="G23" s="60">
        <v>135104</v>
      </c>
      <c r="H23" s="60">
        <v>135199</v>
      </c>
      <c r="I23" s="60">
        <v>135009</v>
      </c>
      <c r="J23" s="60">
        <v>405312</v>
      </c>
      <c r="K23" s="60">
        <v>134647</v>
      </c>
      <c r="L23" s="60">
        <v>134551</v>
      </c>
      <c r="M23" s="60">
        <v>134551</v>
      </c>
      <c r="N23" s="60">
        <v>403749</v>
      </c>
      <c r="O23" s="60">
        <v>134551</v>
      </c>
      <c r="P23" s="60">
        <v>134193</v>
      </c>
      <c r="Q23" s="60">
        <v>162733</v>
      </c>
      <c r="R23" s="60">
        <v>431477</v>
      </c>
      <c r="S23" s="60">
        <v>138013</v>
      </c>
      <c r="T23" s="60">
        <v>137918</v>
      </c>
      <c r="U23" s="60">
        <v>137546</v>
      </c>
      <c r="V23" s="60">
        <v>413477</v>
      </c>
      <c r="W23" s="60">
        <v>1654015</v>
      </c>
      <c r="X23" s="60">
        <v>1601966</v>
      </c>
      <c r="Y23" s="60">
        <v>52049</v>
      </c>
      <c r="Z23" s="140">
        <v>3.25</v>
      </c>
      <c r="AA23" s="155">
        <v>1601965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50000</v>
      </c>
      <c r="F24" s="100">
        <v>50000</v>
      </c>
      <c r="G24" s="100"/>
      <c r="H24" s="100">
        <v>50000</v>
      </c>
      <c r="I24" s="100"/>
      <c r="J24" s="100">
        <v>50000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50000</v>
      </c>
      <c r="X24" s="100">
        <v>50000</v>
      </c>
      <c r="Y24" s="100"/>
      <c r="Z24" s="137">
        <v>0</v>
      </c>
      <c r="AA24" s="153">
        <v>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161799118</v>
      </c>
      <c r="D25" s="168">
        <f>+D5+D9+D15+D19+D24</f>
        <v>0</v>
      </c>
      <c r="E25" s="169">
        <f t="shared" si="4"/>
        <v>178931000</v>
      </c>
      <c r="F25" s="73">
        <f t="shared" si="4"/>
        <v>168968862</v>
      </c>
      <c r="G25" s="73">
        <f t="shared" si="4"/>
        <v>46927102</v>
      </c>
      <c r="H25" s="73">
        <f t="shared" si="4"/>
        <v>5398272</v>
      </c>
      <c r="I25" s="73">
        <f t="shared" si="4"/>
        <v>6426679</v>
      </c>
      <c r="J25" s="73">
        <f t="shared" si="4"/>
        <v>58752053</v>
      </c>
      <c r="K25" s="73">
        <f t="shared" si="4"/>
        <v>8211817</v>
      </c>
      <c r="L25" s="73">
        <f t="shared" si="4"/>
        <v>31077018</v>
      </c>
      <c r="M25" s="73">
        <f t="shared" si="4"/>
        <v>8568904</v>
      </c>
      <c r="N25" s="73">
        <f t="shared" si="4"/>
        <v>47857739</v>
      </c>
      <c r="O25" s="73">
        <f t="shared" si="4"/>
        <v>3810620</v>
      </c>
      <c r="P25" s="73">
        <f t="shared" si="4"/>
        <v>3909122</v>
      </c>
      <c r="Q25" s="73">
        <f t="shared" si="4"/>
        <v>29696272</v>
      </c>
      <c r="R25" s="73">
        <f t="shared" si="4"/>
        <v>37416014</v>
      </c>
      <c r="S25" s="73">
        <f t="shared" si="4"/>
        <v>2851702</v>
      </c>
      <c r="T25" s="73">
        <f t="shared" si="4"/>
        <v>4889260</v>
      </c>
      <c r="U25" s="73">
        <f t="shared" si="4"/>
        <v>3903610</v>
      </c>
      <c r="V25" s="73">
        <f t="shared" si="4"/>
        <v>11644572</v>
      </c>
      <c r="W25" s="73">
        <f t="shared" si="4"/>
        <v>155670378</v>
      </c>
      <c r="X25" s="73">
        <f t="shared" si="4"/>
        <v>178930987</v>
      </c>
      <c r="Y25" s="73">
        <f t="shared" si="4"/>
        <v>-23260609</v>
      </c>
      <c r="Z25" s="170">
        <f>+IF(X25&lt;&gt;0,+(Y25/X25)*100,0)</f>
        <v>-12.999765658253482</v>
      </c>
      <c r="AA25" s="168">
        <f>+AA5+AA9+AA15+AA19+AA24</f>
        <v>168968862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119962664</v>
      </c>
      <c r="D28" s="153">
        <f>SUM(D29:D31)</f>
        <v>0</v>
      </c>
      <c r="E28" s="154">
        <f t="shared" si="5"/>
        <v>69985667</v>
      </c>
      <c r="F28" s="100">
        <f t="shared" si="5"/>
        <v>64494732</v>
      </c>
      <c r="G28" s="100">
        <f t="shared" si="5"/>
        <v>4640899</v>
      </c>
      <c r="H28" s="100">
        <f t="shared" si="5"/>
        <v>3759657</v>
      </c>
      <c r="I28" s="100">
        <f t="shared" si="5"/>
        <v>2702513</v>
      </c>
      <c r="J28" s="100">
        <f t="shared" si="5"/>
        <v>11103069</v>
      </c>
      <c r="K28" s="100">
        <f t="shared" si="5"/>
        <v>5551257</v>
      </c>
      <c r="L28" s="100">
        <f t="shared" si="5"/>
        <v>5230043</v>
      </c>
      <c r="M28" s="100">
        <f t="shared" si="5"/>
        <v>4750988</v>
      </c>
      <c r="N28" s="100">
        <f t="shared" si="5"/>
        <v>15532288</v>
      </c>
      <c r="O28" s="100">
        <f t="shared" si="5"/>
        <v>4205061</v>
      </c>
      <c r="P28" s="100">
        <f t="shared" si="5"/>
        <v>5232268</v>
      </c>
      <c r="Q28" s="100">
        <f t="shared" si="5"/>
        <v>4453543</v>
      </c>
      <c r="R28" s="100">
        <f t="shared" si="5"/>
        <v>13890872</v>
      </c>
      <c r="S28" s="100">
        <f t="shared" si="5"/>
        <v>5991983</v>
      </c>
      <c r="T28" s="100">
        <f t="shared" si="5"/>
        <v>4193980</v>
      </c>
      <c r="U28" s="100">
        <f t="shared" si="5"/>
        <v>4141138</v>
      </c>
      <c r="V28" s="100">
        <f t="shared" si="5"/>
        <v>14327101</v>
      </c>
      <c r="W28" s="100">
        <f t="shared" si="5"/>
        <v>54853330</v>
      </c>
      <c r="X28" s="100">
        <f t="shared" si="5"/>
        <v>69985508</v>
      </c>
      <c r="Y28" s="100">
        <f t="shared" si="5"/>
        <v>-15132178</v>
      </c>
      <c r="Z28" s="137">
        <f>+IF(X28&lt;&gt;0,+(Y28/X28)*100,0)</f>
        <v>-21.621873488437064</v>
      </c>
      <c r="AA28" s="153">
        <f>SUM(AA29:AA31)</f>
        <v>64494732</v>
      </c>
    </row>
    <row r="29" spans="1:27" ht="13.5">
      <c r="A29" s="138" t="s">
        <v>75</v>
      </c>
      <c r="B29" s="136"/>
      <c r="C29" s="155">
        <v>10912681</v>
      </c>
      <c r="D29" s="155"/>
      <c r="E29" s="156">
        <v>25426001</v>
      </c>
      <c r="F29" s="60">
        <v>23659110</v>
      </c>
      <c r="G29" s="60">
        <v>1686200</v>
      </c>
      <c r="H29" s="60">
        <v>1675927</v>
      </c>
      <c r="I29" s="60">
        <v>955033</v>
      </c>
      <c r="J29" s="60">
        <v>4317160</v>
      </c>
      <c r="K29" s="60">
        <v>1975063</v>
      </c>
      <c r="L29" s="60">
        <v>2047722</v>
      </c>
      <c r="M29" s="60">
        <v>1971434</v>
      </c>
      <c r="N29" s="60">
        <v>5994219</v>
      </c>
      <c r="O29" s="60">
        <v>1788744</v>
      </c>
      <c r="P29" s="60">
        <v>2472571</v>
      </c>
      <c r="Q29" s="60">
        <v>1863189</v>
      </c>
      <c r="R29" s="60">
        <v>6124504</v>
      </c>
      <c r="S29" s="60">
        <v>2828087</v>
      </c>
      <c r="T29" s="60">
        <v>2009903</v>
      </c>
      <c r="U29" s="60">
        <v>1903709</v>
      </c>
      <c r="V29" s="60">
        <v>6741699</v>
      </c>
      <c r="W29" s="60">
        <v>23177582</v>
      </c>
      <c r="X29" s="60">
        <v>25425560</v>
      </c>
      <c r="Y29" s="60">
        <v>-2247978</v>
      </c>
      <c r="Z29" s="140">
        <v>-8.84</v>
      </c>
      <c r="AA29" s="155">
        <v>23659110</v>
      </c>
    </row>
    <row r="30" spans="1:27" ht="13.5">
      <c r="A30" s="138" t="s">
        <v>76</v>
      </c>
      <c r="B30" s="136"/>
      <c r="C30" s="157">
        <v>108185994</v>
      </c>
      <c r="D30" s="157"/>
      <c r="E30" s="158">
        <v>27568001</v>
      </c>
      <c r="F30" s="159">
        <v>24930525</v>
      </c>
      <c r="G30" s="159">
        <v>2010802</v>
      </c>
      <c r="H30" s="159">
        <v>811769</v>
      </c>
      <c r="I30" s="159">
        <v>1694643</v>
      </c>
      <c r="J30" s="159">
        <v>4517214</v>
      </c>
      <c r="K30" s="159">
        <v>2335953</v>
      </c>
      <c r="L30" s="159">
        <v>1479407</v>
      </c>
      <c r="M30" s="159">
        <v>1731048</v>
      </c>
      <c r="N30" s="159">
        <v>5546408</v>
      </c>
      <c r="O30" s="159">
        <v>1083037</v>
      </c>
      <c r="P30" s="159">
        <v>1670327</v>
      </c>
      <c r="Q30" s="159">
        <v>1143682</v>
      </c>
      <c r="R30" s="159">
        <v>3897046</v>
      </c>
      <c r="S30" s="159">
        <v>1724633</v>
      </c>
      <c r="T30" s="159">
        <v>1034311</v>
      </c>
      <c r="U30" s="159">
        <v>1071251</v>
      </c>
      <c r="V30" s="159">
        <v>3830195</v>
      </c>
      <c r="W30" s="159">
        <v>17790863</v>
      </c>
      <c r="X30" s="159">
        <v>27568464</v>
      </c>
      <c r="Y30" s="159">
        <v>-9777601</v>
      </c>
      <c r="Z30" s="141">
        <v>-35.47</v>
      </c>
      <c r="AA30" s="157">
        <v>24930525</v>
      </c>
    </row>
    <row r="31" spans="1:27" ht="13.5">
      <c r="A31" s="138" t="s">
        <v>77</v>
      </c>
      <c r="B31" s="136"/>
      <c r="C31" s="155">
        <v>863989</v>
      </c>
      <c r="D31" s="155"/>
      <c r="E31" s="156">
        <v>16991665</v>
      </c>
      <c r="F31" s="60">
        <v>15905097</v>
      </c>
      <c r="G31" s="60">
        <v>943897</v>
      </c>
      <c r="H31" s="60">
        <v>1271961</v>
      </c>
      <c r="I31" s="60">
        <v>52837</v>
      </c>
      <c r="J31" s="60">
        <v>2268695</v>
      </c>
      <c r="K31" s="60">
        <v>1240241</v>
      </c>
      <c r="L31" s="60">
        <v>1702914</v>
      </c>
      <c r="M31" s="60">
        <v>1048506</v>
      </c>
      <c r="N31" s="60">
        <v>3991661</v>
      </c>
      <c r="O31" s="60">
        <v>1333280</v>
      </c>
      <c r="P31" s="60">
        <v>1089370</v>
      </c>
      <c r="Q31" s="60">
        <v>1446672</v>
      </c>
      <c r="R31" s="60">
        <v>3869322</v>
      </c>
      <c r="S31" s="60">
        <v>1439263</v>
      </c>
      <c r="T31" s="60">
        <v>1149766</v>
      </c>
      <c r="U31" s="60">
        <v>1166178</v>
      </c>
      <c r="V31" s="60">
        <v>3755207</v>
      </c>
      <c r="W31" s="60">
        <v>13884885</v>
      </c>
      <c r="X31" s="60">
        <v>16991484</v>
      </c>
      <c r="Y31" s="60">
        <v>-3106599</v>
      </c>
      <c r="Z31" s="140">
        <v>-18.28</v>
      </c>
      <c r="AA31" s="155">
        <v>15905097</v>
      </c>
    </row>
    <row r="32" spans="1:27" ht="13.5">
      <c r="A32" s="135" t="s">
        <v>78</v>
      </c>
      <c r="B32" s="136"/>
      <c r="C32" s="153">
        <f aca="true" t="shared" si="6" ref="C32:Y32">SUM(C33:C37)</f>
        <v>1495049</v>
      </c>
      <c r="D32" s="153">
        <f>SUM(D33:D37)</f>
        <v>0</v>
      </c>
      <c r="E32" s="154">
        <f t="shared" si="6"/>
        <v>18835002</v>
      </c>
      <c r="F32" s="100">
        <f t="shared" si="6"/>
        <v>18225464</v>
      </c>
      <c r="G32" s="100">
        <f t="shared" si="6"/>
        <v>1292752</v>
      </c>
      <c r="H32" s="100">
        <f t="shared" si="6"/>
        <v>1363727</v>
      </c>
      <c r="I32" s="100">
        <f t="shared" si="6"/>
        <v>2531524</v>
      </c>
      <c r="J32" s="100">
        <f t="shared" si="6"/>
        <v>5188003</v>
      </c>
      <c r="K32" s="100">
        <f t="shared" si="6"/>
        <v>1475445</v>
      </c>
      <c r="L32" s="100">
        <f t="shared" si="6"/>
        <v>1665809</v>
      </c>
      <c r="M32" s="100">
        <f t="shared" si="6"/>
        <v>1195610</v>
      </c>
      <c r="N32" s="100">
        <f t="shared" si="6"/>
        <v>4336864</v>
      </c>
      <c r="O32" s="100">
        <f t="shared" si="6"/>
        <v>1032853</v>
      </c>
      <c r="P32" s="100">
        <f t="shared" si="6"/>
        <v>1198962</v>
      </c>
      <c r="Q32" s="100">
        <f t="shared" si="6"/>
        <v>1137426</v>
      </c>
      <c r="R32" s="100">
        <f t="shared" si="6"/>
        <v>3369241</v>
      </c>
      <c r="S32" s="100">
        <f t="shared" si="6"/>
        <v>1358839</v>
      </c>
      <c r="T32" s="100">
        <f t="shared" si="6"/>
        <v>1645236</v>
      </c>
      <c r="U32" s="100">
        <f t="shared" si="6"/>
        <v>1682852</v>
      </c>
      <c r="V32" s="100">
        <f t="shared" si="6"/>
        <v>4686927</v>
      </c>
      <c r="W32" s="100">
        <f t="shared" si="6"/>
        <v>17581035</v>
      </c>
      <c r="X32" s="100">
        <f t="shared" si="6"/>
        <v>18835548</v>
      </c>
      <c r="Y32" s="100">
        <f t="shared" si="6"/>
        <v>-1254513</v>
      </c>
      <c r="Z32" s="137">
        <f>+IF(X32&lt;&gt;0,+(Y32/X32)*100,0)</f>
        <v>-6.66034776370722</v>
      </c>
      <c r="AA32" s="153">
        <f>SUM(AA33:AA37)</f>
        <v>18225464</v>
      </c>
    </row>
    <row r="33" spans="1:27" ht="13.5">
      <c r="A33" s="138" t="s">
        <v>79</v>
      </c>
      <c r="B33" s="136"/>
      <c r="C33" s="155">
        <v>872720</v>
      </c>
      <c r="D33" s="155"/>
      <c r="E33" s="156">
        <v>12253001</v>
      </c>
      <c r="F33" s="60">
        <v>12019039</v>
      </c>
      <c r="G33" s="60">
        <v>673823</v>
      </c>
      <c r="H33" s="60">
        <v>934664</v>
      </c>
      <c r="I33" s="60">
        <v>2088701</v>
      </c>
      <c r="J33" s="60">
        <v>3697188</v>
      </c>
      <c r="K33" s="60">
        <v>1086260</v>
      </c>
      <c r="L33" s="60">
        <v>1030348</v>
      </c>
      <c r="M33" s="60">
        <v>620576</v>
      </c>
      <c r="N33" s="60">
        <v>2737184</v>
      </c>
      <c r="O33" s="60">
        <v>674345</v>
      </c>
      <c r="P33" s="60">
        <v>642900</v>
      </c>
      <c r="Q33" s="60">
        <v>746749</v>
      </c>
      <c r="R33" s="60">
        <v>2063994</v>
      </c>
      <c r="S33" s="60">
        <v>951339</v>
      </c>
      <c r="T33" s="60">
        <v>1241464</v>
      </c>
      <c r="U33" s="60">
        <v>1090084</v>
      </c>
      <c r="V33" s="60">
        <v>3282887</v>
      </c>
      <c r="W33" s="60">
        <v>11781253</v>
      </c>
      <c r="X33" s="60">
        <v>12253440</v>
      </c>
      <c r="Y33" s="60">
        <v>-472187</v>
      </c>
      <c r="Z33" s="140">
        <v>-3.85</v>
      </c>
      <c r="AA33" s="155">
        <v>12019039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622329</v>
      </c>
      <c r="D35" s="155"/>
      <c r="E35" s="156">
        <v>6582001</v>
      </c>
      <c r="F35" s="60">
        <v>6206425</v>
      </c>
      <c r="G35" s="60">
        <v>618929</v>
      </c>
      <c r="H35" s="60">
        <v>429063</v>
      </c>
      <c r="I35" s="60">
        <v>442823</v>
      </c>
      <c r="J35" s="60">
        <v>1490815</v>
      </c>
      <c r="K35" s="60">
        <v>389185</v>
      </c>
      <c r="L35" s="60">
        <v>635461</v>
      </c>
      <c r="M35" s="60">
        <v>575034</v>
      </c>
      <c r="N35" s="60">
        <v>1599680</v>
      </c>
      <c r="O35" s="60">
        <v>358508</v>
      </c>
      <c r="P35" s="60">
        <v>556062</v>
      </c>
      <c r="Q35" s="60">
        <v>390677</v>
      </c>
      <c r="R35" s="60">
        <v>1305247</v>
      </c>
      <c r="S35" s="60">
        <v>407500</v>
      </c>
      <c r="T35" s="60">
        <v>403772</v>
      </c>
      <c r="U35" s="60">
        <v>592768</v>
      </c>
      <c r="V35" s="60">
        <v>1404040</v>
      </c>
      <c r="W35" s="60">
        <v>5799782</v>
      </c>
      <c r="X35" s="60">
        <v>6582108</v>
      </c>
      <c r="Y35" s="60">
        <v>-782326</v>
      </c>
      <c r="Z35" s="140">
        <v>-11.89</v>
      </c>
      <c r="AA35" s="155">
        <v>6206425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1836312</v>
      </c>
      <c r="D38" s="153">
        <f>SUM(D39:D41)</f>
        <v>0</v>
      </c>
      <c r="E38" s="154">
        <f t="shared" si="7"/>
        <v>23028000</v>
      </c>
      <c r="F38" s="100">
        <f t="shared" si="7"/>
        <v>23635000</v>
      </c>
      <c r="G38" s="100">
        <f t="shared" si="7"/>
        <v>1539082</v>
      </c>
      <c r="H38" s="100">
        <f t="shared" si="7"/>
        <v>2174679</v>
      </c>
      <c r="I38" s="100">
        <f t="shared" si="7"/>
        <v>1261145</v>
      </c>
      <c r="J38" s="100">
        <f t="shared" si="7"/>
        <v>4974906</v>
      </c>
      <c r="K38" s="100">
        <f t="shared" si="7"/>
        <v>1196429</v>
      </c>
      <c r="L38" s="100">
        <f t="shared" si="7"/>
        <v>3133271</v>
      </c>
      <c r="M38" s="100">
        <f t="shared" si="7"/>
        <v>2854213</v>
      </c>
      <c r="N38" s="100">
        <f t="shared" si="7"/>
        <v>7183913</v>
      </c>
      <c r="O38" s="100">
        <f t="shared" si="7"/>
        <v>-321198</v>
      </c>
      <c r="P38" s="100">
        <f t="shared" si="7"/>
        <v>1775796</v>
      </c>
      <c r="Q38" s="100">
        <f t="shared" si="7"/>
        <v>1240357</v>
      </c>
      <c r="R38" s="100">
        <f t="shared" si="7"/>
        <v>2694955</v>
      </c>
      <c r="S38" s="100">
        <f t="shared" si="7"/>
        <v>2102075</v>
      </c>
      <c r="T38" s="100">
        <f t="shared" si="7"/>
        <v>2368102</v>
      </c>
      <c r="U38" s="100">
        <f t="shared" si="7"/>
        <v>2240228</v>
      </c>
      <c r="V38" s="100">
        <f t="shared" si="7"/>
        <v>6710405</v>
      </c>
      <c r="W38" s="100">
        <f t="shared" si="7"/>
        <v>21564179</v>
      </c>
      <c r="X38" s="100">
        <f t="shared" si="7"/>
        <v>23027724</v>
      </c>
      <c r="Y38" s="100">
        <f t="shared" si="7"/>
        <v>-1463545</v>
      </c>
      <c r="Z38" s="137">
        <f>+IF(X38&lt;&gt;0,+(Y38/X38)*100,0)</f>
        <v>-6.355578171772425</v>
      </c>
      <c r="AA38" s="153">
        <f>SUM(AA39:AA41)</f>
        <v>23635000</v>
      </c>
    </row>
    <row r="39" spans="1:27" ht="13.5">
      <c r="A39" s="138" t="s">
        <v>85</v>
      </c>
      <c r="B39" s="136"/>
      <c r="C39" s="155">
        <v>863996</v>
      </c>
      <c r="D39" s="155"/>
      <c r="E39" s="156">
        <v>15181000</v>
      </c>
      <c r="F39" s="60">
        <v>16633000</v>
      </c>
      <c r="G39" s="60">
        <v>406006</v>
      </c>
      <c r="H39" s="60">
        <v>303860</v>
      </c>
      <c r="I39" s="60">
        <v>314409</v>
      </c>
      <c r="J39" s="60">
        <v>1024275</v>
      </c>
      <c r="K39" s="60">
        <v>354322</v>
      </c>
      <c r="L39" s="60">
        <v>409651</v>
      </c>
      <c r="M39" s="60">
        <v>372696</v>
      </c>
      <c r="N39" s="60">
        <v>1136669</v>
      </c>
      <c r="O39" s="60">
        <v>222227</v>
      </c>
      <c r="P39" s="60">
        <v>550042</v>
      </c>
      <c r="Q39" s="60">
        <v>274855</v>
      </c>
      <c r="R39" s="60">
        <v>1047124</v>
      </c>
      <c r="S39" s="60">
        <v>1269421</v>
      </c>
      <c r="T39" s="60">
        <v>1082726</v>
      </c>
      <c r="U39" s="60">
        <v>941679</v>
      </c>
      <c r="V39" s="60">
        <v>3293826</v>
      </c>
      <c r="W39" s="60">
        <v>6501894</v>
      </c>
      <c r="X39" s="60">
        <v>15181200</v>
      </c>
      <c r="Y39" s="60">
        <v>-8679306</v>
      </c>
      <c r="Z39" s="140">
        <v>-57.17</v>
      </c>
      <c r="AA39" s="155">
        <v>16633000</v>
      </c>
    </row>
    <row r="40" spans="1:27" ht="13.5">
      <c r="A40" s="138" t="s">
        <v>86</v>
      </c>
      <c r="B40" s="136"/>
      <c r="C40" s="155">
        <v>972316</v>
      </c>
      <c r="D40" s="155"/>
      <c r="E40" s="156">
        <v>7847000</v>
      </c>
      <c r="F40" s="60">
        <v>7002000</v>
      </c>
      <c r="G40" s="60">
        <v>1133076</v>
      </c>
      <c r="H40" s="60">
        <v>1870819</v>
      </c>
      <c r="I40" s="60">
        <v>946736</v>
      </c>
      <c r="J40" s="60">
        <v>3950631</v>
      </c>
      <c r="K40" s="60">
        <v>842107</v>
      </c>
      <c r="L40" s="60">
        <v>2723620</v>
      </c>
      <c r="M40" s="60">
        <v>2481517</v>
      </c>
      <c r="N40" s="60">
        <v>6047244</v>
      </c>
      <c r="O40" s="60">
        <v>-543425</v>
      </c>
      <c r="P40" s="60">
        <v>1225754</v>
      </c>
      <c r="Q40" s="60">
        <v>965502</v>
      </c>
      <c r="R40" s="60">
        <v>1647831</v>
      </c>
      <c r="S40" s="60">
        <v>832654</v>
      </c>
      <c r="T40" s="60">
        <v>1285376</v>
      </c>
      <c r="U40" s="60">
        <v>1298549</v>
      </c>
      <c r="V40" s="60">
        <v>3416579</v>
      </c>
      <c r="W40" s="60">
        <v>15062285</v>
      </c>
      <c r="X40" s="60">
        <v>7846524</v>
      </c>
      <c r="Y40" s="60">
        <v>7215761</v>
      </c>
      <c r="Z40" s="140">
        <v>91.96</v>
      </c>
      <c r="AA40" s="155">
        <v>7002000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11448000</v>
      </c>
      <c r="F42" s="100">
        <f t="shared" si="8"/>
        <v>10923903</v>
      </c>
      <c r="G42" s="100">
        <f t="shared" si="8"/>
        <v>885082</v>
      </c>
      <c r="H42" s="100">
        <f t="shared" si="8"/>
        <v>1156268</v>
      </c>
      <c r="I42" s="100">
        <f t="shared" si="8"/>
        <v>913328</v>
      </c>
      <c r="J42" s="100">
        <f t="shared" si="8"/>
        <v>2954678</v>
      </c>
      <c r="K42" s="100">
        <f t="shared" si="8"/>
        <v>614220</v>
      </c>
      <c r="L42" s="100">
        <f t="shared" si="8"/>
        <v>1492079</v>
      </c>
      <c r="M42" s="100">
        <f t="shared" si="8"/>
        <v>809710</v>
      </c>
      <c r="N42" s="100">
        <f t="shared" si="8"/>
        <v>2916009</v>
      </c>
      <c r="O42" s="100">
        <f t="shared" si="8"/>
        <v>868882</v>
      </c>
      <c r="P42" s="100">
        <f t="shared" si="8"/>
        <v>846852</v>
      </c>
      <c r="Q42" s="100">
        <f t="shared" si="8"/>
        <v>659945</v>
      </c>
      <c r="R42" s="100">
        <f t="shared" si="8"/>
        <v>2375679</v>
      </c>
      <c r="S42" s="100">
        <f t="shared" si="8"/>
        <v>939471</v>
      </c>
      <c r="T42" s="100">
        <f t="shared" si="8"/>
        <v>780745</v>
      </c>
      <c r="U42" s="100">
        <f t="shared" si="8"/>
        <v>737016</v>
      </c>
      <c r="V42" s="100">
        <f t="shared" si="8"/>
        <v>2457232</v>
      </c>
      <c r="W42" s="100">
        <f t="shared" si="8"/>
        <v>10703598</v>
      </c>
      <c r="X42" s="100">
        <f t="shared" si="8"/>
        <v>11448468</v>
      </c>
      <c r="Y42" s="100">
        <f t="shared" si="8"/>
        <v>-744870</v>
      </c>
      <c r="Z42" s="137">
        <f>+IF(X42&lt;&gt;0,+(Y42/X42)*100,0)</f>
        <v>-6.506285382463401</v>
      </c>
      <c r="AA42" s="153">
        <f>SUM(AA43:AA46)</f>
        <v>10923903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11448000</v>
      </c>
      <c r="F46" s="60">
        <v>10923903</v>
      </c>
      <c r="G46" s="60">
        <v>885082</v>
      </c>
      <c r="H46" s="60">
        <v>1156268</v>
      </c>
      <c r="I46" s="60">
        <v>913328</v>
      </c>
      <c r="J46" s="60">
        <v>2954678</v>
      </c>
      <c r="K46" s="60">
        <v>614220</v>
      </c>
      <c r="L46" s="60">
        <v>1492079</v>
      </c>
      <c r="M46" s="60">
        <v>809710</v>
      </c>
      <c r="N46" s="60">
        <v>2916009</v>
      </c>
      <c r="O46" s="60">
        <v>868882</v>
      </c>
      <c r="P46" s="60">
        <v>846852</v>
      </c>
      <c r="Q46" s="60">
        <v>659945</v>
      </c>
      <c r="R46" s="60">
        <v>2375679</v>
      </c>
      <c r="S46" s="60">
        <v>939471</v>
      </c>
      <c r="T46" s="60">
        <v>780745</v>
      </c>
      <c r="U46" s="60">
        <v>737016</v>
      </c>
      <c r="V46" s="60">
        <v>2457232</v>
      </c>
      <c r="W46" s="60">
        <v>10703598</v>
      </c>
      <c r="X46" s="60">
        <v>11448468</v>
      </c>
      <c r="Y46" s="60">
        <v>-744870</v>
      </c>
      <c r="Z46" s="140">
        <v>-6.51</v>
      </c>
      <c r="AA46" s="155">
        <v>10923903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1152000</v>
      </c>
      <c r="F47" s="100">
        <v>629934</v>
      </c>
      <c r="G47" s="100">
        <v>29569</v>
      </c>
      <c r="H47" s="100">
        <v>77456</v>
      </c>
      <c r="I47" s="100">
        <v>32905</v>
      </c>
      <c r="J47" s="100">
        <v>139930</v>
      </c>
      <c r="K47" s="100">
        <v>23800</v>
      </c>
      <c r="L47" s="100">
        <v>41348</v>
      </c>
      <c r="M47" s="100">
        <v>23800</v>
      </c>
      <c r="N47" s="100">
        <v>88948</v>
      </c>
      <c r="O47" s="100">
        <v>23864</v>
      </c>
      <c r="P47" s="100">
        <v>23865</v>
      </c>
      <c r="Q47" s="100">
        <v>23866</v>
      </c>
      <c r="R47" s="100">
        <v>71595</v>
      </c>
      <c r="S47" s="100">
        <v>27366</v>
      </c>
      <c r="T47" s="100">
        <v>23866</v>
      </c>
      <c r="U47" s="100">
        <v>23866</v>
      </c>
      <c r="V47" s="100">
        <v>75098</v>
      </c>
      <c r="W47" s="100">
        <v>375571</v>
      </c>
      <c r="X47" s="100">
        <v>1152204</v>
      </c>
      <c r="Y47" s="100">
        <v>-776633</v>
      </c>
      <c r="Z47" s="137">
        <v>-67.4</v>
      </c>
      <c r="AA47" s="153">
        <v>629934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123294025</v>
      </c>
      <c r="D48" s="168">
        <f>+D28+D32+D38+D42+D47</f>
        <v>0</v>
      </c>
      <c r="E48" s="169">
        <f t="shared" si="9"/>
        <v>124448669</v>
      </c>
      <c r="F48" s="73">
        <f t="shared" si="9"/>
        <v>117909033</v>
      </c>
      <c r="G48" s="73">
        <f t="shared" si="9"/>
        <v>8387384</v>
      </c>
      <c r="H48" s="73">
        <f t="shared" si="9"/>
        <v>8531787</v>
      </c>
      <c r="I48" s="73">
        <f t="shared" si="9"/>
        <v>7441415</v>
      </c>
      <c r="J48" s="73">
        <f t="shared" si="9"/>
        <v>24360586</v>
      </c>
      <c r="K48" s="73">
        <f t="shared" si="9"/>
        <v>8861151</v>
      </c>
      <c r="L48" s="73">
        <f t="shared" si="9"/>
        <v>11562550</v>
      </c>
      <c r="M48" s="73">
        <f t="shared" si="9"/>
        <v>9634321</v>
      </c>
      <c r="N48" s="73">
        <f t="shared" si="9"/>
        <v>30058022</v>
      </c>
      <c r="O48" s="73">
        <f t="shared" si="9"/>
        <v>5809462</v>
      </c>
      <c r="P48" s="73">
        <f t="shared" si="9"/>
        <v>9077743</v>
      </c>
      <c r="Q48" s="73">
        <f t="shared" si="9"/>
        <v>7515137</v>
      </c>
      <c r="R48" s="73">
        <f t="shared" si="9"/>
        <v>22402342</v>
      </c>
      <c r="S48" s="73">
        <f t="shared" si="9"/>
        <v>10419734</v>
      </c>
      <c r="T48" s="73">
        <f t="shared" si="9"/>
        <v>9011929</v>
      </c>
      <c r="U48" s="73">
        <f t="shared" si="9"/>
        <v>8825100</v>
      </c>
      <c r="V48" s="73">
        <f t="shared" si="9"/>
        <v>28256763</v>
      </c>
      <c r="W48" s="73">
        <f t="shared" si="9"/>
        <v>105077713</v>
      </c>
      <c r="X48" s="73">
        <f t="shared" si="9"/>
        <v>124449452</v>
      </c>
      <c r="Y48" s="73">
        <f t="shared" si="9"/>
        <v>-19371739</v>
      </c>
      <c r="Z48" s="170">
        <f>+IF(X48&lt;&gt;0,+(Y48/X48)*100,0)</f>
        <v>-15.565949619448705</v>
      </c>
      <c r="AA48" s="168">
        <f>+AA28+AA32+AA38+AA42+AA47</f>
        <v>117909033</v>
      </c>
    </row>
    <row r="49" spans="1:27" ht="13.5">
      <c r="A49" s="148" t="s">
        <v>49</v>
      </c>
      <c r="B49" s="149"/>
      <c r="C49" s="171">
        <f aca="true" t="shared" si="10" ref="C49:Y49">+C25-C48</f>
        <v>38505093</v>
      </c>
      <c r="D49" s="171">
        <f>+D25-D48</f>
        <v>0</v>
      </c>
      <c r="E49" s="172">
        <f t="shared" si="10"/>
        <v>54482331</v>
      </c>
      <c r="F49" s="173">
        <f t="shared" si="10"/>
        <v>51059829</v>
      </c>
      <c r="G49" s="173">
        <f t="shared" si="10"/>
        <v>38539718</v>
      </c>
      <c r="H49" s="173">
        <f t="shared" si="10"/>
        <v>-3133515</v>
      </c>
      <c r="I49" s="173">
        <f t="shared" si="10"/>
        <v>-1014736</v>
      </c>
      <c r="J49" s="173">
        <f t="shared" si="10"/>
        <v>34391467</v>
      </c>
      <c r="K49" s="173">
        <f t="shared" si="10"/>
        <v>-649334</v>
      </c>
      <c r="L49" s="173">
        <f t="shared" si="10"/>
        <v>19514468</v>
      </c>
      <c r="M49" s="173">
        <f t="shared" si="10"/>
        <v>-1065417</v>
      </c>
      <c r="N49" s="173">
        <f t="shared" si="10"/>
        <v>17799717</v>
      </c>
      <c r="O49" s="173">
        <f t="shared" si="10"/>
        <v>-1998842</v>
      </c>
      <c r="P49" s="173">
        <f t="shared" si="10"/>
        <v>-5168621</v>
      </c>
      <c r="Q49" s="173">
        <f t="shared" si="10"/>
        <v>22181135</v>
      </c>
      <c r="R49" s="173">
        <f t="shared" si="10"/>
        <v>15013672</v>
      </c>
      <c r="S49" s="173">
        <f t="shared" si="10"/>
        <v>-7568032</v>
      </c>
      <c r="T49" s="173">
        <f t="shared" si="10"/>
        <v>-4122669</v>
      </c>
      <c r="U49" s="173">
        <f t="shared" si="10"/>
        <v>-4921490</v>
      </c>
      <c r="V49" s="173">
        <f t="shared" si="10"/>
        <v>-16612191</v>
      </c>
      <c r="W49" s="173">
        <f t="shared" si="10"/>
        <v>50592665</v>
      </c>
      <c r="X49" s="173">
        <f>IF(F25=F48,0,X25-X48)</f>
        <v>54481535</v>
      </c>
      <c r="Y49" s="173">
        <f t="shared" si="10"/>
        <v>-3888870</v>
      </c>
      <c r="Z49" s="174">
        <f>+IF(X49&lt;&gt;0,+(Y49/X49)*100,0)</f>
        <v>-7.1379596775311125</v>
      </c>
      <c r="AA49" s="171">
        <f>+AA25-AA48</f>
        <v>51059829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12319540</v>
      </c>
      <c r="D5" s="155">
        <v>0</v>
      </c>
      <c r="E5" s="156">
        <v>23407000</v>
      </c>
      <c r="F5" s="60">
        <v>15792473</v>
      </c>
      <c r="G5" s="60">
        <v>7295601</v>
      </c>
      <c r="H5" s="60">
        <v>669598</v>
      </c>
      <c r="I5" s="60">
        <v>674134</v>
      </c>
      <c r="J5" s="60">
        <v>8639333</v>
      </c>
      <c r="K5" s="60">
        <v>676558</v>
      </c>
      <c r="L5" s="60">
        <v>677129</v>
      </c>
      <c r="M5" s="60">
        <v>676493</v>
      </c>
      <c r="N5" s="60">
        <v>2030180</v>
      </c>
      <c r="O5" s="60">
        <v>676492</v>
      </c>
      <c r="P5" s="60">
        <v>676513</v>
      </c>
      <c r="Q5" s="60">
        <v>676470</v>
      </c>
      <c r="R5" s="60">
        <v>2029475</v>
      </c>
      <c r="S5" s="60">
        <v>676492</v>
      </c>
      <c r="T5" s="60">
        <v>670402</v>
      </c>
      <c r="U5" s="60">
        <v>682582</v>
      </c>
      <c r="V5" s="60">
        <v>2029476</v>
      </c>
      <c r="W5" s="60">
        <v>14728464</v>
      </c>
      <c r="X5" s="60">
        <v>23407249</v>
      </c>
      <c r="Y5" s="60">
        <v>-8678785</v>
      </c>
      <c r="Z5" s="140">
        <v>-37.08</v>
      </c>
      <c r="AA5" s="155">
        <v>15792473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4975000</v>
      </c>
      <c r="F6" s="60">
        <v>2411465</v>
      </c>
      <c r="G6" s="60">
        <v>0</v>
      </c>
      <c r="H6" s="60">
        <v>0</v>
      </c>
      <c r="I6" s="60">
        <v>0</v>
      </c>
      <c r="J6" s="60">
        <v>0</v>
      </c>
      <c r="K6" s="60">
        <v>289622</v>
      </c>
      <c r="L6" s="60">
        <v>146140</v>
      </c>
      <c r="M6" s="60">
        <v>152509</v>
      </c>
      <c r="N6" s="60">
        <v>588271</v>
      </c>
      <c r="O6" s="60">
        <v>154438</v>
      </c>
      <c r="P6" s="60">
        <v>154215</v>
      </c>
      <c r="Q6" s="60">
        <v>271057</v>
      </c>
      <c r="R6" s="60">
        <v>579710</v>
      </c>
      <c r="S6" s="60">
        <v>0</v>
      </c>
      <c r="T6" s="60">
        <v>0</v>
      </c>
      <c r="U6" s="60">
        <v>0</v>
      </c>
      <c r="V6" s="60">
        <v>0</v>
      </c>
      <c r="W6" s="60">
        <v>1167981</v>
      </c>
      <c r="X6" s="60">
        <v>4974711</v>
      </c>
      <c r="Y6" s="60">
        <v>-3806730</v>
      </c>
      <c r="Z6" s="140">
        <v>-76.52</v>
      </c>
      <c r="AA6" s="155">
        <v>2411465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1515342</v>
      </c>
      <c r="D10" s="155">
        <v>0</v>
      </c>
      <c r="E10" s="156">
        <v>1602000</v>
      </c>
      <c r="F10" s="54">
        <v>1601965</v>
      </c>
      <c r="G10" s="54">
        <v>135104</v>
      </c>
      <c r="H10" s="54">
        <v>135199</v>
      </c>
      <c r="I10" s="54">
        <v>135009</v>
      </c>
      <c r="J10" s="54">
        <v>405312</v>
      </c>
      <c r="K10" s="54">
        <v>134647</v>
      </c>
      <c r="L10" s="54">
        <v>134551</v>
      </c>
      <c r="M10" s="54">
        <v>134551</v>
      </c>
      <c r="N10" s="54">
        <v>403749</v>
      </c>
      <c r="O10" s="54">
        <v>134551</v>
      </c>
      <c r="P10" s="54">
        <v>134193</v>
      </c>
      <c r="Q10" s="54">
        <v>162733</v>
      </c>
      <c r="R10" s="54">
        <v>431477</v>
      </c>
      <c r="S10" s="54">
        <v>138013</v>
      </c>
      <c r="T10" s="54">
        <v>137918</v>
      </c>
      <c r="U10" s="54">
        <v>137546</v>
      </c>
      <c r="V10" s="54">
        <v>413477</v>
      </c>
      <c r="W10" s="54">
        <v>1654015</v>
      </c>
      <c r="X10" s="54">
        <v>1601966</v>
      </c>
      <c r="Y10" s="54">
        <v>52049</v>
      </c>
      <c r="Z10" s="184">
        <v>3.25</v>
      </c>
      <c r="AA10" s="130">
        <v>1601965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117047</v>
      </c>
      <c r="D12" s="155">
        <v>0</v>
      </c>
      <c r="E12" s="156">
        <v>177000</v>
      </c>
      <c r="F12" s="60">
        <v>164223</v>
      </c>
      <c r="G12" s="60">
        <v>10470</v>
      </c>
      <c r="H12" s="60">
        <v>4343</v>
      </c>
      <c r="I12" s="60">
        <v>877</v>
      </c>
      <c r="J12" s="60">
        <v>15690</v>
      </c>
      <c r="K12" s="60">
        <v>9787</v>
      </c>
      <c r="L12" s="60">
        <v>877</v>
      </c>
      <c r="M12" s="60">
        <v>877</v>
      </c>
      <c r="N12" s="60">
        <v>11541</v>
      </c>
      <c r="O12" s="60">
        <v>14798</v>
      </c>
      <c r="P12" s="60">
        <v>5053</v>
      </c>
      <c r="Q12" s="60">
        <v>16056</v>
      </c>
      <c r="R12" s="60">
        <v>35907</v>
      </c>
      <c r="S12" s="60">
        <v>17437</v>
      </c>
      <c r="T12" s="60">
        <v>8889</v>
      </c>
      <c r="U12" s="60">
        <v>4713</v>
      </c>
      <c r="V12" s="60">
        <v>31039</v>
      </c>
      <c r="W12" s="60">
        <v>94177</v>
      </c>
      <c r="X12" s="60">
        <v>176649</v>
      </c>
      <c r="Y12" s="60">
        <v>-82472</v>
      </c>
      <c r="Z12" s="140">
        <v>-46.69</v>
      </c>
      <c r="AA12" s="155">
        <v>164223</v>
      </c>
    </row>
    <row r="13" spans="1:27" ht="13.5">
      <c r="A13" s="181" t="s">
        <v>109</v>
      </c>
      <c r="B13" s="185"/>
      <c r="C13" s="155">
        <v>476343</v>
      </c>
      <c r="D13" s="155">
        <v>0</v>
      </c>
      <c r="E13" s="156">
        <v>512000</v>
      </c>
      <c r="F13" s="60">
        <v>1186979</v>
      </c>
      <c r="G13" s="60">
        <v>93323</v>
      </c>
      <c r="H13" s="60">
        <v>125579</v>
      </c>
      <c r="I13" s="60">
        <v>103799</v>
      </c>
      <c r="J13" s="60">
        <v>322701</v>
      </c>
      <c r="K13" s="60">
        <v>99825</v>
      </c>
      <c r="L13" s="60">
        <v>82745</v>
      </c>
      <c r="M13" s="60">
        <v>80872</v>
      </c>
      <c r="N13" s="60">
        <v>263442</v>
      </c>
      <c r="O13" s="60">
        <v>110739</v>
      </c>
      <c r="P13" s="60">
        <v>75363</v>
      </c>
      <c r="Q13" s="60">
        <v>84537</v>
      </c>
      <c r="R13" s="60">
        <v>270639</v>
      </c>
      <c r="S13" s="60">
        <v>96055</v>
      </c>
      <c r="T13" s="60">
        <v>108154</v>
      </c>
      <c r="U13" s="60">
        <v>78559</v>
      </c>
      <c r="V13" s="60">
        <v>282768</v>
      </c>
      <c r="W13" s="60">
        <v>1139550</v>
      </c>
      <c r="X13" s="60">
        <v>511728</v>
      </c>
      <c r="Y13" s="60">
        <v>627822</v>
      </c>
      <c r="Z13" s="140">
        <v>122.69</v>
      </c>
      <c r="AA13" s="155">
        <v>1186979</v>
      </c>
    </row>
    <row r="14" spans="1:27" ht="13.5">
      <c r="A14" s="181" t="s">
        <v>110</v>
      </c>
      <c r="B14" s="185"/>
      <c r="C14" s="155">
        <v>1355643</v>
      </c>
      <c r="D14" s="155">
        <v>0</v>
      </c>
      <c r="E14" s="156">
        <v>0</v>
      </c>
      <c r="F14" s="60">
        <v>0</v>
      </c>
      <c r="G14" s="60">
        <v>131954</v>
      </c>
      <c r="H14" s="60">
        <v>131225</v>
      </c>
      <c r="I14" s="60">
        <v>234280</v>
      </c>
      <c r="J14" s="60">
        <v>497459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157091</v>
      </c>
      <c r="T14" s="60">
        <v>38383</v>
      </c>
      <c r="U14" s="60">
        <v>160755</v>
      </c>
      <c r="V14" s="60">
        <v>356229</v>
      </c>
      <c r="W14" s="60">
        <v>853688</v>
      </c>
      <c r="X14" s="60"/>
      <c r="Y14" s="60">
        <v>853688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334063</v>
      </c>
      <c r="D16" s="155">
        <v>0</v>
      </c>
      <c r="E16" s="156">
        <v>71000</v>
      </c>
      <c r="F16" s="60">
        <v>378813</v>
      </c>
      <c r="G16" s="60">
        <v>2405</v>
      </c>
      <c r="H16" s="60">
        <v>5952</v>
      </c>
      <c r="I16" s="60">
        <v>10600</v>
      </c>
      <c r="J16" s="60">
        <v>18957</v>
      </c>
      <c r="K16" s="60">
        <v>6110</v>
      </c>
      <c r="L16" s="60">
        <v>6480</v>
      </c>
      <c r="M16" s="60">
        <v>5250</v>
      </c>
      <c r="N16" s="60">
        <v>17840</v>
      </c>
      <c r="O16" s="60">
        <v>2864</v>
      </c>
      <c r="P16" s="60">
        <v>3957</v>
      </c>
      <c r="Q16" s="60">
        <v>9864</v>
      </c>
      <c r="R16" s="60">
        <v>16685</v>
      </c>
      <c r="S16" s="60">
        <v>4712</v>
      </c>
      <c r="T16" s="60">
        <v>10126</v>
      </c>
      <c r="U16" s="60">
        <v>5423</v>
      </c>
      <c r="V16" s="60">
        <v>20261</v>
      </c>
      <c r="W16" s="60">
        <v>73743</v>
      </c>
      <c r="X16" s="60">
        <v>71323</v>
      </c>
      <c r="Y16" s="60">
        <v>2420</v>
      </c>
      <c r="Z16" s="140">
        <v>3.39</v>
      </c>
      <c r="AA16" s="155">
        <v>378813</v>
      </c>
    </row>
    <row r="17" spans="1:27" ht="13.5">
      <c r="A17" s="181" t="s">
        <v>113</v>
      </c>
      <c r="B17" s="185"/>
      <c r="C17" s="155">
        <v>677920</v>
      </c>
      <c r="D17" s="155">
        <v>0</v>
      </c>
      <c r="E17" s="156">
        <v>1010000</v>
      </c>
      <c r="F17" s="60">
        <v>640160</v>
      </c>
      <c r="G17" s="60">
        <v>79303</v>
      </c>
      <c r="H17" s="60">
        <v>66834</v>
      </c>
      <c r="I17" s="60">
        <v>44512</v>
      </c>
      <c r="J17" s="60">
        <v>190649</v>
      </c>
      <c r="K17" s="60">
        <v>42651</v>
      </c>
      <c r="L17" s="60">
        <v>60581</v>
      </c>
      <c r="M17" s="60">
        <v>32814</v>
      </c>
      <c r="N17" s="60">
        <v>136046</v>
      </c>
      <c r="O17" s="60">
        <v>50531</v>
      </c>
      <c r="P17" s="60">
        <v>79695</v>
      </c>
      <c r="Q17" s="60">
        <v>65773</v>
      </c>
      <c r="R17" s="60">
        <v>195999</v>
      </c>
      <c r="S17" s="60">
        <v>51829</v>
      </c>
      <c r="T17" s="60">
        <v>42020</v>
      </c>
      <c r="U17" s="60">
        <v>63561</v>
      </c>
      <c r="V17" s="60">
        <v>157410</v>
      </c>
      <c r="W17" s="60">
        <v>680104</v>
      </c>
      <c r="X17" s="60">
        <v>1010000</v>
      </c>
      <c r="Y17" s="60">
        <v>-329896</v>
      </c>
      <c r="Z17" s="140">
        <v>-32.66</v>
      </c>
      <c r="AA17" s="155">
        <v>640160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85942387</v>
      </c>
      <c r="D19" s="155">
        <v>0</v>
      </c>
      <c r="E19" s="156">
        <v>100870000</v>
      </c>
      <c r="F19" s="60">
        <v>100720000</v>
      </c>
      <c r="G19" s="60">
        <v>38467054</v>
      </c>
      <c r="H19" s="60">
        <v>4233928</v>
      </c>
      <c r="I19" s="60">
        <v>432807</v>
      </c>
      <c r="J19" s="60">
        <v>43133789</v>
      </c>
      <c r="K19" s="60">
        <v>283879</v>
      </c>
      <c r="L19" s="60">
        <v>24995094</v>
      </c>
      <c r="M19" s="60">
        <v>455063</v>
      </c>
      <c r="N19" s="60">
        <v>25734036</v>
      </c>
      <c r="O19" s="60">
        <v>329503</v>
      </c>
      <c r="P19" s="60">
        <v>487097</v>
      </c>
      <c r="Q19" s="60">
        <v>26424624</v>
      </c>
      <c r="R19" s="60">
        <v>27241224</v>
      </c>
      <c r="S19" s="60">
        <v>371386</v>
      </c>
      <c r="T19" s="60">
        <v>494839</v>
      </c>
      <c r="U19" s="60">
        <v>27982</v>
      </c>
      <c r="V19" s="60">
        <v>894207</v>
      </c>
      <c r="W19" s="60">
        <v>97003256</v>
      </c>
      <c r="X19" s="60">
        <v>100870000</v>
      </c>
      <c r="Y19" s="60">
        <v>-3866744</v>
      </c>
      <c r="Z19" s="140">
        <v>-3.83</v>
      </c>
      <c r="AA19" s="155">
        <v>100720000</v>
      </c>
    </row>
    <row r="20" spans="1:27" ht="13.5">
      <c r="A20" s="181" t="s">
        <v>35</v>
      </c>
      <c r="B20" s="185"/>
      <c r="C20" s="155">
        <v>931238</v>
      </c>
      <c r="D20" s="155">
        <v>0</v>
      </c>
      <c r="E20" s="156">
        <v>628000</v>
      </c>
      <c r="F20" s="54">
        <v>393784</v>
      </c>
      <c r="G20" s="54">
        <v>41321</v>
      </c>
      <c r="H20" s="54">
        <v>25614</v>
      </c>
      <c r="I20" s="54">
        <v>48281</v>
      </c>
      <c r="J20" s="54">
        <v>115216</v>
      </c>
      <c r="K20" s="54">
        <v>41106</v>
      </c>
      <c r="L20" s="54">
        <v>7129</v>
      </c>
      <c r="M20" s="54">
        <v>24919</v>
      </c>
      <c r="N20" s="54">
        <v>73154</v>
      </c>
      <c r="O20" s="54">
        <v>17590</v>
      </c>
      <c r="P20" s="54">
        <v>23494</v>
      </c>
      <c r="Q20" s="54">
        <v>31098</v>
      </c>
      <c r="R20" s="54">
        <v>72182</v>
      </c>
      <c r="S20" s="54">
        <v>13313</v>
      </c>
      <c r="T20" s="54">
        <v>103808</v>
      </c>
      <c r="U20" s="54">
        <v>10267</v>
      </c>
      <c r="V20" s="54">
        <v>127388</v>
      </c>
      <c r="W20" s="54">
        <v>387940</v>
      </c>
      <c r="X20" s="54">
        <v>628363</v>
      </c>
      <c r="Y20" s="54">
        <v>-240423</v>
      </c>
      <c r="Z20" s="184">
        <v>-38.26</v>
      </c>
      <c r="AA20" s="130">
        <v>393784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103669523</v>
      </c>
      <c r="D22" s="188">
        <f>SUM(D5:D21)</f>
        <v>0</v>
      </c>
      <c r="E22" s="189">
        <f t="shared" si="0"/>
        <v>133252000</v>
      </c>
      <c r="F22" s="190">
        <f t="shared" si="0"/>
        <v>123289862</v>
      </c>
      <c r="G22" s="190">
        <f t="shared" si="0"/>
        <v>46256535</v>
      </c>
      <c r="H22" s="190">
        <f t="shared" si="0"/>
        <v>5398272</v>
      </c>
      <c r="I22" s="190">
        <f t="shared" si="0"/>
        <v>1684299</v>
      </c>
      <c r="J22" s="190">
        <f t="shared" si="0"/>
        <v>53339106</v>
      </c>
      <c r="K22" s="190">
        <f t="shared" si="0"/>
        <v>1584185</v>
      </c>
      <c r="L22" s="190">
        <f t="shared" si="0"/>
        <v>26110726</v>
      </c>
      <c r="M22" s="190">
        <f t="shared" si="0"/>
        <v>1563348</v>
      </c>
      <c r="N22" s="190">
        <f t="shared" si="0"/>
        <v>29258259</v>
      </c>
      <c r="O22" s="190">
        <f t="shared" si="0"/>
        <v>1491506</v>
      </c>
      <c r="P22" s="190">
        <f t="shared" si="0"/>
        <v>1639580</v>
      </c>
      <c r="Q22" s="190">
        <f t="shared" si="0"/>
        <v>27742212</v>
      </c>
      <c r="R22" s="190">
        <f t="shared" si="0"/>
        <v>30873298</v>
      </c>
      <c r="S22" s="190">
        <f t="shared" si="0"/>
        <v>1526328</v>
      </c>
      <c r="T22" s="190">
        <f t="shared" si="0"/>
        <v>1614539</v>
      </c>
      <c r="U22" s="190">
        <f t="shared" si="0"/>
        <v>1171388</v>
      </c>
      <c r="V22" s="190">
        <f t="shared" si="0"/>
        <v>4312255</v>
      </c>
      <c r="W22" s="190">
        <f t="shared" si="0"/>
        <v>117782918</v>
      </c>
      <c r="X22" s="190">
        <f t="shared" si="0"/>
        <v>133251989</v>
      </c>
      <c r="Y22" s="190">
        <f t="shared" si="0"/>
        <v>-15469071</v>
      </c>
      <c r="Z22" s="191">
        <f>+IF(X22&lt;&gt;0,+(Y22/X22)*100,0)</f>
        <v>-11.608885627966124</v>
      </c>
      <c r="AA22" s="188">
        <f>SUM(AA5:AA21)</f>
        <v>123289862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50031631</v>
      </c>
      <c r="D25" s="155">
        <v>0</v>
      </c>
      <c r="E25" s="156">
        <v>49590512</v>
      </c>
      <c r="F25" s="60">
        <v>49823405</v>
      </c>
      <c r="G25" s="60">
        <v>3954927</v>
      </c>
      <c r="H25" s="60">
        <v>3949645</v>
      </c>
      <c r="I25" s="60">
        <v>3129413</v>
      </c>
      <c r="J25" s="60">
        <v>11033985</v>
      </c>
      <c r="K25" s="60">
        <v>4008644</v>
      </c>
      <c r="L25" s="60">
        <v>6205050</v>
      </c>
      <c r="M25" s="60">
        <v>4085797</v>
      </c>
      <c r="N25" s="60">
        <v>14299491</v>
      </c>
      <c r="O25" s="60">
        <v>4065160</v>
      </c>
      <c r="P25" s="60">
        <v>3871994</v>
      </c>
      <c r="Q25" s="60">
        <v>4052353</v>
      </c>
      <c r="R25" s="60">
        <v>11989507</v>
      </c>
      <c r="S25" s="60">
        <v>4050087</v>
      </c>
      <c r="T25" s="60">
        <v>4121417</v>
      </c>
      <c r="U25" s="60">
        <v>4060529</v>
      </c>
      <c r="V25" s="60">
        <v>12232033</v>
      </c>
      <c r="W25" s="60">
        <v>49555016</v>
      </c>
      <c r="X25" s="60">
        <v>49590511</v>
      </c>
      <c r="Y25" s="60">
        <v>-35495</v>
      </c>
      <c r="Z25" s="140">
        <v>-0.07</v>
      </c>
      <c r="AA25" s="155">
        <v>49823405</v>
      </c>
    </row>
    <row r="26" spans="1:27" ht="13.5">
      <c r="A26" s="183" t="s">
        <v>38</v>
      </c>
      <c r="B26" s="182"/>
      <c r="C26" s="155">
        <v>9847212</v>
      </c>
      <c r="D26" s="155">
        <v>0</v>
      </c>
      <c r="E26" s="156">
        <v>11052242</v>
      </c>
      <c r="F26" s="60">
        <v>11424529</v>
      </c>
      <c r="G26" s="60">
        <v>899703</v>
      </c>
      <c r="H26" s="60">
        <v>887606</v>
      </c>
      <c r="I26" s="60">
        <v>887751</v>
      </c>
      <c r="J26" s="60">
        <v>2675060</v>
      </c>
      <c r="K26" s="60">
        <v>887752</v>
      </c>
      <c r="L26" s="60">
        <v>895676</v>
      </c>
      <c r="M26" s="60">
        <v>875631</v>
      </c>
      <c r="N26" s="60">
        <v>2659059</v>
      </c>
      <c r="O26" s="60">
        <v>875272</v>
      </c>
      <c r="P26" s="60">
        <v>881340</v>
      </c>
      <c r="Q26" s="60">
        <v>899771</v>
      </c>
      <c r="R26" s="60">
        <v>2656383</v>
      </c>
      <c r="S26" s="60">
        <v>1363432</v>
      </c>
      <c r="T26" s="60">
        <v>943162</v>
      </c>
      <c r="U26" s="60">
        <v>943162</v>
      </c>
      <c r="V26" s="60">
        <v>3249756</v>
      </c>
      <c r="W26" s="60">
        <v>11240258</v>
      </c>
      <c r="X26" s="60">
        <v>11052242</v>
      </c>
      <c r="Y26" s="60">
        <v>188016</v>
      </c>
      <c r="Z26" s="140">
        <v>1.7</v>
      </c>
      <c r="AA26" s="155">
        <v>11424529</v>
      </c>
    </row>
    <row r="27" spans="1:27" ht="13.5">
      <c r="A27" s="183" t="s">
        <v>118</v>
      </c>
      <c r="B27" s="182"/>
      <c r="C27" s="155">
        <v>2630243</v>
      </c>
      <c r="D27" s="155">
        <v>0</v>
      </c>
      <c r="E27" s="156">
        <v>1271844</v>
      </c>
      <c r="F27" s="60">
        <v>1271843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1271844</v>
      </c>
      <c r="Y27" s="60">
        <v>-1271844</v>
      </c>
      <c r="Z27" s="140">
        <v>-100</v>
      </c>
      <c r="AA27" s="155">
        <v>1271843</v>
      </c>
    </row>
    <row r="28" spans="1:27" ht="13.5">
      <c r="A28" s="183" t="s">
        <v>39</v>
      </c>
      <c r="B28" s="182"/>
      <c r="C28" s="155">
        <v>17624373</v>
      </c>
      <c r="D28" s="155">
        <v>0</v>
      </c>
      <c r="E28" s="156">
        <v>10587673</v>
      </c>
      <c r="F28" s="60">
        <v>8587672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10587673</v>
      </c>
      <c r="Y28" s="60">
        <v>-10587673</v>
      </c>
      <c r="Z28" s="140">
        <v>-100</v>
      </c>
      <c r="AA28" s="155">
        <v>8587672</v>
      </c>
    </row>
    <row r="29" spans="1:27" ht="13.5">
      <c r="A29" s="183" t="s">
        <v>40</v>
      </c>
      <c r="B29" s="182"/>
      <c r="C29" s="155">
        <v>367826</v>
      </c>
      <c r="D29" s="155">
        <v>0</v>
      </c>
      <c r="E29" s="156">
        <v>462398</v>
      </c>
      <c r="F29" s="60">
        <v>44926</v>
      </c>
      <c r="G29" s="60">
        <v>4477</v>
      </c>
      <c r="H29" s="60">
        <v>4595</v>
      </c>
      <c r="I29" s="60">
        <v>4428</v>
      </c>
      <c r="J29" s="60">
        <v>13500</v>
      </c>
      <c r="K29" s="60">
        <v>4121</v>
      </c>
      <c r="L29" s="60">
        <v>0</v>
      </c>
      <c r="M29" s="60">
        <v>7879</v>
      </c>
      <c r="N29" s="60">
        <v>12000</v>
      </c>
      <c r="O29" s="60">
        <v>3742</v>
      </c>
      <c r="P29" s="60">
        <v>3338</v>
      </c>
      <c r="Q29" s="60">
        <v>3282</v>
      </c>
      <c r="R29" s="60">
        <v>10362</v>
      </c>
      <c r="S29" s="60">
        <v>3214</v>
      </c>
      <c r="T29" s="60">
        <v>2939</v>
      </c>
      <c r="U29" s="60">
        <v>2857</v>
      </c>
      <c r="V29" s="60">
        <v>9010</v>
      </c>
      <c r="W29" s="60">
        <v>44872</v>
      </c>
      <c r="X29" s="60">
        <v>462398</v>
      </c>
      <c r="Y29" s="60">
        <v>-417526</v>
      </c>
      <c r="Z29" s="140">
        <v>-90.3</v>
      </c>
      <c r="AA29" s="155">
        <v>44926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98189</v>
      </c>
      <c r="L31" s="60">
        <v>0</v>
      </c>
      <c r="M31" s="60">
        <v>0</v>
      </c>
      <c r="N31" s="60">
        <v>98189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98189</v>
      </c>
      <c r="X31" s="60"/>
      <c r="Y31" s="60">
        <v>98189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9112889</v>
      </c>
      <c r="D32" s="155">
        <v>0</v>
      </c>
      <c r="E32" s="156">
        <v>15632000</v>
      </c>
      <c r="F32" s="60">
        <v>15041000</v>
      </c>
      <c r="G32" s="60">
        <v>426580</v>
      </c>
      <c r="H32" s="60">
        <v>592387</v>
      </c>
      <c r="I32" s="60">
        <v>588486</v>
      </c>
      <c r="J32" s="60">
        <v>1607453</v>
      </c>
      <c r="K32" s="60">
        <v>643378</v>
      </c>
      <c r="L32" s="60">
        <v>2310428</v>
      </c>
      <c r="M32" s="60">
        <v>2240646</v>
      </c>
      <c r="N32" s="60">
        <v>5194452</v>
      </c>
      <c r="O32" s="60">
        <v>-450831</v>
      </c>
      <c r="P32" s="60">
        <v>1102542</v>
      </c>
      <c r="Q32" s="60">
        <v>829330</v>
      </c>
      <c r="R32" s="60">
        <v>1481041</v>
      </c>
      <c r="S32" s="60">
        <v>621113</v>
      </c>
      <c r="T32" s="60">
        <v>412272</v>
      </c>
      <c r="U32" s="60">
        <v>407788</v>
      </c>
      <c r="V32" s="60">
        <v>1441173</v>
      </c>
      <c r="W32" s="60">
        <v>9724119</v>
      </c>
      <c r="X32" s="60">
        <v>15632397</v>
      </c>
      <c r="Y32" s="60">
        <v>-5908278</v>
      </c>
      <c r="Z32" s="140">
        <v>-37.8</v>
      </c>
      <c r="AA32" s="155">
        <v>15041000</v>
      </c>
    </row>
    <row r="33" spans="1:27" ht="13.5">
      <c r="A33" s="183" t="s">
        <v>42</v>
      </c>
      <c r="B33" s="182"/>
      <c r="C33" s="155">
        <v>134396</v>
      </c>
      <c r="D33" s="155">
        <v>0</v>
      </c>
      <c r="E33" s="156">
        <v>122000</v>
      </c>
      <c r="F33" s="60">
        <v>140658</v>
      </c>
      <c r="G33" s="60">
        <v>0</v>
      </c>
      <c r="H33" s="60">
        <v>50500</v>
      </c>
      <c r="I33" s="60">
        <v>32767</v>
      </c>
      <c r="J33" s="60">
        <v>83267</v>
      </c>
      <c r="K33" s="60">
        <v>23451</v>
      </c>
      <c r="L33" s="60">
        <v>0</v>
      </c>
      <c r="M33" s="60">
        <v>11791</v>
      </c>
      <c r="N33" s="60">
        <v>35242</v>
      </c>
      <c r="O33" s="60">
        <v>23148</v>
      </c>
      <c r="P33" s="60">
        <v>11280</v>
      </c>
      <c r="Q33" s="60">
        <v>11023</v>
      </c>
      <c r="R33" s="60">
        <v>45451</v>
      </c>
      <c r="S33" s="60">
        <v>11145</v>
      </c>
      <c r="T33" s="60">
        <v>11513</v>
      </c>
      <c r="U33" s="60">
        <v>102000</v>
      </c>
      <c r="V33" s="60">
        <v>124658</v>
      </c>
      <c r="W33" s="60">
        <v>288618</v>
      </c>
      <c r="X33" s="60">
        <v>122188</v>
      </c>
      <c r="Y33" s="60">
        <v>166430</v>
      </c>
      <c r="Z33" s="140">
        <v>136.21</v>
      </c>
      <c r="AA33" s="155">
        <v>140658</v>
      </c>
    </row>
    <row r="34" spans="1:27" ht="13.5">
      <c r="A34" s="183" t="s">
        <v>43</v>
      </c>
      <c r="B34" s="182"/>
      <c r="C34" s="155">
        <v>33545455</v>
      </c>
      <c r="D34" s="155">
        <v>0</v>
      </c>
      <c r="E34" s="156">
        <v>35730000</v>
      </c>
      <c r="F34" s="60">
        <v>31575000</v>
      </c>
      <c r="G34" s="60">
        <v>3101697</v>
      </c>
      <c r="H34" s="60">
        <v>3047054</v>
      </c>
      <c r="I34" s="60">
        <v>2798570</v>
      </c>
      <c r="J34" s="60">
        <v>8947321</v>
      </c>
      <c r="K34" s="60">
        <v>3195616</v>
      </c>
      <c r="L34" s="60">
        <v>2151396</v>
      </c>
      <c r="M34" s="60">
        <v>2412577</v>
      </c>
      <c r="N34" s="60">
        <v>7759589</v>
      </c>
      <c r="O34" s="60">
        <v>1292971</v>
      </c>
      <c r="P34" s="60">
        <v>3190877</v>
      </c>
      <c r="Q34" s="60">
        <v>1719378</v>
      </c>
      <c r="R34" s="60">
        <v>6203226</v>
      </c>
      <c r="S34" s="60">
        <v>4370743</v>
      </c>
      <c r="T34" s="60">
        <v>3520626</v>
      </c>
      <c r="U34" s="60">
        <v>3308764</v>
      </c>
      <c r="V34" s="60">
        <v>11200133</v>
      </c>
      <c r="W34" s="60">
        <v>34110269</v>
      </c>
      <c r="X34" s="60">
        <v>35730197</v>
      </c>
      <c r="Y34" s="60">
        <v>-1619928</v>
      </c>
      <c r="Z34" s="140">
        <v>-4.53</v>
      </c>
      <c r="AA34" s="155">
        <v>31575000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16372</v>
      </c>
      <c r="Q35" s="60">
        <v>0</v>
      </c>
      <c r="R35" s="60">
        <v>16372</v>
      </c>
      <c r="S35" s="60">
        <v>0</v>
      </c>
      <c r="T35" s="60">
        <v>0</v>
      </c>
      <c r="U35" s="60">
        <v>0</v>
      </c>
      <c r="V35" s="60">
        <v>0</v>
      </c>
      <c r="W35" s="60">
        <v>16372</v>
      </c>
      <c r="X35" s="60"/>
      <c r="Y35" s="60">
        <v>16372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123294025</v>
      </c>
      <c r="D36" s="188">
        <f>SUM(D25:D35)</f>
        <v>0</v>
      </c>
      <c r="E36" s="189">
        <f t="shared" si="1"/>
        <v>124448669</v>
      </c>
      <c r="F36" s="190">
        <f t="shared" si="1"/>
        <v>117909033</v>
      </c>
      <c r="G36" s="190">
        <f t="shared" si="1"/>
        <v>8387384</v>
      </c>
      <c r="H36" s="190">
        <f t="shared" si="1"/>
        <v>8531787</v>
      </c>
      <c r="I36" s="190">
        <f t="shared" si="1"/>
        <v>7441415</v>
      </c>
      <c r="J36" s="190">
        <f t="shared" si="1"/>
        <v>24360586</v>
      </c>
      <c r="K36" s="190">
        <f t="shared" si="1"/>
        <v>8861151</v>
      </c>
      <c r="L36" s="190">
        <f t="shared" si="1"/>
        <v>11562550</v>
      </c>
      <c r="M36" s="190">
        <f t="shared" si="1"/>
        <v>9634321</v>
      </c>
      <c r="N36" s="190">
        <f t="shared" si="1"/>
        <v>30058022</v>
      </c>
      <c r="O36" s="190">
        <f t="shared" si="1"/>
        <v>5809462</v>
      </c>
      <c r="P36" s="190">
        <f t="shared" si="1"/>
        <v>9077743</v>
      </c>
      <c r="Q36" s="190">
        <f t="shared" si="1"/>
        <v>7515137</v>
      </c>
      <c r="R36" s="190">
        <f t="shared" si="1"/>
        <v>22402342</v>
      </c>
      <c r="S36" s="190">
        <f t="shared" si="1"/>
        <v>10419734</v>
      </c>
      <c r="T36" s="190">
        <f t="shared" si="1"/>
        <v>9011929</v>
      </c>
      <c r="U36" s="190">
        <f t="shared" si="1"/>
        <v>8825100</v>
      </c>
      <c r="V36" s="190">
        <f t="shared" si="1"/>
        <v>28256763</v>
      </c>
      <c r="W36" s="190">
        <f t="shared" si="1"/>
        <v>105077713</v>
      </c>
      <c r="X36" s="190">
        <f t="shared" si="1"/>
        <v>124449450</v>
      </c>
      <c r="Y36" s="190">
        <f t="shared" si="1"/>
        <v>-19371737</v>
      </c>
      <c r="Z36" s="191">
        <f>+IF(X36&lt;&gt;0,+(Y36/X36)*100,0)</f>
        <v>-15.565948262527476</v>
      </c>
      <c r="AA36" s="188">
        <f>SUM(AA25:AA35)</f>
        <v>117909033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-19624502</v>
      </c>
      <c r="D38" s="199">
        <f>+D22-D36</f>
        <v>0</v>
      </c>
      <c r="E38" s="200">
        <f t="shared" si="2"/>
        <v>8803331</v>
      </c>
      <c r="F38" s="106">
        <f t="shared" si="2"/>
        <v>5380829</v>
      </c>
      <c r="G38" s="106">
        <f t="shared" si="2"/>
        <v>37869151</v>
      </c>
      <c r="H38" s="106">
        <f t="shared" si="2"/>
        <v>-3133515</v>
      </c>
      <c r="I38" s="106">
        <f t="shared" si="2"/>
        <v>-5757116</v>
      </c>
      <c r="J38" s="106">
        <f t="shared" si="2"/>
        <v>28978520</v>
      </c>
      <c r="K38" s="106">
        <f t="shared" si="2"/>
        <v>-7276966</v>
      </c>
      <c r="L38" s="106">
        <f t="shared" si="2"/>
        <v>14548176</v>
      </c>
      <c r="M38" s="106">
        <f t="shared" si="2"/>
        <v>-8070973</v>
      </c>
      <c r="N38" s="106">
        <f t="shared" si="2"/>
        <v>-799763</v>
      </c>
      <c r="O38" s="106">
        <f t="shared" si="2"/>
        <v>-4317956</v>
      </c>
      <c r="P38" s="106">
        <f t="shared" si="2"/>
        <v>-7438163</v>
      </c>
      <c r="Q38" s="106">
        <f t="shared" si="2"/>
        <v>20227075</v>
      </c>
      <c r="R38" s="106">
        <f t="shared" si="2"/>
        <v>8470956</v>
      </c>
      <c r="S38" s="106">
        <f t="shared" si="2"/>
        <v>-8893406</v>
      </c>
      <c r="T38" s="106">
        <f t="shared" si="2"/>
        <v>-7397390</v>
      </c>
      <c r="U38" s="106">
        <f t="shared" si="2"/>
        <v>-7653712</v>
      </c>
      <c r="V38" s="106">
        <f t="shared" si="2"/>
        <v>-23944508</v>
      </c>
      <c r="W38" s="106">
        <f t="shared" si="2"/>
        <v>12705205</v>
      </c>
      <c r="X38" s="106">
        <f>IF(F22=F36,0,X22-X36)</f>
        <v>8802539</v>
      </c>
      <c r="Y38" s="106">
        <f t="shared" si="2"/>
        <v>3902666</v>
      </c>
      <c r="Z38" s="201">
        <f>+IF(X38&lt;&gt;0,+(Y38/X38)*100,0)</f>
        <v>44.33568541985443</v>
      </c>
      <c r="AA38" s="199">
        <f>+AA22-AA36</f>
        <v>5380829</v>
      </c>
    </row>
    <row r="39" spans="1:27" ht="13.5">
      <c r="A39" s="181" t="s">
        <v>46</v>
      </c>
      <c r="B39" s="185"/>
      <c r="C39" s="155">
        <v>58129595</v>
      </c>
      <c r="D39" s="155">
        <v>0</v>
      </c>
      <c r="E39" s="156">
        <v>45679000</v>
      </c>
      <c r="F39" s="60">
        <v>45679000</v>
      </c>
      <c r="G39" s="60">
        <v>670567</v>
      </c>
      <c r="H39" s="60">
        <v>0</v>
      </c>
      <c r="I39" s="60">
        <v>4742380</v>
      </c>
      <c r="J39" s="60">
        <v>5412947</v>
      </c>
      <c r="K39" s="60">
        <v>6627632</v>
      </c>
      <c r="L39" s="60">
        <v>4966292</v>
      </c>
      <c r="M39" s="60">
        <v>7005556</v>
      </c>
      <c r="N39" s="60">
        <v>18599480</v>
      </c>
      <c r="O39" s="60">
        <v>2319114</v>
      </c>
      <c r="P39" s="60">
        <v>2269542</v>
      </c>
      <c r="Q39" s="60">
        <v>1954060</v>
      </c>
      <c r="R39" s="60">
        <v>6542716</v>
      </c>
      <c r="S39" s="60">
        <v>1325374</v>
      </c>
      <c r="T39" s="60">
        <v>3274721</v>
      </c>
      <c r="U39" s="60">
        <v>2732222</v>
      </c>
      <c r="V39" s="60">
        <v>7332317</v>
      </c>
      <c r="W39" s="60">
        <v>37887460</v>
      </c>
      <c r="X39" s="60">
        <v>45679000</v>
      </c>
      <c r="Y39" s="60">
        <v>-7791540</v>
      </c>
      <c r="Z39" s="140">
        <v>-17.06</v>
      </c>
      <c r="AA39" s="155">
        <v>45679000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38505093</v>
      </c>
      <c r="D42" s="206">
        <f>SUM(D38:D41)</f>
        <v>0</v>
      </c>
      <c r="E42" s="207">
        <f t="shared" si="3"/>
        <v>54482331</v>
      </c>
      <c r="F42" s="88">
        <f t="shared" si="3"/>
        <v>51059829</v>
      </c>
      <c r="G42" s="88">
        <f t="shared" si="3"/>
        <v>38539718</v>
      </c>
      <c r="H42" s="88">
        <f t="shared" si="3"/>
        <v>-3133515</v>
      </c>
      <c r="I42" s="88">
        <f t="shared" si="3"/>
        <v>-1014736</v>
      </c>
      <c r="J42" s="88">
        <f t="shared" si="3"/>
        <v>34391467</v>
      </c>
      <c r="K42" s="88">
        <f t="shared" si="3"/>
        <v>-649334</v>
      </c>
      <c r="L42" s="88">
        <f t="shared" si="3"/>
        <v>19514468</v>
      </c>
      <c r="M42" s="88">
        <f t="shared" si="3"/>
        <v>-1065417</v>
      </c>
      <c r="N42" s="88">
        <f t="shared" si="3"/>
        <v>17799717</v>
      </c>
      <c r="O42" s="88">
        <f t="shared" si="3"/>
        <v>-1998842</v>
      </c>
      <c r="P42" s="88">
        <f t="shared" si="3"/>
        <v>-5168621</v>
      </c>
      <c r="Q42" s="88">
        <f t="shared" si="3"/>
        <v>22181135</v>
      </c>
      <c r="R42" s="88">
        <f t="shared" si="3"/>
        <v>15013672</v>
      </c>
      <c r="S42" s="88">
        <f t="shared" si="3"/>
        <v>-7568032</v>
      </c>
      <c r="T42" s="88">
        <f t="shared" si="3"/>
        <v>-4122669</v>
      </c>
      <c r="U42" s="88">
        <f t="shared" si="3"/>
        <v>-4921490</v>
      </c>
      <c r="V42" s="88">
        <f t="shared" si="3"/>
        <v>-16612191</v>
      </c>
      <c r="W42" s="88">
        <f t="shared" si="3"/>
        <v>50592665</v>
      </c>
      <c r="X42" s="88">
        <f t="shared" si="3"/>
        <v>54481539</v>
      </c>
      <c r="Y42" s="88">
        <f t="shared" si="3"/>
        <v>-3888874</v>
      </c>
      <c r="Z42" s="208">
        <f>+IF(X42&lt;&gt;0,+(Y42/X42)*100,0)</f>
        <v>-7.137966495403149</v>
      </c>
      <c r="AA42" s="206">
        <f>SUM(AA38:AA41)</f>
        <v>51059829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38505093</v>
      </c>
      <c r="D44" s="210">
        <f>+D42-D43</f>
        <v>0</v>
      </c>
      <c r="E44" s="211">
        <f t="shared" si="4"/>
        <v>54482331</v>
      </c>
      <c r="F44" s="77">
        <f t="shared" si="4"/>
        <v>51059829</v>
      </c>
      <c r="G44" s="77">
        <f t="shared" si="4"/>
        <v>38539718</v>
      </c>
      <c r="H44" s="77">
        <f t="shared" si="4"/>
        <v>-3133515</v>
      </c>
      <c r="I44" s="77">
        <f t="shared" si="4"/>
        <v>-1014736</v>
      </c>
      <c r="J44" s="77">
        <f t="shared" si="4"/>
        <v>34391467</v>
      </c>
      <c r="K44" s="77">
        <f t="shared" si="4"/>
        <v>-649334</v>
      </c>
      <c r="L44" s="77">
        <f t="shared" si="4"/>
        <v>19514468</v>
      </c>
      <c r="M44" s="77">
        <f t="shared" si="4"/>
        <v>-1065417</v>
      </c>
      <c r="N44" s="77">
        <f t="shared" si="4"/>
        <v>17799717</v>
      </c>
      <c r="O44" s="77">
        <f t="shared" si="4"/>
        <v>-1998842</v>
      </c>
      <c r="P44" s="77">
        <f t="shared" si="4"/>
        <v>-5168621</v>
      </c>
      <c r="Q44" s="77">
        <f t="shared" si="4"/>
        <v>22181135</v>
      </c>
      <c r="R44" s="77">
        <f t="shared" si="4"/>
        <v>15013672</v>
      </c>
      <c r="S44" s="77">
        <f t="shared" si="4"/>
        <v>-7568032</v>
      </c>
      <c r="T44" s="77">
        <f t="shared" si="4"/>
        <v>-4122669</v>
      </c>
      <c r="U44" s="77">
        <f t="shared" si="4"/>
        <v>-4921490</v>
      </c>
      <c r="V44" s="77">
        <f t="shared" si="4"/>
        <v>-16612191</v>
      </c>
      <c r="W44" s="77">
        <f t="shared" si="4"/>
        <v>50592665</v>
      </c>
      <c r="X44" s="77">
        <f t="shared" si="4"/>
        <v>54481539</v>
      </c>
      <c r="Y44" s="77">
        <f t="shared" si="4"/>
        <v>-3888874</v>
      </c>
      <c r="Z44" s="212">
        <f>+IF(X44&lt;&gt;0,+(Y44/X44)*100,0)</f>
        <v>-7.137966495403149</v>
      </c>
      <c r="AA44" s="210">
        <f>+AA42-AA43</f>
        <v>51059829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38505093</v>
      </c>
      <c r="D46" s="206">
        <f>SUM(D44:D45)</f>
        <v>0</v>
      </c>
      <c r="E46" s="207">
        <f t="shared" si="5"/>
        <v>54482331</v>
      </c>
      <c r="F46" s="88">
        <f t="shared" si="5"/>
        <v>51059829</v>
      </c>
      <c r="G46" s="88">
        <f t="shared" si="5"/>
        <v>38539718</v>
      </c>
      <c r="H46" s="88">
        <f t="shared" si="5"/>
        <v>-3133515</v>
      </c>
      <c r="I46" s="88">
        <f t="shared" si="5"/>
        <v>-1014736</v>
      </c>
      <c r="J46" s="88">
        <f t="shared" si="5"/>
        <v>34391467</v>
      </c>
      <c r="K46" s="88">
        <f t="shared" si="5"/>
        <v>-649334</v>
      </c>
      <c r="L46" s="88">
        <f t="shared" si="5"/>
        <v>19514468</v>
      </c>
      <c r="M46" s="88">
        <f t="shared" si="5"/>
        <v>-1065417</v>
      </c>
      <c r="N46" s="88">
        <f t="shared" si="5"/>
        <v>17799717</v>
      </c>
      <c r="O46" s="88">
        <f t="shared" si="5"/>
        <v>-1998842</v>
      </c>
      <c r="P46" s="88">
        <f t="shared" si="5"/>
        <v>-5168621</v>
      </c>
      <c r="Q46" s="88">
        <f t="shared" si="5"/>
        <v>22181135</v>
      </c>
      <c r="R46" s="88">
        <f t="shared" si="5"/>
        <v>15013672</v>
      </c>
      <c r="S46" s="88">
        <f t="shared" si="5"/>
        <v>-7568032</v>
      </c>
      <c r="T46" s="88">
        <f t="shared" si="5"/>
        <v>-4122669</v>
      </c>
      <c r="U46" s="88">
        <f t="shared" si="5"/>
        <v>-4921490</v>
      </c>
      <c r="V46" s="88">
        <f t="shared" si="5"/>
        <v>-16612191</v>
      </c>
      <c r="W46" s="88">
        <f t="shared" si="5"/>
        <v>50592665</v>
      </c>
      <c r="X46" s="88">
        <f t="shared" si="5"/>
        <v>54481539</v>
      </c>
      <c r="Y46" s="88">
        <f t="shared" si="5"/>
        <v>-3888874</v>
      </c>
      <c r="Z46" s="208">
        <f>+IF(X46&lt;&gt;0,+(Y46/X46)*100,0)</f>
        <v>-7.137966495403149</v>
      </c>
      <c r="AA46" s="206">
        <f>SUM(AA44:AA45)</f>
        <v>51059829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38505093</v>
      </c>
      <c r="D48" s="217">
        <f>SUM(D46:D47)</f>
        <v>0</v>
      </c>
      <c r="E48" s="218">
        <f t="shared" si="6"/>
        <v>54482331</v>
      </c>
      <c r="F48" s="219">
        <f t="shared" si="6"/>
        <v>51059829</v>
      </c>
      <c r="G48" s="219">
        <f t="shared" si="6"/>
        <v>38539718</v>
      </c>
      <c r="H48" s="220">
        <f t="shared" si="6"/>
        <v>-3133515</v>
      </c>
      <c r="I48" s="220">
        <f t="shared" si="6"/>
        <v>-1014736</v>
      </c>
      <c r="J48" s="220">
        <f t="shared" si="6"/>
        <v>34391467</v>
      </c>
      <c r="K48" s="220">
        <f t="shared" si="6"/>
        <v>-649334</v>
      </c>
      <c r="L48" s="220">
        <f t="shared" si="6"/>
        <v>19514468</v>
      </c>
      <c r="M48" s="219">
        <f t="shared" si="6"/>
        <v>-1065417</v>
      </c>
      <c r="N48" s="219">
        <f t="shared" si="6"/>
        <v>17799717</v>
      </c>
      <c r="O48" s="220">
        <f t="shared" si="6"/>
        <v>-1998842</v>
      </c>
      <c r="P48" s="220">
        <f t="shared" si="6"/>
        <v>-5168621</v>
      </c>
      <c r="Q48" s="220">
        <f t="shared" si="6"/>
        <v>22181135</v>
      </c>
      <c r="R48" s="220">
        <f t="shared" si="6"/>
        <v>15013672</v>
      </c>
      <c r="S48" s="220">
        <f t="shared" si="6"/>
        <v>-7568032</v>
      </c>
      <c r="T48" s="219">
        <f t="shared" si="6"/>
        <v>-4122669</v>
      </c>
      <c r="U48" s="219">
        <f t="shared" si="6"/>
        <v>-4921490</v>
      </c>
      <c r="V48" s="220">
        <f t="shared" si="6"/>
        <v>-16612191</v>
      </c>
      <c r="W48" s="220">
        <f t="shared" si="6"/>
        <v>50592665</v>
      </c>
      <c r="X48" s="220">
        <f t="shared" si="6"/>
        <v>54481539</v>
      </c>
      <c r="Y48" s="220">
        <f t="shared" si="6"/>
        <v>-3888874</v>
      </c>
      <c r="Z48" s="221">
        <f>+IF(X48&lt;&gt;0,+(Y48/X48)*100,0)</f>
        <v>-7.137966495403149</v>
      </c>
      <c r="AA48" s="222">
        <f>SUM(AA46:AA47)</f>
        <v>51059829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2048000</v>
      </c>
      <c r="F5" s="100">
        <f t="shared" si="0"/>
        <v>1953000</v>
      </c>
      <c r="G5" s="100">
        <f t="shared" si="0"/>
        <v>0</v>
      </c>
      <c r="H5" s="100">
        <f t="shared" si="0"/>
        <v>0</v>
      </c>
      <c r="I5" s="100">
        <f t="shared" si="0"/>
        <v>10394</v>
      </c>
      <c r="J5" s="100">
        <f t="shared" si="0"/>
        <v>10394</v>
      </c>
      <c r="K5" s="100">
        <f t="shared" si="0"/>
        <v>29650</v>
      </c>
      <c r="L5" s="100">
        <f t="shared" si="0"/>
        <v>0</v>
      </c>
      <c r="M5" s="100">
        <f t="shared" si="0"/>
        <v>0</v>
      </c>
      <c r="N5" s="100">
        <f t="shared" si="0"/>
        <v>29650</v>
      </c>
      <c r="O5" s="100">
        <f t="shared" si="0"/>
        <v>0</v>
      </c>
      <c r="P5" s="100">
        <f t="shared" si="0"/>
        <v>242585</v>
      </c>
      <c r="Q5" s="100">
        <f t="shared" si="0"/>
        <v>5260</v>
      </c>
      <c r="R5" s="100">
        <f t="shared" si="0"/>
        <v>247845</v>
      </c>
      <c r="S5" s="100">
        <f t="shared" si="0"/>
        <v>71884</v>
      </c>
      <c r="T5" s="100">
        <f t="shared" si="0"/>
        <v>666684</v>
      </c>
      <c r="U5" s="100">
        <f t="shared" si="0"/>
        <v>42678</v>
      </c>
      <c r="V5" s="100">
        <f t="shared" si="0"/>
        <v>781246</v>
      </c>
      <c r="W5" s="100">
        <f t="shared" si="0"/>
        <v>1069135</v>
      </c>
      <c r="X5" s="100">
        <f t="shared" si="0"/>
        <v>2048000</v>
      </c>
      <c r="Y5" s="100">
        <f t="shared" si="0"/>
        <v>-978865</v>
      </c>
      <c r="Z5" s="137">
        <f>+IF(X5&lt;&gt;0,+(Y5/X5)*100,0)</f>
        <v>-47.796142578125</v>
      </c>
      <c r="AA5" s="153">
        <f>SUM(AA6:AA8)</f>
        <v>1953000</v>
      </c>
    </row>
    <row r="6" spans="1:27" ht="13.5">
      <c r="A6" s="138" t="s">
        <v>75</v>
      </c>
      <c r="B6" s="136"/>
      <c r="C6" s="155"/>
      <c r="D6" s="155"/>
      <c r="E6" s="156">
        <v>1075000</v>
      </c>
      <c r="F6" s="60">
        <v>955000</v>
      </c>
      <c r="G6" s="60"/>
      <c r="H6" s="60"/>
      <c r="I6" s="60"/>
      <c r="J6" s="60"/>
      <c r="K6" s="60">
        <v>29650</v>
      </c>
      <c r="L6" s="60"/>
      <c r="M6" s="60"/>
      <c r="N6" s="60">
        <v>29650</v>
      </c>
      <c r="O6" s="60"/>
      <c r="P6" s="60"/>
      <c r="Q6" s="60"/>
      <c r="R6" s="60"/>
      <c r="S6" s="60"/>
      <c r="T6" s="60">
        <v>666684</v>
      </c>
      <c r="U6" s="60"/>
      <c r="V6" s="60">
        <v>666684</v>
      </c>
      <c r="W6" s="60">
        <v>696334</v>
      </c>
      <c r="X6" s="60">
        <v>1075000</v>
      </c>
      <c r="Y6" s="60">
        <v>-378666</v>
      </c>
      <c r="Z6" s="140">
        <v>-35.22</v>
      </c>
      <c r="AA6" s="62">
        <v>955000</v>
      </c>
    </row>
    <row r="7" spans="1:27" ht="13.5">
      <c r="A7" s="138" t="s">
        <v>76</v>
      </c>
      <c r="B7" s="136"/>
      <c r="C7" s="157"/>
      <c r="D7" s="157"/>
      <c r="E7" s="158">
        <v>176000</v>
      </c>
      <c r="F7" s="159">
        <v>216000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20957</v>
      </c>
      <c r="Q7" s="159"/>
      <c r="R7" s="159">
        <v>20957</v>
      </c>
      <c r="S7" s="159">
        <v>71884</v>
      </c>
      <c r="T7" s="159"/>
      <c r="U7" s="159">
        <v>35137</v>
      </c>
      <c r="V7" s="159">
        <v>107021</v>
      </c>
      <c r="W7" s="159">
        <v>127978</v>
      </c>
      <c r="X7" s="159">
        <v>176000</v>
      </c>
      <c r="Y7" s="159">
        <v>-48022</v>
      </c>
      <c r="Z7" s="141">
        <v>-27.29</v>
      </c>
      <c r="AA7" s="225">
        <v>216000</v>
      </c>
    </row>
    <row r="8" spans="1:27" ht="13.5">
      <c r="A8" s="138" t="s">
        <v>77</v>
      </c>
      <c r="B8" s="136"/>
      <c r="C8" s="155"/>
      <c r="D8" s="155"/>
      <c r="E8" s="156">
        <v>797000</v>
      </c>
      <c r="F8" s="60">
        <v>782000</v>
      </c>
      <c r="G8" s="60"/>
      <c r="H8" s="60"/>
      <c r="I8" s="60">
        <v>10394</v>
      </c>
      <c r="J8" s="60">
        <v>10394</v>
      </c>
      <c r="K8" s="60"/>
      <c r="L8" s="60"/>
      <c r="M8" s="60"/>
      <c r="N8" s="60"/>
      <c r="O8" s="60"/>
      <c r="P8" s="60">
        <v>221628</v>
      </c>
      <c r="Q8" s="60">
        <v>5260</v>
      </c>
      <c r="R8" s="60">
        <v>226888</v>
      </c>
      <c r="S8" s="60"/>
      <c r="T8" s="60"/>
      <c r="U8" s="60">
        <v>7541</v>
      </c>
      <c r="V8" s="60">
        <v>7541</v>
      </c>
      <c r="W8" s="60">
        <v>244823</v>
      </c>
      <c r="X8" s="60">
        <v>797000</v>
      </c>
      <c r="Y8" s="60">
        <v>-552177</v>
      </c>
      <c r="Z8" s="140">
        <v>-69.28</v>
      </c>
      <c r="AA8" s="62">
        <v>782000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7601000</v>
      </c>
      <c r="F9" s="100">
        <f t="shared" si="1"/>
        <v>326000</v>
      </c>
      <c r="G9" s="100">
        <f t="shared" si="1"/>
        <v>25977</v>
      </c>
      <c r="H9" s="100">
        <f t="shared" si="1"/>
        <v>0</v>
      </c>
      <c r="I9" s="100">
        <f t="shared" si="1"/>
        <v>0</v>
      </c>
      <c r="J9" s="100">
        <f t="shared" si="1"/>
        <v>25977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28013</v>
      </c>
      <c r="Q9" s="100">
        <f t="shared" si="1"/>
        <v>0</v>
      </c>
      <c r="R9" s="100">
        <f t="shared" si="1"/>
        <v>28013</v>
      </c>
      <c r="S9" s="100">
        <f t="shared" si="1"/>
        <v>0</v>
      </c>
      <c r="T9" s="100">
        <f t="shared" si="1"/>
        <v>0</v>
      </c>
      <c r="U9" s="100">
        <f t="shared" si="1"/>
        <v>1027</v>
      </c>
      <c r="V9" s="100">
        <f t="shared" si="1"/>
        <v>1027</v>
      </c>
      <c r="W9" s="100">
        <f t="shared" si="1"/>
        <v>55017</v>
      </c>
      <c r="X9" s="100">
        <f t="shared" si="1"/>
        <v>1326000</v>
      </c>
      <c r="Y9" s="100">
        <f t="shared" si="1"/>
        <v>-1270983</v>
      </c>
      <c r="Z9" s="137">
        <f>+IF(X9&lt;&gt;0,+(Y9/X9)*100,0)</f>
        <v>-95.85090497737556</v>
      </c>
      <c r="AA9" s="102">
        <f>SUM(AA10:AA14)</f>
        <v>326000</v>
      </c>
    </row>
    <row r="10" spans="1:27" ht="13.5">
      <c r="A10" s="138" t="s">
        <v>79</v>
      </c>
      <c r="B10" s="136"/>
      <c r="C10" s="155"/>
      <c r="D10" s="155"/>
      <c r="E10" s="156">
        <v>1136000</v>
      </c>
      <c r="F10" s="60">
        <v>136000</v>
      </c>
      <c r="G10" s="60">
        <v>25977</v>
      </c>
      <c r="H10" s="60"/>
      <c r="I10" s="60"/>
      <c r="J10" s="60">
        <v>25977</v>
      </c>
      <c r="K10" s="60"/>
      <c r="L10" s="60"/>
      <c r="M10" s="60"/>
      <c r="N10" s="60"/>
      <c r="O10" s="60"/>
      <c r="P10" s="60">
        <v>28013</v>
      </c>
      <c r="Q10" s="60"/>
      <c r="R10" s="60">
        <v>28013</v>
      </c>
      <c r="S10" s="60"/>
      <c r="T10" s="60"/>
      <c r="U10" s="60">
        <v>1027</v>
      </c>
      <c r="V10" s="60">
        <v>1027</v>
      </c>
      <c r="W10" s="60">
        <v>55017</v>
      </c>
      <c r="X10" s="60">
        <v>1286000</v>
      </c>
      <c r="Y10" s="60">
        <v>-1230983</v>
      </c>
      <c r="Z10" s="140">
        <v>-95.72</v>
      </c>
      <c r="AA10" s="62">
        <v>136000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6465000</v>
      </c>
      <c r="F12" s="60">
        <v>190000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40000</v>
      </c>
      <c r="Y12" s="60">
        <v>-40000</v>
      </c>
      <c r="Z12" s="140">
        <v>-100</v>
      </c>
      <c r="AA12" s="62">
        <v>190000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46339000</v>
      </c>
      <c r="F15" s="100">
        <f t="shared" si="2"/>
        <v>46164000</v>
      </c>
      <c r="G15" s="100">
        <f t="shared" si="2"/>
        <v>818218</v>
      </c>
      <c r="H15" s="100">
        <f t="shared" si="2"/>
        <v>3129135</v>
      </c>
      <c r="I15" s="100">
        <f t="shared" si="2"/>
        <v>3046166</v>
      </c>
      <c r="J15" s="100">
        <f t="shared" si="2"/>
        <v>6993519</v>
      </c>
      <c r="K15" s="100">
        <f t="shared" si="2"/>
        <v>5864014</v>
      </c>
      <c r="L15" s="100">
        <f t="shared" si="2"/>
        <v>4319729</v>
      </c>
      <c r="M15" s="100">
        <f t="shared" si="2"/>
        <v>6388596</v>
      </c>
      <c r="N15" s="100">
        <f t="shared" si="2"/>
        <v>16572339</v>
      </c>
      <c r="O15" s="100">
        <f t="shared" si="2"/>
        <v>2197117</v>
      </c>
      <c r="P15" s="100">
        <f t="shared" si="2"/>
        <v>2815894</v>
      </c>
      <c r="Q15" s="100">
        <f t="shared" si="2"/>
        <v>1734311</v>
      </c>
      <c r="R15" s="100">
        <f t="shared" si="2"/>
        <v>6747322</v>
      </c>
      <c r="S15" s="100">
        <f t="shared" si="2"/>
        <v>1145535</v>
      </c>
      <c r="T15" s="100">
        <f t="shared" si="2"/>
        <v>2862469</v>
      </c>
      <c r="U15" s="100">
        <f t="shared" si="2"/>
        <v>2082718</v>
      </c>
      <c r="V15" s="100">
        <f t="shared" si="2"/>
        <v>6090722</v>
      </c>
      <c r="W15" s="100">
        <f t="shared" si="2"/>
        <v>36403902</v>
      </c>
      <c r="X15" s="100">
        <f t="shared" si="2"/>
        <v>52614000</v>
      </c>
      <c r="Y15" s="100">
        <f t="shared" si="2"/>
        <v>-16210098</v>
      </c>
      <c r="Z15" s="137">
        <f>+IF(X15&lt;&gt;0,+(Y15/X15)*100,0)</f>
        <v>-30.809476565172766</v>
      </c>
      <c r="AA15" s="102">
        <f>SUM(AA16:AA18)</f>
        <v>46164000</v>
      </c>
    </row>
    <row r="16" spans="1:27" ht="13.5">
      <c r="A16" s="138" t="s">
        <v>85</v>
      </c>
      <c r="B16" s="136"/>
      <c r="C16" s="155"/>
      <c r="D16" s="155"/>
      <c r="E16" s="156">
        <v>210000</v>
      </c>
      <c r="F16" s="60">
        <v>45889000</v>
      </c>
      <c r="G16" s="60"/>
      <c r="H16" s="60">
        <v>17350</v>
      </c>
      <c r="I16" s="60">
        <v>15975</v>
      </c>
      <c r="J16" s="60">
        <v>33325</v>
      </c>
      <c r="K16" s="60"/>
      <c r="L16" s="60">
        <v>37917</v>
      </c>
      <c r="M16" s="60"/>
      <c r="N16" s="60">
        <v>37917</v>
      </c>
      <c r="O16" s="60"/>
      <c r="P16" s="60">
        <v>2221</v>
      </c>
      <c r="Q16" s="60"/>
      <c r="R16" s="60">
        <v>2221</v>
      </c>
      <c r="S16" s="60"/>
      <c r="T16" s="60"/>
      <c r="U16" s="60">
        <v>5750</v>
      </c>
      <c r="V16" s="60">
        <v>5750</v>
      </c>
      <c r="W16" s="60">
        <v>79213</v>
      </c>
      <c r="X16" s="60">
        <v>46339000</v>
      </c>
      <c r="Y16" s="60">
        <v>-46259787</v>
      </c>
      <c r="Z16" s="140">
        <v>-99.83</v>
      </c>
      <c r="AA16" s="62">
        <v>45889000</v>
      </c>
    </row>
    <row r="17" spans="1:27" ht="13.5">
      <c r="A17" s="138" t="s">
        <v>86</v>
      </c>
      <c r="B17" s="136"/>
      <c r="C17" s="155"/>
      <c r="D17" s="155"/>
      <c r="E17" s="156">
        <v>46129000</v>
      </c>
      <c r="F17" s="60">
        <v>275000</v>
      </c>
      <c r="G17" s="60">
        <v>818218</v>
      </c>
      <c r="H17" s="60">
        <v>3111785</v>
      </c>
      <c r="I17" s="60">
        <v>3030191</v>
      </c>
      <c r="J17" s="60">
        <v>6960194</v>
      </c>
      <c r="K17" s="60">
        <v>5864014</v>
      </c>
      <c r="L17" s="60">
        <v>4281812</v>
      </c>
      <c r="M17" s="60">
        <v>6388596</v>
      </c>
      <c r="N17" s="60">
        <v>16534422</v>
      </c>
      <c r="O17" s="60">
        <v>2197117</v>
      </c>
      <c r="P17" s="60">
        <v>2813673</v>
      </c>
      <c r="Q17" s="60">
        <v>1734311</v>
      </c>
      <c r="R17" s="60">
        <v>6745101</v>
      </c>
      <c r="S17" s="60">
        <v>1145535</v>
      </c>
      <c r="T17" s="60">
        <v>2862469</v>
      </c>
      <c r="U17" s="60">
        <v>2076968</v>
      </c>
      <c r="V17" s="60">
        <v>6084972</v>
      </c>
      <c r="W17" s="60">
        <v>36324689</v>
      </c>
      <c r="X17" s="60">
        <v>6275000</v>
      </c>
      <c r="Y17" s="60">
        <v>30049689</v>
      </c>
      <c r="Z17" s="140">
        <v>478.88</v>
      </c>
      <c r="AA17" s="62">
        <v>275000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1950000</v>
      </c>
      <c r="F19" s="100">
        <f t="shared" si="3"/>
        <v>1100000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1950000</v>
      </c>
      <c r="Y19" s="100">
        <f t="shared" si="3"/>
        <v>-1950000</v>
      </c>
      <c r="Z19" s="137">
        <f>+IF(X19&lt;&gt;0,+(Y19/X19)*100,0)</f>
        <v>-100</v>
      </c>
      <c r="AA19" s="102">
        <f>SUM(AA20:AA23)</f>
        <v>1100000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1950000</v>
      </c>
      <c r="F23" s="60">
        <v>1100000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1950000</v>
      </c>
      <c r="Y23" s="60">
        <v>-1950000</v>
      </c>
      <c r="Z23" s="140">
        <v>-100</v>
      </c>
      <c r="AA23" s="62">
        <v>1100000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57938000</v>
      </c>
      <c r="F25" s="219">
        <f t="shared" si="4"/>
        <v>49543000</v>
      </c>
      <c r="G25" s="219">
        <f t="shared" si="4"/>
        <v>844195</v>
      </c>
      <c r="H25" s="219">
        <f t="shared" si="4"/>
        <v>3129135</v>
      </c>
      <c r="I25" s="219">
        <f t="shared" si="4"/>
        <v>3056560</v>
      </c>
      <c r="J25" s="219">
        <f t="shared" si="4"/>
        <v>7029890</v>
      </c>
      <c r="K25" s="219">
        <f t="shared" si="4"/>
        <v>5893664</v>
      </c>
      <c r="L25" s="219">
        <f t="shared" si="4"/>
        <v>4319729</v>
      </c>
      <c r="M25" s="219">
        <f t="shared" si="4"/>
        <v>6388596</v>
      </c>
      <c r="N25" s="219">
        <f t="shared" si="4"/>
        <v>16601989</v>
      </c>
      <c r="O25" s="219">
        <f t="shared" si="4"/>
        <v>2197117</v>
      </c>
      <c r="P25" s="219">
        <f t="shared" si="4"/>
        <v>3086492</v>
      </c>
      <c r="Q25" s="219">
        <f t="shared" si="4"/>
        <v>1739571</v>
      </c>
      <c r="R25" s="219">
        <f t="shared" si="4"/>
        <v>7023180</v>
      </c>
      <c r="S25" s="219">
        <f t="shared" si="4"/>
        <v>1217419</v>
      </c>
      <c r="T25" s="219">
        <f t="shared" si="4"/>
        <v>3529153</v>
      </c>
      <c r="U25" s="219">
        <f t="shared" si="4"/>
        <v>2126423</v>
      </c>
      <c r="V25" s="219">
        <f t="shared" si="4"/>
        <v>6872995</v>
      </c>
      <c r="W25" s="219">
        <f t="shared" si="4"/>
        <v>37528054</v>
      </c>
      <c r="X25" s="219">
        <f t="shared" si="4"/>
        <v>57938000</v>
      </c>
      <c r="Y25" s="219">
        <f t="shared" si="4"/>
        <v>-20409946</v>
      </c>
      <c r="Z25" s="231">
        <f>+IF(X25&lt;&gt;0,+(Y25/X25)*100,0)</f>
        <v>-35.22721875107874</v>
      </c>
      <c r="AA25" s="232">
        <f>+AA5+AA9+AA15+AA19+AA24</f>
        <v>49543000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45679000</v>
      </c>
      <c r="F28" s="60">
        <v>45679000</v>
      </c>
      <c r="G28" s="60">
        <v>593217</v>
      </c>
      <c r="H28" s="60">
        <v>3111784</v>
      </c>
      <c r="I28" s="60">
        <v>3030190</v>
      </c>
      <c r="J28" s="60">
        <v>6735191</v>
      </c>
      <c r="K28" s="60">
        <v>5864014</v>
      </c>
      <c r="L28" s="60">
        <v>4281812</v>
      </c>
      <c r="M28" s="60">
        <v>6213597</v>
      </c>
      <c r="N28" s="60">
        <v>16359423</v>
      </c>
      <c r="O28" s="60">
        <v>2092117</v>
      </c>
      <c r="P28" s="60">
        <v>2813673</v>
      </c>
      <c r="Q28" s="60">
        <v>1734311</v>
      </c>
      <c r="R28" s="60">
        <v>6640101</v>
      </c>
      <c r="S28" s="60">
        <v>1145536</v>
      </c>
      <c r="T28" s="60">
        <v>2862470</v>
      </c>
      <c r="U28" s="60">
        <v>2067770</v>
      </c>
      <c r="V28" s="60">
        <v>6075776</v>
      </c>
      <c r="W28" s="60">
        <v>35810491</v>
      </c>
      <c r="X28" s="60"/>
      <c r="Y28" s="60">
        <v>35810491</v>
      </c>
      <c r="Z28" s="140"/>
      <c r="AA28" s="155">
        <v>45679000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225000</v>
      </c>
      <c r="H29" s="60"/>
      <c r="I29" s="60"/>
      <c r="J29" s="60">
        <v>225000</v>
      </c>
      <c r="K29" s="60"/>
      <c r="L29" s="60"/>
      <c r="M29" s="60">
        <v>175000</v>
      </c>
      <c r="N29" s="60">
        <v>175000</v>
      </c>
      <c r="O29" s="60"/>
      <c r="P29" s="60"/>
      <c r="Q29" s="60"/>
      <c r="R29" s="60"/>
      <c r="S29" s="60"/>
      <c r="T29" s="60"/>
      <c r="U29" s="60"/>
      <c r="V29" s="60"/>
      <c r="W29" s="60">
        <v>400000</v>
      </c>
      <c r="X29" s="60"/>
      <c r="Y29" s="60">
        <v>400000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45679000</v>
      </c>
      <c r="F32" s="77">
        <f t="shared" si="5"/>
        <v>45679000</v>
      </c>
      <c r="G32" s="77">
        <f t="shared" si="5"/>
        <v>818217</v>
      </c>
      <c r="H32" s="77">
        <f t="shared" si="5"/>
        <v>3111784</v>
      </c>
      <c r="I32" s="77">
        <f t="shared" si="5"/>
        <v>3030190</v>
      </c>
      <c r="J32" s="77">
        <f t="shared" si="5"/>
        <v>6960191</v>
      </c>
      <c r="K32" s="77">
        <f t="shared" si="5"/>
        <v>5864014</v>
      </c>
      <c r="L32" s="77">
        <f t="shared" si="5"/>
        <v>4281812</v>
      </c>
      <c r="M32" s="77">
        <f t="shared" si="5"/>
        <v>6388597</v>
      </c>
      <c r="N32" s="77">
        <f t="shared" si="5"/>
        <v>16534423</v>
      </c>
      <c r="O32" s="77">
        <f t="shared" si="5"/>
        <v>2092117</v>
      </c>
      <c r="P32" s="77">
        <f t="shared" si="5"/>
        <v>2813673</v>
      </c>
      <c r="Q32" s="77">
        <f t="shared" si="5"/>
        <v>1734311</v>
      </c>
      <c r="R32" s="77">
        <f t="shared" si="5"/>
        <v>6640101</v>
      </c>
      <c r="S32" s="77">
        <f t="shared" si="5"/>
        <v>1145536</v>
      </c>
      <c r="T32" s="77">
        <f t="shared" si="5"/>
        <v>2862470</v>
      </c>
      <c r="U32" s="77">
        <f t="shared" si="5"/>
        <v>2067770</v>
      </c>
      <c r="V32" s="77">
        <f t="shared" si="5"/>
        <v>6075776</v>
      </c>
      <c r="W32" s="77">
        <f t="shared" si="5"/>
        <v>36210491</v>
      </c>
      <c r="X32" s="77">
        <f t="shared" si="5"/>
        <v>0</v>
      </c>
      <c r="Y32" s="77">
        <f t="shared" si="5"/>
        <v>36210491</v>
      </c>
      <c r="Z32" s="212">
        <f>+IF(X32&lt;&gt;0,+(Y32/X32)*100,0)</f>
        <v>0</v>
      </c>
      <c r="AA32" s="79">
        <f>SUM(AA28:AA31)</f>
        <v>45679000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7950000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4309000</v>
      </c>
      <c r="F35" s="60">
        <v>3864000</v>
      </c>
      <c r="G35" s="60">
        <v>25977</v>
      </c>
      <c r="H35" s="60">
        <v>17350</v>
      </c>
      <c r="I35" s="60">
        <v>26369</v>
      </c>
      <c r="J35" s="60">
        <v>69696</v>
      </c>
      <c r="K35" s="60">
        <v>29650</v>
      </c>
      <c r="L35" s="60">
        <v>37917</v>
      </c>
      <c r="M35" s="60"/>
      <c r="N35" s="60">
        <v>67567</v>
      </c>
      <c r="O35" s="60">
        <v>105000</v>
      </c>
      <c r="P35" s="60">
        <v>272819</v>
      </c>
      <c r="Q35" s="60">
        <v>5260</v>
      </c>
      <c r="R35" s="60">
        <v>383079</v>
      </c>
      <c r="S35" s="60">
        <v>71884</v>
      </c>
      <c r="T35" s="60">
        <v>666684</v>
      </c>
      <c r="U35" s="60">
        <v>58653</v>
      </c>
      <c r="V35" s="60">
        <v>797221</v>
      </c>
      <c r="W35" s="60">
        <v>1317563</v>
      </c>
      <c r="X35" s="60"/>
      <c r="Y35" s="60">
        <v>1317563</v>
      </c>
      <c r="Z35" s="140"/>
      <c r="AA35" s="62">
        <v>3864000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57938000</v>
      </c>
      <c r="F36" s="220">
        <f t="shared" si="6"/>
        <v>49543000</v>
      </c>
      <c r="G36" s="220">
        <f t="shared" si="6"/>
        <v>844194</v>
      </c>
      <c r="H36" s="220">
        <f t="shared" si="6"/>
        <v>3129134</v>
      </c>
      <c r="I36" s="220">
        <f t="shared" si="6"/>
        <v>3056559</v>
      </c>
      <c r="J36" s="220">
        <f t="shared" si="6"/>
        <v>7029887</v>
      </c>
      <c r="K36" s="220">
        <f t="shared" si="6"/>
        <v>5893664</v>
      </c>
      <c r="L36" s="220">
        <f t="shared" si="6"/>
        <v>4319729</v>
      </c>
      <c r="M36" s="220">
        <f t="shared" si="6"/>
        <v>6388597</v>
      </c>
      <c r="N36" s="220">
        <f t="shared" si="6"/>
        <v>16601990</v>
      </c>
      <c r="O36" s="220">
        <f t="shared" si="6"/>
        <v>2197117</v>
      </c>
      <c r="P36" s="220">
        <f t="shared" si="6"/>
        <v>3086492</v>
      </c>
      <c r="Q36" s="220">
        <f t="shared" si="6"/>
        <v>1739571</v>
      </c>
      <c r="R36" s="220">
        <f t="shared" si="6"/>
        <v>7023180</v>
      </c>
      <c r="S36" s="220">
        <f t="shared" si="6"/>
        <v>1217420</v>
      </c>
      <c r="T36" s="220">
        <f t="shared" si="6"/>
        <v>3529154</v>
      </c>
      <c r="U36" s="220">
        <f t="shared" si="6"/>
        <v>2126423</v>
      </c>
      <c r="V36" s="220">
        <f t="shared" si="6"/>
        <v>6872997</v>
      </c>
      <c r="W36" s="220">
        <f t="shared" si="6"/>
        <v>37528054</v>
      </c>
      <c r="X36" s="220">
        <f t="shared" si="6"/>
        <v>0</v>
      </c>
      <c r="Y36" s="220">
        <f t="shared" si="6"/>
        <v>37528054</v>
      </c>
      <c r="Z36" s="221">
        <f>+IF(X36&lt;&gt;0,+(Y36/X36)*100,0)</f>
        <v>0</v>
      </c>
      <c r="AA36" s="239">
        <f>SUM(AA32:AA35)</f>
        <v>49543000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959918</v>
      </c>
      <c r="D6" s="155"/>
      <c r="E6" s="59">
        <v>6834000</v>
      </c>
      <c r="F6" s="60">
        <v>3335239</v>
      </c>
      <c r="G6" s="60">
        <v>24173929</v>
      </c>
      <c r="H6" s="60">
        <v>1906594</v>
      </c>
      <c r="I6" s="60">
        <v>1577258</v>
      </c>
      <c r="J6" s="60">
        <v>1577258</v>
      </c>
      <c r="K6" s="60">
        <v>3873192</v>
      </c>
      <c r="L6" s="60">
        <v>24332552</v>
      </c>
      <c r="M6" s="60">
        <v>2709027</v>
      </c>
      <c r="N6" s="60">
        <v>2709027</v>
      </c>
      <c r="O6" s="60">
        <v>350111</v>
      </c>
      <c r="P6" s="60">
        <v>2709027</v>
      </c>
      <c r="Q6" s="60">
        <v>6833801</v>
      </c>
      <c r="R6" s="60">
        <v>6833801</v>
      </c>
      <c r="S6" s="60"/>
      <c r="T6" s="60"/>
      <c r="U6" s="60">
        <v>3729239</v>
      </c>
      <c r="V6" s="60">
        <v>3729239</v>
      </c>
      <c r="W6" s="60">
        <v>3729239</v>
      </c>
      <c r="X6" s="60">
        <v>3335239</v>
      </c>
      <c r="Y6" s="60">
        <v>394000</v>
      </c>
      <c r="Z6" s="140">
        <v>11.81</v>
      </c>
      <c r="AA6" s="62">
        <v>3335239</v>
      </c>
    </row>
    <row r="7" spans="1:27" ht="13.5">
      <c r="A7" s="249" t="s">
        <v>144</v>
      </c>
      <c r="B7" s="182"/>
      <c r="C7" s="155"/>
      <c r="D7" s="155"/>
      <c r="E7" s="59">
        <v>1645000</v>
      </c>
      <c r="F7" s="60">
        <v>1960768</v>
      </c>
      <c r="G7" s="60">
        <v>29213252</v>
      </c>
      <c r="H7" s="60">
        <v>40435782</v>
      </c>
      <c r="I7" s="60">
        <v>31583184</v>
      </c>
      <c r="J7" s="60">
        <v>31583184</v>
      </c>
      <c r="K7" s="60">
        <v>20609981</v>
      </c>
      <c r="L7" s="60">
        <v>9642328</v>
      </c>
      <c r="M7" s="60">
        <v>30251016</v>
      </c>
      <c r="N7" s="60">
        <v>30251016</v>
      </c>
      <c r="O7" s="60">
        <v>22193506</v>
      </c>
      <c r="P7" s="60">
        <v>30251016</v>
      </c>
      <c r="Q7" s="60">
        <v>1644791</v>
      </c>
      <c r="R7" s="60">
        <v>1644791</v>
      </c>
      <c r="S7" s="60"/>
      <c r="T7" s="60"/>
      <c r="U7" s="60">
        <v>30568118</v>
      </c>
      <c r="V7" s="60">
        <v>30568118</v>
      </c>
      <c r="W7" s="60">
        <v>30568118</v>
      </c>
      <c r="X7" s="60">
        <v>1960768</v>
      </c>
      <c r="Y7" s="60">
        <v>28607350</v>
      </c>
      <c r="Z7" s="140">
        <v>1458.99</v>
      </c>
      <c r="AA7" s="62">
        <v>1960768</v>
      </c>
    </row>
    <row r="8" spans="1:27" ht="13.5">
      <c r="A8" s="249" t="s">
        <v>145</v>
      </c>
      <c r="B8" s="182"/>
      <c r="C8" s="155">
        <v>11763338</v>
      </c>
      <c r="D8" s="155"/>
      <c r="E8" s="59">
        <v>28139000</v>
      </c>
      <c r="F8" s="60">
        <v>10269346</v>
      </c>
      <c r="G8" s="60">
        <v>14170231</v>
      </c>
      <c r="H8" s="60">
        <v>15343828</v>
      </c>
      <c r="I8" s="60">
        <v>15625326</v>
      </c>
      <c r="J8" s="60">
        <v>15625326</v>
      </c>
      <c r="K8" s="60">
        <v>12588719</v>
      </c>
      <c r="L8" s="60">
        <v>12829913</v>
      </c>
      <c r="M8" s="60">
        <v>13044123</v>
      </c>
      <c r="N8" s="60">
        <v>13044123</v>
      </c>
      <c r="O8" s="60">
        <v>13296411</v>
      </c>
      <c r="P8" s="60">
        <v>13044123</v>
      </c>
      <c r="Q8" s="60">
        <v>28138509</v>
      </c>
      <c r="R8" s="60">
        <v>28138509</v>
      </c>
      <c r="S8" s="60"/>
      <c r="T8" s="60"/>
      <c r="U8" s="60">
        <v>12877123</v>
      </c>
      <c r="V8" s="60">
        <v>12877123</v>
      </c>
      <c r="W8" s="60">
        <v>12877123</v>
      </c>
      <c r="X8" s="60">
        <v>10269346</v>
      </c>
      <c r="Y8" s="60">
        <v>2607777</v>
      </c>
      <c r="Z8" s="140">
        <v>25.39</v>
      </c>
      <c r="AA8" s="62">
        <v>10269346</v>
      </c>
    </row>
    <row r="9" spans="1:27" ht="13.5">
      <c r="A9" s="249" t="s">
        <v>146</v>
      </c>
      <c r="B9" s="182"/>
      <c r="C9" s="155">
        <v>453993</v>
      </c>
      <c r="D9" s="155"/>
      <c r="E9" s="59">
        <v>3595000</v>
      </c>
      <c r="F9" s="60">
        <v>498918</v>
      </c>
      <c r="G9" s="60">
        <v>632556</v>
      </c>
      <c r="H9" s="60">
        <v>7555325</v>
      </c>
      <c r="I9" s="60">
        <v>7284396</v>
      </c>
      <c r="J9" s="60">
        <v>7284396</v>
      </c>
      <c r="K9" s="60">
        <v>8420541</v>
      </c>
      <c r="L9" s="60">
        <v>795052</v>
      </c>
      <c r="M9" s="60">
        <v>1536955</v>
      </c>
      <c r="N9" s="60">
        <v>1536955</v>
      </c>
      <c r="O9" s="60">
        <v>2323149</v>
      </c>
      <c r="P9" s="60">
        <v>1536955</v>
      </c>
      <c r="Q9" s="60">
        <v>3594782</v>
      </c>
      <c r="R9" s="60">
        <v>3594782</v>
      </c>
      <c r="S9" s="60"/>
      <c r="T9" s="60"/>
      <c r="U9" s="60">
        <v>921029</v>
      </c>
      <c r="V9" s="60">
        <v>921029</v>
      </c>
      <c r="W9" s="60">
        <v>921029</v>
      </c>
      <c r="X9" s="60">
        <v>498918</v>
      </c>
      <c r="Y9" s="60">
        <v>422111</v>
      </c>
      <c r="Z9" s="140">
        <v>84.61</v>
      </c>
      <c r="AA9" s="62">
        <v>498918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13177249</v>
      </c>
      <c r="D12" s="168">
        <f>SUM(D6:D11)</f>
        <v>0</v>
      </c>
      <c r="E12" s="72">
        <f t="shared" si="0"/>
        <v>40213000</v>
      </c>
      <c r="F12" s="73">
        <f t="shared" si="0"/>
        <v>16064271</v>
      </c>
      <c r="G12" s="73">
        <f t="shared" si="0"/>
        <v>68189968</v>
      </c>
      <c r="H12" s="73">
        <f t="shared" si="0"/>
        <v>65241529</v>
      </c>
      <c r="I12" s="73">
        <f t="shared" si="0"/>
        <v>56070164</v>
      </c>
      <c r="J12" s="73">
        <f t="shared" si="0"/>
        <v>56070164</v>
      </c>
      <c r="K12" s="73">
        <f t="shared" si="0"/>
        <v>45492433</v>
      </c>
      <c r="L12" s="73">
        <f t="shared" si="0"/>
        <v>47599845</v>
      </c>
      <c r="M12" s="73">
        <f t="shared" si="0"/>
        <v>47541121</v>
      </c>
      <c r="N12" s="73">
        <f t="shared" si="0"/>
        <v>47541121</v>
      </c>
      <c r="O12" s="73">
        <f t="shared" si="0"/>
        <v>38163177</v>
      </c>
      <c r="P12" s="73">
        <f t="shared" si="0"/>
        <v>47541121</v>
      </c>
      <c r="Q12" s="73">
        <f t="shared" si="0"/>
        <v>40211883</v>
      </c>
      <c r="R12" s="73">
        <f t="shared" si="0"/>
        <v>40211883</v>
      </c>
      <c r="S12" s="73">
        <f t="shared" si="0"/>
        <v>0</v>
      </c>
      <c r="T12" s="73">
        <f t="shared" si="0"/>
        <v>0</v>
      </c>
      <c r="U12" s="73">
        <f t="shared" si="0"/>
        <v>48095509</v>
      </c>
      <c r="V12" s="73">
        <f t="shared" si="0"/>
        <v>48095509</v>
      </c>
      <c r="W12" s="73">
        <f t="shared" si="0"/>
        <v>48095509</v>
      </c>
      <c r="X12" s="73">
        <f t="shared" si="0"/>
        <v>16064271</v>
      </c>
      <c r="Y12" s="73">
        <f t="shared" si="0"/>
        <v>32031238</v>
      </c>
      <c r="Z12" s="170">
        <f>+IF(X12&lt;&gt;0,+(Y12/X12)*100,0)</f>
        <v>199.39428312682224</v>
      </c>
      <c r="AA12" s="74">
        <f>SUM(AA6:AA11)</f>
        <v>16064271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229698521</v>
      </c>
      <c r="D19" s="155"/>
      <c r="E19" s="59">
        <v>317698000</v>
      </c>
      <c r="F19" s="60">
        <v>270840038</v>
      </c>
      <c r="G19" s="60">
        <v>246864688</v>
      </c>
      <c r="H19" s="60">
        <v>239300965</v>
      </c>
      <c r="I19" s="60">
        <v>241475218</v>
      </c>
      <c r="J19" s="60">
        <v>241475218</v>
      </c>
      <c r="K19" s="60">
        <v>236986975</v>
      </c>
      <c r="L19" s="60">
        <v>239897930</v>
      </c>
      <c r="M19" s="60">
        <v>244877754</v>
      </c>
      <c r="N19" s="60">
        <v>244877754</v>
      </c>
      <c r="O19" s="60">
        <v>245666096</v>
      </c>
      <c r="P19" s="60">
        <v>244877754</v>
      </c>
      <c r="Q19" s="60">
        <v>317697623</v>
      </c>
      <c r="R19" s="60">
        <v>317697623</v>
      </c>
      <c r="S19" s="60"/>
      <c r="T19" s="60"/>
      <c r="U19" s="60">
        <v>244830810</v>
      </c>
      <c r="V19" s="60">
        <v>244830810</v>
      </c>
      <c r="W19" s="60">
        <v>244830810</v>
      </c>
      <c r="X19" s="60">
        <v>270840038</v>
      </c>
      <c r="Y19" s="60">
        <v>-26009228</v>
      </c>
      <c r="Z19" s="140">
        <v>-9.6</v>
      </c>
      <c r="AA19" s="62">
        <v>270840038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265231</v>
      </c>
      <c r="D22" s="155"/>
      <c r="E22" s="59">
        <v>36000</v>
      </c>
      <c r="F22" s="60">
        <v>79042</v>
      </c>
      <c r="G22" s="60">
        <v>204436</v>
      </c>
      <c r="H22" s="60">
        <v>189576</v>
      </c>
      <c r="I22" s="60">
        <v>232135</v>
      </c>
      <c r="J22" s="60">
        <v>232135</v>
      </c>
      <c r="K22" s="60">
        <v>221103</v>
      </c>
      <c r="L22" s="60">
        <v>210071</v>
      </c>
      <c r="M22" s="60">
        <v>199039</v>
      </c>
      <c r="N22" s="60">
        <v>199039</v>
      </c>
      <c r="O22" s="60">
        <v>188006</v>
      </c>
      <c r="P22" s="60">
        <v>199039</v>
      </c>
      <c r="Q22" s="60">
        <v>36107</v>
      </c>
      <c r="R22" s="60">
        <v>36107</v>
      </c>
      <c r="S22" s="60"/>
      <c r="T22" s="60"/>
      <c r="U22" s="60">
        <v>154957</v>
      </c>
      <c r="V22" s="60">
        <v>154957</v>
      </c>
      <c r="W22" s="60">
        <v>154957</v>
      </c>
      <c r="X22" s="60">
        <v>79042</v>
      </c>
      <c r="Y22" s="60">
        <v>75915</v>
      </c>
      <c r="Z22" s="140">
        <v>96.04</v>
      </c>
      <c r="AA22" s="62">
        <v>79042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229963752</v>
      </c>
      <c r="D24" s="168">
        <f>SUM(D15:D23)</f>
        <v>0</v>
      </c>
      <c r="E24" s="76">
        <f t="shared" si="1"/>
        <v>317734000</v>
      </c>
      <c r="F24" s="77">
        <f t="shared" si="1"/>
        <v>270919080</v>
      </c>
      <c r="G24" s="77">
        <f t="shared" si="1"/>
        <v>247069124</v>
      </c>
      <c r="H24" s="77">
        <f t="shared" si="1"/>
        <v>239490541</v>
      </c>
      <c r="I24" s="77">
        <f t="shared" si="1"/>
        <v>241707353</v>
      </c>
      <c r="J24" s="77">
        <f t="shared" si="1"/>
        <v>241707353</v>
      </c>
      <c r="K24" s="77">
        <f t="shared" si="1"/>
        <v>237208078</v>
      </c>
      <c r="L24" s="77">
        <f t="shared" si="1"/>
        <v>240108001</v>
      </c>
      <c r="M24" s="77">
        <f t="shared" si="1"/>
        <v>245076793</v>
      </c>
      <c r="N24" s="77">
        <f t="shared" si="1"/>
        <v>245076793</v>
      </c>
      <c r="O24" s="77">
        <f t="shared" si="1"/>
        <v>245854102</v>
      </c>
      <c r="P24" s="77">
        <f t="shared" si="1"/>
        <v>245076793</v>
      </c>
      <c r="Q24" s="77">
        <f t="shared" si="1"/>
        <v>317733730</v>
      </c>
      <c r="R24" s="77">
        <f t="shared" si="1"/>
        <v>317733730</v>
      </c>
      <c r="S24" s="77">
        <f t="shared" si="1"/>
        <v>0</v>
      </c>
      <c r="T24" s="77">
        <f t="shared" si="1"/>
        <v>0</v>
      </c>
      <c r="U24" s="77">
        <f t="shared" si="1"/>
        <v>244985767</v>
      </c>
      <c r="V24" s="77">
        <f t="shared" si="1"/>
        <v>244985767</v>
      </c>
      <c r="W24" s="77">
        <f t="shared" si="1"/>
        <v>244985767</v>
      </c>
      <c r="X24" s="77">
        <f t="shared" si="1"/>
        <v>270919080</v>
      </c>
      <c r="Y24" s="77">
        <f t="shared" si="1"/>
        <v>-25933313</v>
      </c>
      <c r="Z24" s="212">
        <f>+IF(X24&lt;&gt;0,+(Y24/X24)*100,0)</f>
        <v>-9.572346473345473</v>
      </c>
      <c r="AA24" s="79">
        <f>SUM(AA15:AA23)</f>
        <v>270919080</v>
      </c>
    </row>
    <row r="25" spans="1:27" ht="13.5">
      <c r="A25" s="250" t="s">
        <v>159</v>
      </c>
      <c r="B25" s="251"/>
      <c r="C25" s="168">
        <f aca="true" t="shared" si="2" ref="C25:Y25">+C12+C24</f>
        <v>243141001</v>
      </c>
      <c r="D25" s="168">
        <f>+D12+D24</f>
        <v>0</v>
      </c>
      <c r="E25" s="72">
        <f t="shared" si="2"/>
        <v>357947000</v>
      </c>
      <c r="F25" s="73">
        <f t="shared" si="2"/>
        <v>286983351</v>
      </c>
      <c r="G25" s="73">
        <f t="shared" si="2"/>
        <v>315259092</v>
      </c>
      <c r="H25" s="73">
        <f t="shared" si="2"/>
        <v>304732070</v>
      </c>
      <c r="I25" s="73">
        <f t="shared" si="2"/>
        <v>297777517</v>
      </c>
      <c r="J25" s="73">
        <f t="shared" si="2"/>
        <v>297777517</v>
      </c>
      <c r="K25" s="73">
        <f t="shared" si="2"/>
        <v>282700511</v>
      </c>
      <c r="L25" s="73">
        <f t="shared" si="2"/>
        <v>287707846</v>
      </c>
      <c r="M25" s="73">
        <f t="shared" si="2"/>
        <v>292617914</v>
      </c>
      <c r="N25" s="73">
        <f t="shared" si="2"/>
        <v>292617914</v>
      </c>
      <c r="O25" s="73">
        <f t="shared" si="2"/>
        <v>284017279</v>
      </c>
      <c r="P25" s="73">
        <f t="shared" si="2"/>
        <v>292617914</v>
      </c>
      <c r="Q25" s="73">
        <f t="shared" si="2"/>
        <v>357945613</v>
      </c>
      <c r="R25" s="73">
        <f t="shared" si="2"/>
        <v>357945613</v>
      </c>
      <c r="S25" s="73">
        <f t="shared" si="2"/>
        <v>0</v>
      </c>
      <c r="T25" s="73">
        <f t="shared" si="2"/>
        <v>0</v>
      </c>
      <c r="U25" s="73">
        <f t="shared" si="2"/>
        <v>293081276</v>
      </c>
      <c r="V25" s="73">
        <f t="shared" si="2"/>
        <v>293081276</v>
      </c>
      <c r="W25" s="73">
        <f t="shared" si="2"/>
        <v>293081276</v>
      </c>
      <c r="X25" s="73">
        <f t="shared" si="2"/>
        <v>286983351</v>
      </c>
      <c r="Y25" s="73">
        <f t="shared" si="2"/>
        <v>6097925</v>
      </c>
      <c r="Z25" s="170">
        <f>+IF(X25&lt;&gt;0,+(Y25/X25)*100,0)</f>
        <v>2.124835806241596</v>
      </c>
      <c r="AA25" s="74">
        <f>+AA12+AA24</f>
        <v>286983351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2700000</v>
      </c>
      <c r="D30" s="155"/>
      <c r="E30" s="59">
        <v>1103000</v>
      </c>
      <c r="F30" s="60">
        <v>306368</v>
      </c>
      <c r="G30" s="60">
        <v>281259</v>
      </c>
      <c r="H30" s="60">
        <v>237199</v>
      </c>
      <c r="I30" s="60">
        <v>214474</v>
      </c>
      <c r="J30" s="60">
        <v>214474</v>
      </c>
      <c r="K30" s="60">
        <v>191504</v>
      </c>
      <c r="L30" s="60">
        <v>191504</v>
      </c>
      <c r="M30" s="60">
        <v>145075</v>
      </c>
      <c r="N30" s="60">
        <v>145075</v>
      </c>
      <c r="O30" s="60">
        <v>121665</v>
      </c>
      <c r="P30" s="60">
        <v>145075</v>
      </c>
      <c r="Q30" s="60">
        <v>1102072</v>
      </c>
      <c r="R30" s="60">
        <v>1102072</v>
      </c>
      <c r="S30" s="60"/>
      <c r="T30" s="60"/>
      <c r="U30" s="60">
        <v>50097</v>
      </c>
      <c r="V30" s="60">
        <v>50097</v>
      </c>
      <c r="W30" s="60">
        <v>50097</v>
      </c>
      <c r="X30" s="60">
        <v>306368</v>
      </c>
      <c r="Y30" s="60">
        <v>-256271</v>
      </c>
      <c r="Z30" s="140">
        <v>-83.65</v>
      </c>
      <c r="AA30" s="62">
        <v>306368</v>
      </c>
    </row>
    <row r="31" spans="1:27" ht="13.5">
      <c r="A31" s="249" t="s">
        <v>163</v>
      </c>
      <c r="B31" s="182"/>
      <c r="C31" s="155">
        <v>282359</v>
      </c>
      <c r="D31" s="155"/>
      <c r="E31" s="59"/>
      <c r="F31" s="60"/>
      <c r="G31" s="60">
        <v>29543</v>
      </c>
      <c r="H31" s="60">
        <v>28643</v>
      </c>
      <c r="I31" s="60">
        <v>27743</v>
      </c>
      <c r="J31" s="60">
        <v>27743</v>
      </c>
      <c r="K31" s="60">
        <v>27960</v>
      </c>
      <c r="L31" s="60">
        <v>27743</v>
      </c>
      <c r="M31" s="60">
        <v>28043</v>
      </c>
      <c r="N31" s="60">
        <v>28043</v>
      </c>
      <c r="O31" s="60">
        <v>29543</v>
      </c>
      <c r="P31" s="60">
        <v>28043</v>
      </c>
      <c r="Q31" s="60"/>
      <c r="R31" s="60"/>
      <c r="S31" s="60"/>
      <c r="T31" s="60"/>
      <c r="U31" s="60">
        <v>34946</v>
      </c>
      <c r="V31" s="60">
        <v>34946</v>
      </c>
      <c r="W31" s="60">
        <v>34946</v>
      </c>
      <c r="X31" s="60"/>
      <c r="Y31" s="60">
        <v>34946</v>
      </c>
      <c r="Z31" s="140"/>
      <c r="AA31" s="62"/>
    </row>
    <row r="32" spans="1:27" ht="13.5">
      <c r="A32" s="249" t="s">
        <v>164</v>
      </c>
      <c r="B32" s="182"/>
      <c r="C32" s="155">
        <v>18163040</v>
      </c>
      <c r="D32" s="155"/>
      <c r="E32" s="59">
        <v>23167000</v>
      </c>
      <c r="F32" s="60">
        <v>18346309</v>
      </c>
      <c r="G32" s="60">
        <v>24994364</v>
      </c>
      <c r="H32" s="60">
        <v>33608087</v>
      </c>
      <c r="I32" s="60">
        <v>28796661</v>
      </c>
      <c r="J32" s="60">
        <v>28796661</v>
      </c>
      <c r="K32" s="60">
        <v>23966240</v>
      </c>
      <c r="L32" s="60">
        <v>16756638</v>
      </c>
      <c r="M32" s="60">
        <v>22645420</v>
      </c>
      <c r="N32" s="60">
        <v>22645420</v>
      </c>
      <c r="O32" s="60">
        <v>11789686</v>
      </c>
      <c r="P32" s="60">
        <v>22645420</v>
      </c>
      <c r="Q32" s="60">
        <v>23167450</v>
      </c>
      <c r="R32" s="60">
        <v>23167450</v>
      </c>
      <c r="S32" s="60"/>
      <c r="T32" s="60"/>
      <c r="U32" s="60">
        <v>16923836</v>
      </c>
      <c r="V32" s="60">
        <v>16923836</v>
      </c>
      <c r="W32" s="60">
        <v>16923836</v>
      </c>
      <c r="X32" s="60">
        <v>18346309</v>
      </c>
      <c r="Y32" s="60">
        <v>-1422473</v>
      </c>
      <c r="Z32" s="140">
        <v>-7.75</v>
      </c>
      <c r="AA32" s="62">
        <v>18346309</v>
      </c>
    </row>
    <row r="33" spans="1:27" ht="13.5">
      <c r="A33" s="249" t="s">
        <v>165</v>
      </c>
      <c r="B33" s="182"/>
      <c r="C33" s="155"/>
      <c r="D33" s="155"/>
      <c r="E33" s="59">
        <v>1055000</v>
      </c>
      <c r="F33" s="60">
        <v>1345528</v>
      </c>
      <c r="G33" s="60">
        <v>2409423</v>
      </c>
      <c r="H33" s="60">
        <v>154537</v>
      </c>
      <c r="I33" s="60">
        <v>154537</v>
      </c>
      <c r="J33" s="60">
        <v>154537</v>
      </c>
      <c r="K33" s="60">
        <v>154537</v>
      </c>
      <c r="L33" s="60">
        <v>154537</v>
      </c>
      <c r="M33" s="60">
        <v>154537</v>
      </c>
      <c r="N33" s="60">
        <v>154537</v>
      </c>
      <c r="O33" s="60">
        <v>154537</v>
      </c>
      <c r="P33" s="60">
        <v>154537</v>
      </c>
      <c r="Q33" s="60">
        <v>1054835</v>
      </c>
      <c r="R33" s="60">
        <v>1054835</v>
      </c>
      <c r="S33" s="60"/>
      <c r="T33" s="60"/>
      <c r="U33" s="60">
        <v>154537</v>
      </c>
      <c r="V33" s="60">
        <v>154537</v>
      </c>
      <c r="W33" s="60">
        <v>154537</v>
      </c>
      <c r="X33" s="60">
        <v>1345528</v>
      </c>
      <c r="Y33" s="60">
        <v>-1190991</v>
      </c>
      <c r="Z33" s="140">
        <v>-88.51</v>
      </c>
      <c r="AA33" s="62">
        <v>1345528</v>
      </c>
    </row>
    <row r="34" spans="1:27" ht="13.5">
      <c r="A34" s="250" t="s">
        <v>58</v>
      </c>
      <c r="B34" s="251"/>
      <c r="C34" s="168">
        <f aca="true" t="shared" si="3" ref="C34:Y34">SUM(C29:C33)</f>
        <v>21145399</v>
      </c>
      <c r="D34" s="168">
        <f>SUM(D29:D33)</f>
        <v>0</v>
      </c>
      <c r="E34" s="72">
        <f t="shared" si="3"/>
        <v>25325000</v>
      </c>
      <c r="F34" s="73">
        <f t="shared" si="3"/>
        <v>19998205</v>
      </c>
      <c r="G34" s="73">
        <f t="shared" si="3"/>
        <v>27714589</v>
      </c>
      <c r="H34" s="73">
        <f t="shared" si="3"/>
        <v>34028466</v>
      </c>
      <c r="I34" s="73">
        <f t="shared" si="3"/>
        <v>29193415</v>
      </c>
      <c r="J34" s="73">
        <f t="shared" si="3"/>
        <v>29193415</v>
      </c>
      <c r="K34" s="73">
        <f t="shared" si="3"/>
        <v>24340241</v>
      </c>
      <c r="L34" s="73">
        <f t="shared" si="3"/>
        <v>17130422</v>
      </c>
      <c r="M34" s="73">
        <f t="shared" si="3"/>
        <v>22973075</v>
      </c>
      <c r="N34" s="73">
        <f t="shared" si="3"/>
        <v>22973075</v>
      </c>
      <c r="O34" s="73">
        <f t="shared" si="3"/>
        <v>12095431</v>
      </c>
      <c r="P34" s="73">
        <f t="shared" si="3"/>
        <v>22973075</v>
      </c>
      <c r="Q34" s="73">
        <f t="shared" si="3"/>
        <v>25324357</v>
      </c>
      <c r="R34" s="73">
        <f t="shared" si="3"/>
        <v>25324357</v>
      </c>
      <c r="S34" s="73">
        <f t="shared" si="3"/>
        <v>0</v>
      </c>
      <c r="T34" s="73">
        <f t="shared" si="3"/>
        <v>0</v>
      </c>
      <c r="U34" s="73">
        <f t="shared" si="3"/>
        <v>17163416</v>
      </c>
      <c r="V34" s="73">
        <f t="shared" si="3"/>
        <v>17163416</v>
      </c>
      <c r="W34" s="73">
        <f t="shared" si="3"/>
        <v>17163416</v>
      </c>
      <c r="X34" s="73">
        <f t="shared" si="3"/>
        <v>19998205</v>
      </c>
      <c r="Y34" s="73">
        <f t="shared" si="3"/>
        <v>-2834789</v>
      </c>
      <c r="Z34" s="170">
        <f>+IF(X34&lt;&gt;0,+(Y34/X34)*100,0)</f>
        <v>-14.175217225746012</v>
      </c>
      <c r="AA34" s="74">
        <f>SUM(AA29:AA33)</f>
        <v>19998205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456231</v>
      </c>
      <c r="D37" s="155"/>
      <c r="E37" s="59">
        <v>7997000</v>
      </c>
      <c r="F37" s="60">
        <v>52060</v>
      </c>
      <c r="G37" s="60">
        <v>359666</v>
      </c>
      <c r="H37" s="60">
        <v>358428</v>
      </c>
      <c r="I37" s="60">
        <v>358428</v>
      </c>
      <c r="J37" s="60">
        <v>358428</v>
      </c>
      <c r="K37" s="60">
        <v>358428</v>
      </c>
      <c r="L37" s="60">
        <v>358428</v>
      </c>
      <c r="M37" s="60">
        <v>358428</v>
      </c>
      <c r="N37" s="60">
        <v>358428</v>
      </c>
      <c r="O37" s="60">
        <v>358428</v>
      </c>
      <c r="P37" s="60">
        <v>358428</v>
      </c>
      <c r="Q37" s="60">
        <v>7996542</v>
      </c>
      <c r="R37" s="60">
        <v>7996542</v>
      </c>
      <c r="S37" s="60"/>
      <c r="T37" s="60"/>
      <c r="U37" s="60">
        <v>358428</v>
      </c>
      <c r="V37" s="60">
        <v>358428</v>
      </c>
      <c r="W37" s="60">
        <v>358428</v>
      </c>
      <c r="X37" s="60">
        <v>52060</v>
      </c>
      <c r="Y37" s="60">
        <v>306368</v>
      </c>
      <c r="Z37" s="140">
        <v>588.49</v>
      </c>
      <c r="AA37" s="62">
        <v>52060</v>
      </c>
    </row>
    <row r="38" spans="1:27" ht="13.5">
      <c r="A38" s="249" t="s">
        <v>165</v>
      </c>
      <c r="B38" s="182"/>
      <c r="C38" s="155">
        <v>5613062</v>
      </c>
      <c r="D38" s="155"/>
      <c r="E38" s="59">
        <v>3414000</v>
      </c>
      <c r="F38" s="60">
        <v>4267534</v>
      </c>
      <c r="G38" s="60">
        <v>3203639</v>
      </c>
      <c r="H38" s="60">
        <v>5710865</v>
      </c>
      <c r="I38" s="60">
        <v>5710865</v>
      </c>
      <c r="J38" s="60">
        <v>5710865</v>
      </c>
      <c r="K38" s="60">
        <v>5710865</v>
      </c>
      <c r="L38" s="60">
        <v>5710865</v>
      </c>
      <c r="M38" s="60">
        <v>5710865</v>
      </c>
      <c r="N38" s="60">
        <v>5710865</v>
      </c>
      <c r="O38" s="60">
        <v>5710865</v>
      </c>
      <c r="P38" s="60">
        <v>5710865</v>
      </c>
      <c r="Q38" s="60">
        <v>3414214</v>
      </c>
      <c r="R38" s="60">
        <v>3414214</v>
      </c>
      <c r="S38" s="60"/>
      <c r="T38" s="60"/>
      <c r="U38" s="60">
        <v>5710865</v>
      </c>
      <c r="V38" s="60">
        <v>5710865</v>
      </c>
      <c r="W38" s="60">
        <v>5710865</v>
      </c>
      <c r="X38" s="60">
        <v>4267534</v>
      </c>
      <c r="Y38" s="60">
        <v>1443331</v>
      </c>
      <c r="Z38" s="140">
        <v>33.82</v>
      </c>
      <c r="AA38" s="62">
        <v>4267534</v>
      </c>
    </row>
    <row r="39" spans="1:27" ht="13.5">
      <c r="A39" s="250" t="s">
        <v>59</v>
      </c>
      <c r="B39" s="253"/>
      <c r="C39" s="168">
        <f aca="true" t="shared" si="4" ref="C39:Y39">SUM(C37:C38)</f>
        <v>6069293</v>
      </c>
      <c r="D39" s="168">
        <f>SUM(D37:D38)</f>
        <v>0</v>
      </c>
      <c r="E39" s="76">
        <f t="shared" si="4"/>
        <v>11411000</v>
      </c>
      <c r="F39" s="77">
        <f t="shared" si="4"/>
        <v>4319594</v>
      </c>
      <c r="G39" s="77">
        <f t="shared" si="4"/>
        <v>3563305</v>
      </c>
      <c r="H39" s="77">
        <f t="shared" si="4"/>
        <v>6069293</v>
      </c>
      <c r="I39" s="77">
        <f t="shared" si="4"/>
        <v>6069293</v>
      </c>
      <c r="J39" s="77">
        <f t="shared" si="4"/>
        <v>6069293</v>
      </c>
      <c r="K39" s="77">
        <f t="shared" si="4"/>
        <v>6069293</v>
      </c>
      <c r="L39" s="77">
        <f t="shared" si="4"/>
        <v>6069293</v>
      </c>
      <c r="M39" s="77">
        <f t="shared" si="4"/>
        <v>6069293</v>
      </c>
      <c r="N39" s="77">
        <f t="shared" si="4"/>
        <v>6069293</v>
      </c>
      <c r="O39" s="77">
        <f t="shared" si="4"/>
        <v>6069293</v>
      </c>
      <c r="P39" s="77">
        <f t="shared" si="4"/>
        <v>6069293</v>
      </c>
      <c r="Q39" s="77">
        <f t="shared" si="4"/>
        <v>11410756</v>
      </c>
      <c r="R39" s="77">
        <f t="shared" si="4"/>
        <v>11410756</v>
      </c>
      <c r="S39" s="77">
        <f t="shared" si="4"/>
        <v>0</v>
      </c>
      <c r="T39" s="77">
        <f t="shared" si="4"/>
        <v>0</v>
      </c>
      <c r="U39" s="77">
        <f t="shared" si="4"/>
        <v>6069293</v>
      </c>
      <c r="V39" s="77">
        <f t="shared" si="4"/>
        <v>6069293</v>
      </c>
      <c r="W39" s="77">
        <f t="shared" si="4"/>
        <v>6069293</v>
      </c>
      <c r="X39" s="77">
        <f t="shared" si="4"/>
        <v>4319594</v>
      </c>
      <c r="Y39" s="77">
        <f t="shared" si="4"/>
        <v>1749699</v>
      </c>
      <c r="Z39" s="212">
        <f>+IF(X39&lt;&gt;0,+(Y39/X39)*100,0)</f>
        <v>40.50609848981178</v>
      </c>
      <c r="AA39" s="79">
        <f>SUM(AA37:AA38)</f>
        <v>4319594</v>
      </c>
    </row>
    <row r="40" spans="1:27" ht="13.5">
      <c r="A40" s="250" t="s">
        <v>167</v>
      </c>
      <c r="B40" s="251"/>
      <c r="C40" s="168">
        <f aca="true" t="shared" si="5" ref="C40:Y40">+C34+C39</f>
        <v>27214692</v>
      </c>
      <c r="D40" s="168">
        <f>+D34+D39</f>
        <v>0</v>
      </c>
      <c r="E40" s="72">
        <f t="shared" si="5"/>
        <v>36736000</v>
      </c>
      <c r="F40" s="73">
        <f t="shared" si="5"/>
        <v>24317799</v>
      </c>
      <c r="G40" s="73">
        <f t="shared" si="5"/>
        <v>31277894</v>
      </c>
      <c r="H40" s="73">
        <f t="shared" si="5"/>
        <v>40097759</v>
      </c>
      <c r="I40" s="73">
        <f t="shared" si="5"/>
        <v>35262708</v>
      </c>
      <c r="J40" s="73">
        <f t="shared" si="5"/>
        <v>35262708</v>
      </c>
      <c r="K40" s="73">
        <f t="shared" si="5"/>
        <v>30409534</v>
      </c>
      <c r="L40" s="73">
        <f t="shared" si="5"/>
        <v>23199715</v>
      </c>
      <c r="M40" s="73">
        <f t="shared" si="5"/>
        <v>29042368</v>
      </c>
      <c r="N40" s="73">
        <f t="shared" si="5"/>
        <v>29042368</v>
      </c>
      <c r="O40" s="73">
        <f t="shared" si="5"/>
        <v>18164724</v>
      </c>
      <c r="P40" s="73">
        <f t="shared" si="5"/>
        <v>29042368</v>
      </c>
      <c r="Q40" s="73">
        <f t="shared" si="5"/>
        <v>36735113</v>
      </c>
      <c r="R40" s="73">
        <f t="shared" si="5"/>
        <v>36735113</v>
      </c>
      <c r="S40" s="73">
        <f t="shared" si="5"/>
        <v>0</v>
      </c>
      <c r="T40" s="73">
        <f t="shared" si="5"/>
        <v>0</v>
      </c>
      <c r="U40" s="73">
        <f t="shared" si="5"/>
        <v>23232709</v>
      </c>
      <c r="V40" s="73">
        <f t="shared" si="5"/>
        <v>23232709</v>
      </c>
      <c r="W40" s="73">
        <f t="shared" si="5"/>
        <v>23232709</v>
      </c>
      <c r="X40" s="73">
        <f t="shared" si="5"/>
        <v>24317799</v>
      </c>
      <c r="Y40" s="73">
        <f t="shared" si="5"/>
        <v>-1085090</v>
      </c>
      <c r="Z40" s="170">
        <f>+IF(X40&lt;&gt;0,+(Y40/X40)*100,0)</f>
        <v>-4.462122579432456</v>
      </c>
      <c r="AA40" s="74">
        <f>+AA34+AA39</f>
        <v>24317799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215926309</v>
      </c>
      <c r="D42" s="257">
        <f>+D25-D40</f>
        <v>0</v>
      </c>
      <c r="E42" s="258">
        <f t="shared" si="6"/>
        <v>321211000</v>
      </c>
      <c r="F42" s="259">
        <f t="shared" si="6"/>
        <v>262665552</v>
      </c>
      <c r="G42" s="259">
        <f t="shared" si="6"/>
        <v>283981198</v>
      </c>
      <c r="H42" s="259">
        <f t="shared" si="6"/>
        <v>264634311</v>
      </c>
      <c r="I42" s="259">
        <f t="shared" si="6"/>
        <v>262514809</v>
      </c>
      <c r="J42" s="259">
        <f t="shared" si="6"/>
        <v>262514809</v>
      </c>
      <c r="K42" s="259">
        <f t="shared" si="6"/>
        <v>252290977</v>
      </c>
      <c r="L42" s="259">
        <f t="shared" si="6"/>
        <v>264508131</v>
      </c>
      <c r="M42" s="259">
        <f t="shared" si="6"/>
        <v>263575546</v>
      </c>
      <c r="N42" s="259">
        <f t="shared" si="6"/>
        <v>263575546</v>
      </c>
      <c r="O42" s="259">
        <f t="shared" si="6"/>
        <v>265852555</v>
      </c>
      <c r="P42" s="259">
        <f t="shared" si="6"/>
        <v>263575546</v>
      </c>
      <c r="Q42" s="259">
        <f t="shared" si="6"/>
        <v>321210500</v>
      </c>
      <c r="R42" s="259">
        <f t="shared" si="6"/>
        <v>321210500</v>
      </c>
      <c r="S42" s="259">
        <f t="shared" si="6"/>
        <v>0</v>
      </c>
      <c r="T42" s="259">
        <f t="shared" si="6"/>
        <v>0</v>
      </c>
      <c r="U42" s="259">
        <f t="shared" si="6"/>
        <v>269848567</v>
      </c>
      <c r="V42" s="259">
        <f t="shared" si="6"/>
        <v>269848567</v>
      </c>
      <c r="W42" s="259">
        <f t="shared" si="6"/>
        <v>269848567</v>
      </c>
      <c r="X42" s="259">
        <f t="shared" si="6"/>
        <v>262665552</v>
      </c>
      <c r="Y42" s="259">
        <f t="shared" si="6"/>
        <v>7183015</v>
      </c>
      <c r="Z42" s="260">
        <f>+IF(X42&lt;&gt;0,+(Y42/X42)*100,0)</f>
        <v>2.734661985672183</v>
      </c>
      <c r="AA42" s="261">
        <f>+AA25-AA40</f>
        <v>262665552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215926309</v>
      </c>
      <c r="D45" s="155"/>
      <c r="E45" s="59">
        <v>321211000</v>
      </c>
      <c r="F45" s="60">
        <v>262665552</v>
      </c>
      <c r="G45" s="60">
        <v>283981198</v>
      </c>
      <c r="H45" s="60">
        <v>264634311</v>
      </c>
      <c r="I45" s="60">
        <v>262514809</v>
      </c>
      <c r="J45" s="60">
        <v>262514809</v>
      </c>
      <c r="K45" s="60">
        <v>252290977</v>
      </c>
      <c r="L45" s="60">
        <v>264508131</v>
      </c>
      <c r="M45" s="60">
        <v>263575546</v>
      </c>
      <c r="N45" s="60">
        <v>263575546</v>
      </c>
      <c r="O45" s="60">
        <v>265852554</v>
      </c>
      <c r="P45" s="60">
        <v>263575546</v>
      </c>
      <c r="Q45" s="60">
        <v>321210500</v>
      </c>
      <c r="R45" s="60">
        <v>321210500</v>
      </c>
      <c r="S45" s="60"/>
      <c r="T45" s="60"/>
      <c r="U45" s="60">
        <v>269848567</v>
      </c>
      <c r="V45" s="60">
        <v>269848567</v>
      </c>
      <c r="W45" s="60">
        <v>269848567</v>
      </c>
      <c r="X45" s="60">
        <v>262665552</v>
      </c>
      <c r="Y45" s="60">
        <v>7183015</v>
      </c>
      <c r="Z45" s="139">
        <v>2.73</v>
      </c>
      <c r="AA45" s="62">
        <v>262665552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215926309</v>
      </c>
      <c r="D48" s="217">
        <f>SUM(D45:D47)</f>
        <v>0</v>
      </c>
      <c r="E48" s="264">
        <f t="shared" si="7"/>
        <v>321211000</v>
      </c>
      <c r="F48" s="219">
        <f t="shared" si="7"/>
        <v>262665552</v>
      </c>
      <c r="G48" s="219">
        <f t="shared" si="7"/>
        <v>283981198</v>
      </c>
      <c r="H48" s="219">
        <f t="shared" si="7"/>
        <v>264634311</v>
      </c>
      <c r="I48" s="219">
        <f t="shared" si="7"/>
        <v>262514809</v>
      </c>
      <c r="J48" s="219">
        <f t="shared" si="7"/>
        <v>262514809</v>
      </c>
      <c r="K48" s="219">
        <f t="shared" si="7"/>
        <v>252290977</v>
      </c>
      <c r="L48" s="219">
        <f t="shared" si="7"/>
        <v>264508131</v>
      </c>
      <c r="M48" s="219">
        <f t="shared" si="7"/>
        <v>263575546</v>
      </c>
      <c r="N48" s="219">
        <f t="shared" si="7"/>
        <v>263575546</v>
      </c>
      <c r="O48" s="219">
        <f t="shared" si="7"/>
        <v>265852554</v>
      </c>
      <c r="P48" s="219">
        <f t="shared" si="7"/>
        <v>263575546</v>
      </c>
      <c r="Q48" s="219">
        <f t="shared" si="7"/>
        <v>321210500</v>
      </c>
      <c r="R48" s="219">
        <f t="shared" si="7"/>
        <v>321210500</v>
      </c>
      <c r="S48" s="219">
        <f t="shared" si="7"/>
        <v>0</v>
      </c>
      <c r="T48" s="219">
        <f t="shared" si="7"/>
        <v>0</v>
      </c>
      <c r="U48" s="219">
        <f t="shared" si="7"/>
        <v>269848567</v>
      </c>
      <c r="V48" s="219">
        <f t="shared" si="7"/>
        <v>269848567</v>
      </c>
      <c r="W48" s="219">
        <f t="shared" si="7"/>
        <v>269848567</v>
      </c>
      <c r="X48" s="219">
        <f t="shared" si="7"/>
        <v>262665552</v>
      </c>
      <c r="Y48" s="219">
        <f t="shared" si="7"/>
        <v>7183015</v>
      </c>
      <c r="Z48" s="265">
        <f>+IF(X48&lt;&gt;0,+(Y48/X48)*100,0)</f>
        <v>2.734661985672183</v>
      </c>
      <c r="AA48" s="232">
        <f>SUM(AA45:AA47)</f>
        <v>262665552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16563999</v>
      </c>
      <c r="D6" s="155"/>
      <c r="E6" s="59">
        <v>14675004</v>
      </c>
      <c r="F6" s="60">
        <v>13175691</v>
      </c>
      <c r="G6" s="60">
        <v>590472</v>
      </c>
      <c r="H6" s="60">
        <v>476087</v>
      </c>
      <c r="I6" s="60">
        <v>502788</v>
      </c>
      <c r="J6" s="60">
        <v>1569347</v>
      </c>
      <c r="K6" s="60">
        <v>6429882</v>
      </c>
      <c r="L6" s="60">
        <v>503778</v>
      </c>
      <c r="M6" s="60">
        <v>426449</v>
      </c>
      <c r="N6" s="60">
        <v>7360109</v>
      </c>
      <c r="O6" s="60">
        <v>381233</v>
      </c>
      <c r="P6" s="60">
        <v>725623</v>
      </c>
      <c r="Q6" s="60">
        <v>554172</v>
      </c>
      <c r="R6" s="60">
        <v>1661028</v>
      </c>
      <c r="S6" s="60">
        <v>625067</v>
      </c>
      <c r="T6" s="60">
        <v>416502</v>
      </c>
      <c r="U6" s="60">
        <v>771645</v>
      </c>
      <c r="V6" s="60">
        <v>1813214</v>
      </c>
      <c r="W6" s="60">
        <v>12403698</v>
      </c>
      <c r="X6" s="60">
        <v>13175691</v>
      </c>
      <c r="Y6" s="60">
        <v>-771993</v>
      </c>
      <c r="Z6" s="140">
        <v>-5.86</v>
      </c>
      <c r="AA6" s="62">
        <v>13175691</v>
      </c>
    </row>
    <row r="7" spans="1:27" ht="13.5">
      <c r="A7" s="249" t="s">
        <v>32</v>
      </c>
      <c r="B7" s="182"/>
      <c r="C7" s="155"/>
      <c r="D7" s="155"/>
      <c r="E7" s="59">
        <v>960996</v>
      </c>
      <c r="F7" s="60">
        <v>477864</v>
      </c>
      <c r="G7" s="60">
        <v>75946</v>
      </c>
      <c r="H7" s="60">
        <v>34584</v>
      </c>
      <c r="I7" s="60">
        <v>65223</v>
      </c>
      <c r="J7" s="60">
        <v>175753</v>
      </c>
      <c r="K7" s="60">
        <v>85279</v>
      </c>
      <c r="L7" s="60">
        <v>42999</v>
      </c>
      <c r="M7" s="60">
        <v>59899</v>
      </c>
      <c r="N7" s="60">
        <v>188177</v>
      </c>
      <c r="O7" s="60">
        <v>160384</v>
      </c>
      <c r="P7" s="60">
        <v>46578</v>
      </c>
      <c r="Q7" s="60">
        <v>65893</v>
      </c>
      <c r="R7" s="60">
        <v>272855</v>
      </c>
      <c r="S7" s="60">
        <v>92361</v>
      </c>
      <c r="T7" s="60">
        <v>48998</v>
      </c>
      <c r="U7" s="60">
        <v>77835</v>
      </c>
      <c r="V7" s="60">
        <v>219194</v>
      </c>
      <c r="W7" s="60">
        <v>855979</v>
      </c>
      <c r="X7" s="60">
        <v>477864</v>
      </c>
      <c r="Y7" s="60">
        <v>378115</v>
      </c>
      <c r="Z7" s="140">
        <v>79.13</v>
      </c>
      <c r="AA7" s="62">
        <v>477864</v>
      </c>
    </row>
    <row r="8" spans="1:27" ht="13.5">
      <c r="A8" s="249" t="s">
        <v>178</v>
      </c>
      <c r="B8" s="182"/>
      <c r="C8" s="155"/>
      <c r="D8" s="155"/>
      <c r="E8" s="59">
        <v>1886000</v>
      </c>
      <c r="F8" s="60">
        <v>7951442</v>
      </c>
      <c r="G8" s="60">
        <v>138377</v>
      </c>
      <c r="H8" s="60">
        <v>795666</v>
      </c>
      <c r="I8" s="60">
        <v>983647</v>
      </c>
      <c r="J8" s="60">
        <v>1917690</v>
      </c>
      <c r="K8" s="60">
        <v>115765</v>
      </c>
      <c r="L8" s="60">
        <v>1722758</v>
      </c>
      <c r="M8" s="60">
        <v>56533</v>
      </c>
      <c r="N8" s="60">
        <v>1895056</v>
      </c>
      <c r="O8" s="60">
        <v>124266</v>
      </c>
      <c r="P8" s="60">
        <v>123194</v>
      </c>
      <c r="Q8" s="60">
        <v>161308</v>
      </c>
      <c r="R8" s="60">
        <v>408768</v>
      </c>
      <c r="S8" s="60">
        <v>110781</v>
      </c>
      <c r="T8" s="60">
        <v>433726</v>
      </c>
      <c r="U8" s="60">
        <v>402393</v>
      </c>
      <c r="V8" s="60">
        <v>946900</v>
      </c>
      <c r="W8" s="60">
        <v>5168414</v>
      </c>
      <c r="X8" s="60">
        <v>7951442</v>
      </c>
      <c r="Y8" s="60">
        <v>-2783028</v>
      </c>
      <c r="Z8" s="140">
        <v>-35</v>
      </c>
      <c r="AA8" s="62">
        <v>7951442</v>
      </c>
    </row>
    <row r="9" spans="1:27" ht="13.5">
      <c r="A9" s="249" t="s">
        <v>179</v>
      </c>
      <c r="B9" s="182"/>
      <c r="C9" s="155">
        <v>144071982</v>
      </c>
      <c r="D9" s="155"/>
      <c r="E9" s="59">
        <v>100870000</v>
      </c>
      <c r="F9" s="60">
        <v>100720000</v>
      </c>
      <c r="G9" s="60">
        <v>39892000</v>
      </c>
      <c r="H9" s="60">
        <v>1895800</v>
      </c>
      <c r="I9" s="60"/>
      <c r="J9" s="60">
        <v>41787800</v>
      </c>
      <c r="K9" s="60">
        <v>126000</v>
      </c>
      <c r="L9" s="60">
        <v>24176000</v>
      </c>
      <c r="M9" s="60"/>
      <c r="N9" s="60">
        <v>24302000</v>
      </c>
      <c r="O9" s="60"/>
      <c r="P9" s="60">
        <v>312000</v>
      </c>
      <c r="Q9" s="60">
        <v>26064000</v>
      </c>
      <c r="R9" s="60">
        <v>26376000</v>
      </c>
      <c r="S9" s="60"/>
      <c r="T9" s="60"/>
      <c r="U9" s="60"/>
      <c r="V9" s="60"/>
      <c r="W9" s="60">
        <v>92465800</v>
      </c>
      <c r="X9" s="60">
        <v>100720000</v>
      </c>
      <c r="Y9" s="60">
        <v>-8254200</v>
      </c>
      <c r="Z9" s="140">
        <v>-8.2</v>
      </c>
      <c r="AA9" s="62">
        <v>100720000</v>
      </c>
    </row>
    <row r="10" spans="1:27" ht="13.5">
      <c r="A10" s="249" t="s">
        <v>180</v>
      </c>
      <c r="B10" s="182"/>
      <c r="C10" s="155"/>
      <c r="D10" s="155"/>
      <c r="E10" s="59">
        <v>45679000</v>
      </c>
      <c r="F10" s="60">
        <v>45679000</v>
      </c>
      <c r="G10" s="60">
        <v>26367000</v>
      </c>
      <c r="H10" s="60"/>
      <c r="I10" s="60"/>
      <c r="J10" s="60">
        <v>26367000</v>
      </c>
      <c r="K10" s="60">
        <v>3000000</v>
      </c>
      <c r="L10" s="60"/>
      <c r="M10" s="60">
        <v>11402000</v>
      </c>
      <c r="N10" s="60">
        <v>14402000</v>
      </c>
      <c r="O10" s="60"/>
      <c r="P10" s="60">
        <v>1009000</v>
      </c>
      <c r="Q10" s="60">
        <v>13910000</v>
      </c>
      <c r="R10" s="60">
        <v>14919000</v>
      </c>
      <c r="S10" s="60"/>
      <c r="T10" s="60"/>
      <c r="U10" s="60"/>
      <c r="V10" s="60"/>
      <c r="W10" s="60">
        <v>55688000</v>
      </c>
      <c r="X10" s="60">
        <v>45679000</v>
      </c>
      <c r="Y10" s="60">
        <v>10009000</v>
      </c>
      <c r="Z10" s="140">
        <v>21.91</v>
      </c>
      <c r="AA10" s="62">
        <v>45679000</v>
      </c>
    </row>
    <row r="11" spans="1:27" ht="13.5">
      <c r="A11" s="249" t="s">
        <v>181</v>
      </c>
      <c r="B11" s="182"/>
      <c r="C11" s="155">
        <v>476343</v>
      </c>
      <c r="D11" s="155"/>
      <c r="E11" s="59">
        <v>512000</v>
      </c>
      <c r="F11" s="60">
        <v>1186992</v>
      </c>
      <c r="G11" s="60">
        <v>93323</v>
      </c>
      <c r="H11" s="60">
        <v>125579</v>
      </c>
      <c r="I11" s="60">
        <v>103799</v>
      </c>
      <c r="J11" s="60">
        <v>322701</v>
      </c>
      <c r="K11" s="60">
        <v>99825</v>
      </c>
      <c r="L11" s="60">
        <v>82745</v>
      </c>
      <c r="M11" s="60">
        <v>76393</v>
      </c>
      <c r="N11" s="60">
        <v>258963</v>
      </c>
      <c r="O11" s="60">
        <v>110739</v>
      </c>
      <c r="P11" s="60">
        <v>75364</v>
      </c>
      <c r="Q11" s="60">
        <v>84557</v>
      </c>
      <c r="R11" s="60">
        <v>270660</v>
      </c>
      <c r="S11" s="60">
        <v>96087</v>
      </c>
      <c r="T11" s="60">
        <v>111372</v>
      </c>
      <c r="U11" s="60">
        <v>78559</v>
      </c>
      <c r="V11" s="60">
        <v>286018</v>
      </c>
      <c r="W11" s="60">
        <v>1138342</v>
      </c>
      <c r="X11" s="60">
        <v>1186992</v>
      </c>
      <c r="Y11" s="60">
        <v>-48650</v>
      </c>
      <c r="Z11" s="140">
        <v>-4.1</v>
      </c>
      <c r="AA11" s="62">
        <v>1186992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-110223582</v>
      </c>
      <c r="D14" s="155"/>
      <c r="E14" s="59">
        <v>-107031780</v>
      </c>
      <c r="F14" s="60">
        <v>-112239992</v>
      </c>
      <c r="G14" s="60">
        <v>-12522922</v>
      </c>
      <c r="H14" s="60">
        <v>-10756473</v>
      </c>
      <c r="I14" s="60">
        <v>-7389799</v>
      </c>
      <c r="J14" s="60">
        <v>-30669194</v>
      </c>
      <c r="K14" s="60">
        <v>-11806021</v>
      </c>
      <c r="L14" s="60">
        <v>-12225603</v>
      </c>
      <c r="M14" s="60">
        <v>-5801247</v>
      </c>
      <c r="N14" s="60">
        <v>-29832871</v>
      </c>
      <c r="O14" s="60">
        <v>-9731102</v>
      </c>
      <c r="P14" s="60">
        <v>-10507373</v>
      </c>
      <c r="Q14" s="60">
        <v>-8225507</v>
      </c>
      <c r="R14" s="60">
        <v>-28463982</v>
      </c>
      <c r="S14" s="60">
        <v>-10865538</v>
      </c>
      <c r="T14" s="60">
        <v>-11144971</v>
      </c>
      <c r="U14" s="60">
        <v>-4685498</v>
      </c>
      <c r="V14" s="60">
        <v>-26696007</v>
      </c>
      <c r="W14" s="60">
        <v>-115662054</v>
      </c>
      <c r="X14" s="60">
        <v>-112239992</v>
      </c>
      <c r="Y14" s="60">
        <v>-3422062</v>
      </c>
      <c r="Z14" s="140">
        <v>3.05</v>
      </c>
      <c r="AA14" s="62">
        <v>-112239992</v>
      </c>
    </row>
    <row r="15" spans="1:27" ht="13.5">
      <c r="A15" s="249" t="s">
        <v>40</v>
      </c>
      <c r="B15" s="182"/>
      <c r="C15" s="155">
        <v>-367826</v>
      </c>
      <c r="D15" s="155"/>
      <c r="E15" s="59">
        <v>-462396</v>
      </c>
      <c r="F15" s="60">
        <v>-45000</v>
      </c>
      <c r="G15" s="60">
        <v>-4478</v>
      </c>
      <c r="H15" s="60">
        <v>-4595</v>
      </c>
      <c r="I15" s="60">
        <v>-4428</v>
      </c>
      <c r="J15" s="60">
        <v>-13501</v>
      </c>
      <c r="K15" s="60">
        <v>-4122</v>
      </c>
      <c r="L15" s="60"/>
      <c r="M15" s="60">
        <v>-7878</v>
      </c>
      <c r="N15" s="60">
        <v>-12000</v>
      </c>
      <c r="O15" s="60">
        <v>-3743</v>
      </c>
      <c r="P15" s="60">
        <v>-3339</v>
      </c>
      <c r="Q15" s="60">
        <v>-3338</v>
      </c>
      <c r="R15" s="60">
        <v>-10420</v>
      </c>
      <c r="S15" s="60">
        <v>-3214</v>
      </c>
      <c r="T15" s="60">
        <v>-2939</v>
      </c>
      <c r="U15" s="60">
        <v>-2857</v>
      </c>
      <c r="V15" s="60">
        <v>-9010</v>
      </c>
      <c r="W15" s="60">
        <v>-44931</v>
      </c>
      <c r="X15" s="60">
        <v>-45000</v>
      </c>
      <c r="Y15" s="60">
        <v>69</v>
      </c>
      <c r="Z15" s="140">
        <v>-0.15</v>
      </c>
      <c r="AA15" s="62">
        <v>-45000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50520916</v>
      </c>
      <c r="D17" s="168">
        <f t="shared" si="0"/>
        <v>0</v>
      </c>
      <c r="E17" s="72">
        <f t="shared" si="0"/>
        <v>57088824</v>
      </c>
      <c r="F17" s="73">
        <f t="shared" si="0"/>
        <v>56905997</v>
      </c>
      <c r="G17" s="73">
        <f t="shared" si="0"/>
        <v>54629718</v>
      </c>
      <c r="H17" s="73">
        <f t="shared" si="0"/>
        <v>-7433352</v>
      </c>
      <c r="I17" s="73">
        <f t="shared" si="0"/>
        <v>-5738770</v>
      </c>
      <c r="J17" s="73">
        <f t="shared" si="0"/>
        <v>41457596</v>
      </c>
      <c r="K17" s="73">
        <f t="shared" si="0"/>
        <v>-1953392</v>
      </c>
      <c r="L17" s="73">
        <f t="shared" si="0"/>
        <v>14302677</v>
      </c>
      <c r="M17" s="73">
        <f t="shared" si="0"/>
        <v>6212149</v>
      </c>
      <c r="N17" s="73">
        <f t="shared" si="0"/>
        <v>18561434</v>
      </c>
      <c r="O17" s="73">
        <f t="shared" si="0"/>
        <v>-8958223</v>
      </c>
      <c r="P17" s="73">
        <f t="shared" si="0"/>
        <v>-8218953</v>
      </c>
      <c r="Q17" s="73">
        <f t="shared" si="0"/>
        <v>32611085</v>
      </c>
      <c r="R17" s="73">
        <f t="shared" si="0"/>
        <v>15433909</v>
      </c>
      <c r="S17" s="73">
        <f t="shared" si="0"/>
        <v>-9944456</v>
      </c>
      <c r="T17" s="73">
        <f t="shared" si="0"/>
        <v>-10137312</v>
      </c>
      <c r="U17" s="73">
        <f t="shared" si="0"/>
        <v>-3357923</v>
      </c>
      <c r="V17" s="73">
        <f t="shared" si="0"/>
        <v>-23439691</v>
      </c>
      <c r="W17" s="73">
        <f t="shared" si="0"/>
        <v>52013248</v>
      </c>
      <c r="X17" s="73">
        <f t="shared" si="0"/>
        <v>56905997</v>
      </c>
      <c r="Y17" s="73">
        <f t="shared" si="0"/>
        <v>-4892749</v>
      </c>
      <c r="Z17" s="170">
        <f>+IF(X17&lt;&gt;0,+(Y17/X17)*100,0)</f>
        <v>-8.597949702910926</v>
      </c>
      <c r="AA17" s="74">
        <f>SUM(AA6:AA16)</f>
        <v>56905997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240216</v>
      </c>
      <c r="D23" s="157"/>
      <c r="E23" s="59"/>
      <c r="F23" s="60"/>
      <c r="G23" s="159">
        <v>476162</v>
      </c>
      <c r="H23" s="159"/>
      <c r="I23" s="159"/>
      <c r="J23" s="60">
        <v>476162</v>
      </c>
      <c r="K23" s="159"/>
      <c r="L23" s="159"/>
      <c r="M23" s="60"/>
      <c r="N23" s="159"/>
      <c r="O23" s="159"/>
      <c r="P23" s="159"/>
      <c r="Q23" s="60">
        <v>3039997</v>
      </c>
      <c r="R23" s="159">
        <v>3039997</v>
      </c>
      <c r="S23" s="159"/>
      <c r="T23" s="60"/>
      <c r="U23" s="159"/>
      <c r="V23" s="159"/>
      <c r="W23" s="159">
        <v>3516159</v>
      </c>
      <c r="X23" s="60"/>
      <c r="Y23" s="159">
        <v>3516159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-53006075</v>
      </c>
      <c r="D26" s="155"/>
      <c r="E26" s="59">
        <v>-57938000</v>
      </c>
      <c r="F26" s="60">
        <v>-49542996</v>
      </c>
      <c r="G26" s="60">
        <v>-2652256</v>
      </c>
      <c r="H26" s="60">
        <v>-3588892</v>
      </c>
      <c r="I26" s="60">
        <v>-3420442</v>
      </c>
      <c r="J26" s="60">
        <v>-9661590</v>
      </c>
      <c r="K26" s="60">
        <v>-6700848</v>
      </c>
      <c r="L26" s="60">
        <v>-4810972</v>
      </c>
      <c r="M26" s="60">
        <v>-7180557</v>
      </c>
      <c r="N26" s="60">
        <v>-18692377</v>
      </c>
      <c r="O26" s="60">
        <v>-1434792</v>
      </c>
      <c r="P26" s="60">
        <v>-3065743</v>
      </c>
      <c r="Q26" s="60">
        <v>-1180566</v>
      </c>
      <c r="R26" s="60">
        <v>-5681101</v>
      </c>
      <c r="S26" s="60">
        <v>-1416054</v>
      </c>
      <c r="T26" s="60">
        <v>-3180696</v>
      </c>
      <c r="U26" s="60">
        <v>-1898480</v>
      </c>
      <c r="V26" s="60">
        <v>-6495230</v>
      </c>
      <c r="W26" s="60">
        <v>-40530298</v>
      </c>
      <c r="X26" s="60">
        <v>-49542996</v>
      </c>
      <c r="Y26" s="60">
        <v>9012698</v>
      </c>
      <c r="Z26" s="140">
        <v>-18.19</v>
      </c>
      <c r="AA26" s="62">
        <v>-49542996</v>
      </c>
    </row>
    <row r="27" spans="1:27" ht="13.5">
      <c r="A27" s="250" t="s">
        <v>192</v>
      </c>
      <c r="B27" s="251"/>
      <c r="C27" s="168">
        <f aca="true" t="shared" si="1" ref="C27:Y27">SUM(C21:C26)</f>
        <v>-52765859</v>
      </c>
      <c r="D27" s="168">
        <f>SUM(D21:D26)</f>
        <v>0</v>
      </c>
      <c r="E27" s="72">
        <f t="shared" si="1"/>
        <v>-57938000</v>
      </c>
      <c r="F27" s="73">
        <f t="shared" si="1"/>
        <v>-49542996</v>
      </c>
      <c r="G27" s="73">
        <f t="shared" si="1"/>
        <v>-2176094</v>
      </c>
      <c r="H27" s="73">
        <f t="shared" si="1"/>
        <v>-3588892</v>
      </c>
      <c r="I27" s="73">
        <f t="shared" si="1"/>
        <v>-3420442</v>
      </c>
      <c r="J27" s="73">
        <f t="shared" si="1"/>
        <v>-9185428</v>
      </c>
      <c r="K27" s="73">
        <f t="shared" si="1"/>
        <v>-6700848</v>
      </c>
      <c r="L27" s="73">
        <f t="shared" si="1"/>
        <v>-4810972</v>
      </c>
      <c r="M27" s="73">
        <f t="shared" si="1"/>
        <v>-7180557</v>
      </c>
      <c r="N27" s="73">
        <f t="shared" si="1"/>
        <v>-18692377</v>
      </c>
      <c r="O27" s="73">
        <f t="shared" si="1"/>
        <v>-1434792</v>
      </c>
      <c r="P27" s="73">
        <f t="shared" si="1"/>
        <v>-3065743</v>
      </c>
      <c r="Q27" s="73">
        <f t="shared" si="1"/>
        <v>1859431</v>
      </c>
      <c r="R27" s="73">
        <f t="shared" si="1"/>
        <v>-2641104</v>
      </c>
      <c r="S27" s="73">
        <f t="shared" si="1"/>
        <v>-1416054</v>
      </c>
      <c r="T27" s="73">
        <f t="shared" si="1"/>
        <v>-3180696</v>
      </c>
      <c r="U27" s="73">
        <f t="shared" si="1"/>
        <v>-1898480</v>
      </c>
      <c r="V27" s="73">
        <f t="shared" si="1"/>
        <v>-6495230</v>
      </c>
      <c r="W27" s="73">
        <f t="shared" si="1"/>
        <v>-37014139</v>
      </c>
      <c r="X27" s="73">
        <f t="shared" si="1"/>
        <v>-49542996</v>
      </c>
      <c r="Y27" s="73">
        <f t="shared" si="1"/>
        <v>12528857</v>
      </c>
      <c r="Z27" s="170">
        <f>+IF(X27&lt;&gt;0,+(Y27/X27)*100,0)</f>
        <v>-25.288856168488476</v>
      </c>
      <c r="AA27" s="74">
        <f>SUM(AA21:AA26)</f>
        <v>-49542996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2700000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-280404</v>
      </c>
      <c r="D35" s="155"/>
      <c r="E35" s="59">
        <v>-1102068</v>
      </c>
      <c r="F35" s="60">
        <v>-3027000</v>
      </c>
      <c r="G35" s="60">
        <v>-22602</v>
      </c>
      <c r="H35" s="60">
        <v>-22558</v>
      </c>
      <c r="I35" s="60">
        <v>-22725</v>
      </c>
      <c r="J35" s="60">
        <v>-67885</v>
      </c>
      <c r="K35" s="60">
        <v>-23032</v>
      </c>
      <c r="L35" s="60"/>
      <c r="M35" s="60">
        <v>-46428</v>
      </c>
      <c r="N35" s="60">
        <v>-69460</v>
      </c>
      <c r="O35" s="60">
        <v>-23410</v>
      </c>
      <c r="P35" s="60">
        <v>-23815</v>
      </c>
      <c r="Q35" s="60">
        <v>-23815</v>
      </c>
      <c r="R35" s="60">
        <v>-71040</v>
      </c>
      <c r="S35" s="60">
        <v>-23939</v>
      </c>
      <c r="T35" s="60">
        <v>-24215</v>
      </c>
      <c r="U35" s="60">
        <v>-24297</v>
      </c>
      <c r="V35" s="60">
        <v>-72451</v>
      </c>
      <c r="W35" s="60">
        <v>-280836</v>
      </c>
      <c r="X35" s="60">
        <v>-3027000</v>
      </c>
      <c r="Y35" s="60">
        <v>2746164</v>
      </c>
      <c r="Z35" s="140">
        <v>-90.72</v>
      </c>
      <c r="AA35" s="62">
        <v>-3027000</v>
      </c>
    </row>
    <row r="36" spans="1:27" ht="13.5">
      <c r="A36" s="250" t="s">
        <v>198</v>
      </c>
      <c r="B36" s="251"/>
      <c r="C36" s="168">
        <f aca="true" t="shared" si="2" ref="C36:Y36">SUM(C31:C35)</f>
        <v>2419596</v>
      </c>
      <c r="D36" s="168">
        <f>SUM(D31:D35)</f>
        <v>0</v>
      </c>
      <c r="E36" s="72">
        <f t="shared" si="2"/>
        <v>-1102068</v>
      </c>
      <c r="F36" s="73">
        <f t="shared" si="2"/>
        <v>-3027000</v>
      </c>
      <c r="G36" s="73">
        <f t="shared" si="2"/>
        <v>-22602</v>
      </c>
      <c r="H36" s="73">
        <f t="shared" si="2"/>
        <v>-22558</v>
      </c>
      <c r="I36" s="73">
        <f t="shared" si="2"/>
        <v>-22725</v>
      </c>
      <c r="J36" s="73">
        <f t="shared" si="2"/>
        <v>-67885</v>
      </c>
      <c r="K36" s="73">
        <f t="shared" si="2"/>
        <v>-23032</v>
      </c>
      <c r="L36" s="73">
        <f t="shared" si="2"/>
        <v>0</v>
      </c>
      <c r="M36" s="73">
        <f t="shared" si="2"/>
        <v>-46428</v>
      </c>
      <c r="N36" s="73">
        <f t="shared" si="2"/>
        <v>-69460</v>
      </c>
      <c r="O36" s="73">
        <f t="shared" si="2"/>
        <v>-23410</v>
      </c>
      <c r="P36" s="73">
        <f t="shared" si="2"/>
        <v>-23815</v>
      </c>
      <c r="Q36" s="73">
        <f t="shared" si="2"/>
        <v>-23815</v>
      </c>
      <c r="R36" s="73">
        <f t="shared" si="2"/>
        <v>-71040</v>
      </c>
      <c r="S36" s="73">
        <f t="shared" si="2"/>
        <v>-23939</v>
      </c>
      <c r="T36" s="73">
        <f t="shared" si="2"/>
        <v>-24215</v>
      </c>
      <c r="U36" s="73">
        <f t="shared" si="2"/>
        <v>-24297</v>
      </c>
      <c r="V36" s="73">
        <f t="shared" si="2"/>
        <v>-72451</v>
      </c>
      <c r="W36" s="73">
        <f t="shared" si="2"/>
        <v>-280836</v>
      </c>
      <c r="X36" s="73">
        <f t="shared" si="2"/>
        <v>-3027000</v>
      </c>
      <c r="Y36" s="73">
        <f t="shared" si="2"/>
        <v>2746164</v>
      </c>
      <c r="Z36" s="170">
        <f>+IF(X36&lt;&gt;0,+(Y36/X36)*100,0)</f>
        <v>-90.7222993062438</v>
      </c>
      <c r="AA36" s="74">
        <f>SUM(AA31:AA35)</f>
        <v>-3027000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174653</v>
      </c>
      <c r="D38" s="153">
        <f>+D17+D27+D36</f>
        <v>0</v>
      </c>
      <c r="E38" s="99">
        <f t="shared" si="3"/>
        <v>-1951244</v>
      </c>
      <c r="F38" s="100">
        <f t="shared" si="3"/>
        <v>4336001</v>
      </c>
      <c r="G38" s="100">
        <f t="shared" si="3"/>
        <v>52431022</v>
      </c>
      <c r="H38" s="100">
        <f t="shared" si="3"/>
        <v>-11044802</v>
      </c>
      <c r="I38" s="100">
        <f t="shared" si="3"/>
        <v>-9181937</v>
      </c>
      <c r="J38" s="100">
        <f t="shared" si="3"/>
        <v>32204283</v>
      </c>
      <c r="K38" s="100">
        <f t="shared" si="3"/>
        <v>-8677272</v>
      </c>
      <c r="L38" s="100">
        <f t="shared" si="3"/>
        <v>9491705</v>
      </c>
      <c r="M38" s="100">
        <f t="shared" si="3"/>
        <v>-1014836</v>
      </c>
      <c r="N38" s="100">
        <f t="shared" si="3"/>
        <v>-200403</v>
      </c>
      <c r="O38" s="100">
        <f t="shared" si="3"/>
        <v>-10416425</v>
      </c>
      <c r="P38" s="100">
        <f t="shared" si="3"/>
        <v>-11308511</v>
      </c>
      <c r="Q38" s="100">
        <f t="shared" si="3"/>
        <v>34446701</v>
      </c>
      <c r="R38" s="100">
        <f t="shared" si="3"/>
        <v>12721765</v>
      </c>
      <c r="S38" s="100">
        <f t="shared" si="3"/>
        <v>-11384449</v>
      </c>
      <c r="T38" s="100">
        <f t="shared" si="3"/>
        <v>-13342223</v>
      </c>
      <c r="U38" s="100">
        <f t="shared" si="3"/>
        <v>-5280700</v>
      </c>
      <c r="V38" s="100">
        <f t="shared" si="3"/>
        <v>-30007372</v>
      </c>
      <c r="W38" s="100">
        <f t="shared" si="3"/>
        <v>14718273</v>
      </c>
      <c r="X38" s="100">
        <f t="shared" si="3"/>
        <v>4336001</v>
      </c>
      <c r="Y38" s="100">
        <f t="shared" si="3"/>
        <v>10382272</v>
      </c>
      <c r="Z38" s="137">
        <f>+IF(X38&lt;&gt;0,+(Y38/X38)*100,0)</f>
        <v>239.44348721321788</v>
      </c>
      <c r="AA38" s="102">
        <f>+AA17+AA27+AA36</f>
        <v>4336001</v>
      </c>
    </row>
    <row r="39" spans="1:27" ht="13.5">
      <c r="A39" s="249" t="s">
        <v>200</v>
      </c>
      <c r="B39" s="182"/>
      <c r="C39" s="153">
        <v>785265</v>
      </c>
      <c r="D39" s="153"/>
      <c r="E39" s="99">
        <v>10430000</v>
      </c>
      <c r="F39" s="100">
        <v>960000</v>
      </c>
      <c r="G39" s="100">
        <v>956159</v>
      </c>
      <c r="H39" s="100">
        <v>53387181</v>
      </c>
      <c r="I39" s="100">
        <v>42342379</v>
      </c>
      <c r="J39" s="100">
        <v>956159</v>
      </c>
      <c r="K39" s="100">
        <v>33160442</v>
      </c>
      <c r="L39" s="100">
        <v>24483170</v>
      </c>
      <c r="M39" s="100">
        <v>33974875</v>
      </c>
      <c r="N39" s="100">
        <v>33160442</v>
      </c>
      <c r="O39" s="100">
        <v>32960039</v>
      </c>
      <c r="P39" s="100">
        <v>22543614</v>
      </c>
      <c r="Q39" s="100">
        <v>11235103</v>
      </c>
      <c r="R39" s="100">
        <v>32960039</v>
      </c>
      <c r="S39" s="100">
        <v>45681804</v>
      </c>
      <c r="T39" s="100">
        <v>34297355</v>
      </c>
      <c r="U39" s="100">
        <v>20955132</v>
      </c>
      <c r="V39" s="100">
        <v>45681804</v>
      </c>
      <c r="W39" s="100">
        <v>956159</v>
      </c>
      <c r="X39" s="100">
        <v>960000</v>
      </c>
      <c r="Y39" s="100">
        <v>-3841</v>
      </c>
      <c r="Z39" s="137">
        <v>-0.4</v>
      </c>
      <c r="AA39" s="102">
        <v>960000</v>
      </c>
    </row>
    <row r="40" spans="1:27" ht="13.5">
      <c r="A40" s="269" t="s">
        <v>201</v>
      </c>
      <c r="B40" s="256"/>
      <c r="C40" s="257">
        <v>959918</v>
      </c>
      <c r="D40" s="257"/>
      <c r="E40" s="258">
        <v>8478756</v>
      </c>
      <c r="F40" s="259">
        <v>5296001</v>
      </c>
      <c r="G40" s="259">
        <v>53387181</v>
      </c>
      <c r="H40" s="259">
        <v>42342379</v>
      </c>
      <c r="I40" s="259">
        <v>33160442</v>
      </c>
      <c r="J40" s="259">
        <v>33160442</v>
      </c>
      <c r="K40" s="259">
        <v>24483170</v>
      </c>
      <c r="L40" s="259">
        <v>33974875</v>
      </c>
      <c r="M40" s="259">
        <v>32960039</v>
      </c>
      <c r="N40" s="259">
        <v>32960039</v>
      </c>
      <c r="O40" s="259">
        <v>22543614</v>
      </c>
      <c r="P40" s="259">
        <v>11235103</v>
      </c>
      <c r="Q40" s="259">
        <v>45681804</v>
      </c>
      <c r="R40" s="259">
        <v>22543614</v>
      </c>
      <c r="S40" s="259">
        <v>34297355</v>
      </c>
      <c r="T40" s="259">
        <v>20955132</v>
      </c>
      <c r="U40" s="259">
        <v>15674432</v>
      </c>
      <c r="V40" s="259">
        <v>15674432</v>
      </c>
      <c r="W40" s="259">
        <v>15674432</v>
      </c>
      <c r="X40" s="259">
        <v>5296001</v>
      </c>
      <c r="Y40" s="259">
        <v>10378431</v>
      </c>
      <c r="Z40" s="260">
        <v>195.97</v>
      </c>
      <c r="AA40" s="261">
        <v>5296001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57938000</v>
      </c>
      <c r="F5" s="106">
        <f t="shared" si="0"/>
        <v>49543000</v>
      </c>
      <c r="G5" s="106">
        <f t="shared" si="0"/>
        <v>844195</v>
      </c>
      <c r="H5" s="106">
        <f t="shared" si="0"/>
        <v>3129135</v>
      </c>
      <c r="I5" s="106">
        <f t="shared" si="0"/>
        <v>3056560</v>
      </c>
      <c r="J5" s="106">
        <f t="shared" si="0"/>
        <v>7029890</v>
      </c>
      <c r="K5" s="106">
        <f t="shared" si="0"/>
        <v>5893664</v>
      </c>
      <c r="L5" s="106">
        <f t="shared" si="0"/>
        <v>4319729</v>
      </c>
      <c r="M5" s="106">
        <f t="shared" si="0"/>
        <v>6388596</v>
      </c>
      <c r="N5" s="106">
        <f t="shared" si="0"/>
        <v>16601989</v>
      </c>
      <c r="O5" s="106">
        <f t="shared" si="0"/>
        <v>2197117</v>
      </c>
      <c r="P5" s="106">
        <f t="shared" si="0"/>
        <v>3086492</v>
      </c>
      <c r="Q5" s="106">
        <f t="shared" si="0"/>
        <v>1739571</v>
      </c>
      <c r="R5" s="106">
        <f t="shared" si="0"/>
        <v>7023180</v>
      </c>
      <c r="S5" s="106">
        <f t="shared" si="0"/>
        <v>1217419</v>
      </c>
      <c r="T5" s="106">
        <f t="shared" si="0"/>
        <v>3529153</v>
      </c>
      <c r="U5" s="106">
        <f t="shared" si="0"/>
        <v>2126423</v>
      </c>
      <c r="V5" s="106">
        <f t="shared" si="0"/>
        <v>6872995</v>
      </c>
      <c r="W5" s="106">
        <f t="shared" si="0"/>
        <v>37528054</v>
      </c>
      <c r="X5" s="106">
        <f t="shared" si="0"/>
        <v>49543000</v>
      </c>
      <c r="Y5" s="106">
        <f t="shared" si="0"/>
        <v>-12014946</v>
      </c>
      <c r="Z5" s="201">
        <f>+IF(X5&lt;&gt;0,+(Y5/X5)*100,0)</f>
        <v>-24.25155117776477</v>
      </c>
      <c r="AA5" s="199">
        <f>SUM(AA11:AA18)</f>
        <v>49543000</v>
      </c>
    </row>
    <row r="6" spans="1:27" ht="13.5">
      <c r="A6" s="291" t="s">
        <v>205</v>
      </c>
      <c r="B6" s="142"/>
      <c r="C6" s="62"/>
      <c r="D6" s="156"/>
      <c r="E6" s="60">
        <v>29812000</v>
      </c>
      <c r="F6" s="60">
        <v>45679000</v>
      </c>
      <c r="G6" s="60">
        <v>69214</v>
      </c>
      <c r="H6" s="60">
        <v>549357</v>
      </c>
      <c r="I6" s="60">
        <v>671897</v>
      </c>
      <c r="J6" s="60">
        <v>1290468</v>
      </c>
      <c r="K6" s="60">
        <v>2784132</v>
      </c>
      <c r="L6" s="60">
        <v>943022</v>
      </c>
      <c r="M6" s="60">
        <v>2505208</v>
      </c>
      <c r="N6" s="60">
        <v>6232362</v>
      </c>
      <c r="O6" s="60">
        <v>631408</v>
      </c>
      <c r="P6" s="60">
        <v>1529718</v>
      </c>
      <c r="Q6" s="60">
        <v>179404</v>
      </c>
      <c r="R6" s="60">
        <v>2340530</v>
      </c>
      <c r="S6" s="60">
        <v>158772</v>
      </c>
      <c r="T6" s="60">
        <v>692014</v>
      </c>
      <c r="U6" s="60">
        <v>768220</v>
      </c>
      <c r="V6" s="60">
        <v>1619006</v>
      </c>
      <c r="W6" s="60">
        <v>11482366</v>
      </c>
      <c r="X6" s="60">
        <v>45679000</v>
      </c>
      <c r="Y6" s="60">
        <v>-34196634</v>
      </c>
      <c r="Z6" s="140">
        <v>-74.86</v>
      </c>
      <c r="AA6" s="155">
        <v>45679000</v>
      </c>
    </row>
    <row r="7" spans="1:27" ht="13.5">
      <c r="A7" s="291" t="s">
        <v>206</v>
      </c>
      <c r="B7" s="142"/>
      <c r="C7" s="62"/>
      <c r="D7" s="156"/>
      <c r="E7" s="60">
        <v>6000000</v>
      </c>
      <c r="F7" s="60"/>
      <c r="G7" s="60"/>
      <c r="H7" s="60"/>
      <c r="I7" s="60"/>
      <c r="J7" s="60"/>
      <c r="K7" s="60"/>
      <c r="L7" s="60">
        <v>484634</v>
      </c>
      <c r="M7" s="60">
        <v>1686541</v>
      </c>
      <c r="N7" s="60">
        <v>2171175</v>
      </c>
      <c r="O7" s="60"/>
      <c r="P7" s="60">
        <v>933150</v>
      </c>
      <c r="Q7" s="60">
        <v>686682</v>
      </c>
      <c r="R7" s="60">
        <v>1619832</v>
      </c>
      <c r="S7" s="60"/>
      <c r="T7" s="60">
        <v>947410</v>
      </c>
      <c r="U7" s="60">
        <v>550310</v>
      </c>
      <c r="V7" s="60">
        <v>1497720</v>
      </c>
      <c r="W7" s="60">
        <v>5288727</v>
      </c>
      <c r="X7" s="60"/>
      <c r="Y7" s="60">
        <v>5288727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>
        <v>970264</v>
      </c>
      <c r="I10" s="60">
        <v>270000</v>
      </c>
      <c r="J10" s="60">
        <v>1240264</v>
      </c>
      <c r="K10" s="60">
        <v>498390</v>
      </c>
      <c r="L10" s="60"/>
      <c r="M10" s="60">
        <v>362165</v>
      </c>
      <c r="N10" s="60">
        <v>860555</v>
      </c>
      <c r="O10" s="60"/>
      <c r="P10" s="60">
        <v>221628</v>
      </c>
      <c r="Q10" s="60"/>
      <c r="R10" s="60">
        <v>221628</v>
      </c>
      <c r="S10" s="60"/>
      <c r="T10" s="60"/>
      <c r="U10" s="60"/>
      <c r="V10" s="60"/>
      <c r="W10" s="60">
        <v>2322447</v>
      </c>
      <c r="X10" s="60"/>
      <c r="Y10" s="60">
        <v>2322447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35812000</v>
      </c>
      <c r="F11" s="295">
        <f t="shared" si="1"/>
        <v>45679000</v>
      </c>
      <c r="G11" s="295">
        <f t="shared" si="1"/>
        <v>69214</v>
      </c>
      <c r="H11" s="295">
        <f t="shared" si="1"/>
        <v>1519621</v>
      </c>
      <c r="I11" s="295">
        <f t="shared" si="1"/>
        <v>941897</v>
      </c>
      <c r="J11" s="295">
        <f t="shared" si="1"/>
        <v>2530732</v>
      </c>
      <c r="K11" s="295">
        <f t="shared" si="1"/>
        <v>3282522</v>
      </c>
      <c r="L11" s="295">
        <f t="shared" si="1"/>
        <v>1427656</v>
      </c>
      <c r="M11" s="295">
        <f t="shared" si="1"/>
        <v>4553914</v>
      </c>
      <c r="N11" s="295">
        <f t="shared" si="1"/>
        <v>9264092</v>
      </c>
      <c r="O11" s="295">
        <f t="shared" si="1"/>
        <v>631408</v>
      </c>
      <c r="P11" s="295">
        <f t="shared" si="1"/>
        <v>2684496</v>
      </c>
      <c r="Q11" s="295">
        <f t="shared" si="1"/>
        <v>866086</v>
      </c>
      <c r="R11" s="295">
        <f t="shared" si="1"/>
        <v>4181990</v>
      </c>
      <c r="S11" s="295">
        <f t="shared" si="1"/>
        <v>158772</v>
      </c>
      <c r="T11" s="295">
        <f t="shared" si="1"/>
        <v>1639424</v>
      </c>
      <c r="U11" s="295">
        <f t="shared" si="1"/>
        <v>1318530</v>
      </c>
      <c r="V11" s="295">
        <f t="shared" si="1"/>
        <v>3116726</v>
      </c>
      <c r="W11" s="295">
        <f t="shared" si="1"/>
        <v>19093540</v>
      </c>
      <c r="X11" s="295">
        <f t="shared" si="1"/>
        <v>45679000</v>
      </c>
      <c r="Y11" s="295">
        <f t="shared" si="1"/>
        <v>-26585460</v>
      </c>
      <c r="Z11" s="296">
        <f>+IF(X11&lt;&gt;0,+(Y11/X11)*100,0)</f>
        <v>-58.200617351518204</v>
      </c>
      <c r="AA11" s="297">
        <f>SUM(AA6:AA10)</f>
        <v>45679000</v>
      </c>
    </row>
    <row r="12" spans="1:27" ht="13.5">
      <c r="A12" s="298" t="s">
        <v>211</v>
      </c>
      <c r="B12" s="136"/>
      <c r="C12" s="62"/>
      <c r="D12" s="156"/>
      <c r="E12" s="60">
        <v>16867000</v>
      </c>
      <c r="F12" s="60"/>
      <c r="G12" s="60">
        <v>524004</v>
      </c>
      <c r="H12" s="60">
        <v>1592164</v>
      </c>
      <c r="I12" s="60">
        <v>2088294</v>
      </c>
      <c r="J12" s="60">
        <v>4204462</v>
      </c>
      <c r="K12" s="60">
        <v>2581492</v>
      </c>
      <c r="L12" s="60">
        <v>2854156</v>
      </c>
      <c r="M12" s="60">
        <v>1659682</v>
      </c>
      <c r="N12" s="60">
        <v>7095330</v>
      </c>
      <c r="O12" s="60">
        <v>1460709</v>
      </c>
      <c r="P12" s="60">
        <v>350805</v>
      </c>
      <c r="Q12" s="60">
        <v>868225</v>
      </c>
      <c r="R12" s="60">
        <v>2679739</v>
      </c>
      <c r="S12" s="60">
        <v>986763</v>
      </c>
      <c r="T12" s="60">
        <v>1223045</v>
      </c>
      <c r="U12" s="60">
        <v>758438</v>
      </c>
      <c r="V12" s="60">
        <v>2968246</v>
      </c>
      <c r="W12" s="60">
        <v>16947777</v>
      </c>
      <c r="X12" s="60"/>
      <c r="Y12" s="60">
        <v>16947777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5259000</v>
      </c>
      <c r="F15" s="60">
        <v>3864000</v>
      </c>
      <c r="G15" s="60">
        <v>250977</v>
      </c>
      <c r="H15" s="60">
        <v>17350</v>
      </c>
      <c r="I15" s="60">
        <v>26369</v>
      </c>
      <c r="J15" s="60">
        <v>294696</v>
      </c>
      <c r="K15" s="60">
        <v>29650</v>
      </c>
      <c r="L15" s="60">
        <v>37917</v>
      </c>
      <c r="M15" s="60">
        <v>175000</v>
      </c>
      <c r="N15" s="60">
        <v>242567</v>
      </c>
      <c r="O15" s="60">
        <v>105000</v>
      </c>
      <c r="P15" s="60">
        <v>51191</v>
      </c>
      <c r="Q15" s="60">
        <v>5260</v>
      </c>
      <c r="R15" s="60">
        <v>161451</v>
      </c>
      <c r="S15" s="60">
        <v>71884</v>
      </c>
      <c r="T15" s="60">
        <v>666684</v>
      </c>
      <c r="U15" s="60">
        <v>49455</v>
      </c>
      <c r="V15" s="60">
        <v>788023</v>
      </c>
      <c r="W15" s="60">
        <v>1486737</v>
      </c>
      <c r="X15" s="60">
        <v>3864000</v>
      </c>
      <c r="Y15" s="60">
        <v>-2377263</v>
      </c>
      <c r="Z15" s="140">
        <v>-61.52</v>
      </c>
      <c r="AA15" s="155">
        <v>3864000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29812000</v>
      </c>
      <c r="F36" s="60">
        <f t="shared" si="4"/>
        <v>45679000</v>
      </c>
      <c r="G36" s="60">
        <f t="shared" si="4"/>
        <v>69214</v>
      </c>
      <c r="H36" s="60">
        <f t="shared" si="4"/>
        <v>549357</v>
      </c>
      <c r="I36" s="60">
        <f t="shared" si="4"/>
        <v>671897</v>
      </c>
      <c r="J36" s="60">
        <f t="shared" si="4"/>
        <v>1290468</v>
      </c>
      <c r="K36" s="60">
        <f t="shared" si="4"/>
        <v>2784132</v>
      </c>
      <c r="L36" s="60">
        <f t="shared" si="4"/>
        <v>943022</v>
      </c>
      <c r="M36" s="60">
        <f t="shared" si="4"/>
        <v>2505208</v>
      </c>
      <c r="N36" s="60">
        <f t="shared" si="4"/>
        <v>6232362</v>
      </c>
      <c r="O36" s="60">
        <f t="shared" si="4"/>
        <v>631408</v>
      </c>
      <c r="P36" s="60">
        <f t="shared" si="4"/>
        <v>1529718</v>
      </c>
      <c r="Q36" s="60">
        <f t="shared" si="4"/>
        <v>179404</v>
      </c>
      <c r="R36" s="60">
        <f t="shared" si="4"/>
        <v>2340530</v>
      </c>
      <c r="S36" s="60">
        <f t="shared" si="4"/>
        <v>158772</v>
      </c>
      <c r="T36" s="60">
        <f t="shared" si="4"/>
        <v>692014</v>
      </c>
      <c r="U36" s="60">
        <f t="shared" si="4"/>
        <v>768220</v>
      </c>
      <c r="V36" s="60">
        <f t="shared" si="4"/>
        <v>1619006</v>
      </c>
      <c r="W36" s="60">
        <f t="shared" si="4"/>
        <v>11482366</v>
      </c>
      <c r="X36" s="60">
        <f t="shared" si="4"/>
        <v>45679000</v>
      </c>
      <c r="Y36" s="60">
        <f t="shared" si="4"/>
        <v>-34196634</v>
      </c>
      <c r="Z36" s="140">
        <f aca="true" t="shared" si="5" ref="Z36:Z49">+IF(X36&lt;&gt;0,+(Y36/X36)*100,0)</f>
        <v>-74.86292169268154</v>
      </c>
      <c r="AA36" s="155">
        <f>AA6+AA21</f>
        <v>45679000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6000000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484634</v>
      </c>
      <c r="M37" s="60">
        <f t="shared" si="4"/>
        <v>1686541</v>
      </c>
      <c r="N37" s="60">
        <f t="shared" si="4"/>
        <v>2171175</v>
      </c>
      <c r="O37" s="60">
        <f t="shared" si="4"/>
        <v>0</v>
      </c>
      <c r="P37" s="60">
        <f t="shared" si="4"/>
        <v>933150</v>
      </c>
      <c r="Q37" s="60">
        <f t="shared" si="4"/>
        <v>686682</v>
      </c>
      <c r="R37" s="60">
        <f t="shared" si="4"/>
        <v>1619832</v>
      </c>
      <c r="S37" s="60">
        <f t="shared" si="4"/>
        <v>0</v>
      </c>
      <c r="T37" s="60">
        <f t="shared" si="4"/>
        <v>947410</v>
      </c>
      <c r="U37" s="60">
        <f t="shared" si="4"/>
        <v>550310</v>
      </c>
      <c r="V37" s="60">
        <f t="shared" si="4"/>
        <v>1497720</v>
      </c>
      <c r="W37" s="60">
        <f t="shared" si="4"/>
        <v>5288727</v>
      </c>
      <c r="X37" s="60">
        <f t="shared" si="4"/>
        <v>0</v>
      </c>
      <c r="Y37" s="60">
        <f t="shared" si="4"/>
        <v>5288727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970264</v>
      </c>
      <c r="I40" s="60">
        <f t="shared" si="4"/>
        <v>270000</v>
      </c>
      <c r="J40" s="60">
        <f t="shared" si="4"/>
        <v>1240264</v>
      </c>
      <c r="K40" s="60">
        <f t="shared" si="4"/>
        <v>498390</v>
      </c>
      <c r="L40" s="60">
        <f t="shared" si="4"/>
        <v>0</v>
      </c>
      <c r="M40" s="60">
        <f t="shared" si="4"/>
        <v>362165</v>
      </c>
      <c r="N40" s="60">
        <f t="shared" si="4"/>
        <v>860555</v>
      </c>
      <c r="O40" s="60">
        <f t="shared" si="4"/>
        <v>0</v>
      </c>
      <c r="P40" s="60">
        <f t="shared" si="4"/>
        <v>221628</v>
      </c>
      <c r="Q40" s="60">
        <f t="shared" si="4"/>
        <v>0</v>
      </c>
      <c r="R40" s="60">
        <f t="shared" si="4"/>
        <v>221628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2322447</v>
      </c>
      <c r="X40" s="60">
        <f t="shared" si="4"/>
        <v>0</v>
      </c>
      <c r="Y40" s="60">
        <f t="shared" si="4"/>
        <v>2322447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35812000</v>
      </c>
      <c r="F41" s="295">
        <f t="shared" si="6"/>
        <v>45679000</v>
      </c>
      <c r="G41" s="295">
        <f t="shared" si="6"/>
        <v>69214</v>
      </c>
      <c r="H41" s="295">
        <f t="shared" si="6"/>
        <v>1519621</v>
      </c>
      <c r="I41" s="295">
        <f t="shared" si="6"/>
        <v>941897</v>
      </c>
      <c r="J41" s="295">
        <f t="shared" si="6"/>
        <v>2530732</v>
      </c>
      <c r="K41" s="295">
        <f t="shared" si="6"/>
        <v>3282522</v>
      </c>
      <c r="L41" s="295">
        <f t="shared" si="6"/>
        <v>1427656</v>
      </c>
      <c r="M41" s="295">
        <f t="shared" si="6"/>
        <v>4553914</v>
      </c>
      <c r="N41" s="295">
        <f t="shared" si="6"/>
        <v>9264092</v>
      </c>
      <c r="O41" s="295">
        <f t="shared" si="6"/>
        <v>631408</v>
      </c>
      <c r="P41" s="295">
        <f t="shared" si="6"/>
        <v>2684496</v>
      </c>
      <c r="Q41" s="295">
        <f t="shared" si="6"/>
        <v>866086</v>
      </c>
      <c r="R41" s="295">
        <f t="shared" si="6"/>
        <v>4181990</v>
      </c>
      <c r="S41" s="295">
        <f t="shared" si="6"/>
        <v>158772</v>
      </c>
      <c r="T41" s="295">
        <f t="shared" si="6"/>
        <v>1639424</v>
      </c>
      <c r="U41" s="295">
        <f t="shared" si="6"/>
        <v>1318530</v>
      </c>
      <c r="V41" s="295">
        <f t="shared" si="6"/>
        <v>3116726</v>
      </c>
      <c r="W41" s="295">
        <f t="shared" si="6"/>
        <v>19093540</v>
      </c>
      <c r="X41" s="295">
        <f t="shared" si="6"/>
        <v>45679000</v>
      </c>
      <c r="Y41" s="295">
        <f t="shared" si="6"/>
        <v>-26585460</v>
      </c>
      <c r="Z41" s="296">
        <f t="shared" si="5"/>
        <v>-58.200617351518204</v>
      </c>
      <c r="AA41" s="297">
        <f>SUM(AA36:AA40)</f>
        <v>45679000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16867000</v>
      </c>
      <c r="F42" s="54">
        <f t="shared" si="7"/>
        <v>0</v>
      </c>
      <c r="G42" s="54">
        <f t="shared" si="7"/>
        <v>524004</v>
      </c>
      <c r="H42" s="54">
        <f t="shared" si="7"/>
        <v>1592164</v>
      </c>
      <c r="I42" s="54">
        <f t="shared" si="7"/>
        <v>2088294</v>
      </c>
      <c r="J42" s="54">
        <f t="shared" si="7"/>
        <v>4204462</v>
      </c>
      <c r="K42" s="54">
        <f t="shared" si="7"/>
        <v>2581492</v>
      </c>
      <c r="L42" s="54">
        <f t="shared" si="7"/>
        <v>2854156</v>
      </c>
      <c r="M42" s="54">
        <f t="shared" si="7"/>
        <v>1659682</v>
      </c>
      <c r="N42" s="54">
        <f t="shared" si="7"/>
        <v>7095330</v>
      </c>
      <c r="O42" s="54">
        <f t="shared" si="7"/>
        <v>1460709</v>
      </c>
      <c r="P42" s="54">
        <f t="shared" si="7"/>
        <v>350805</v>
      </c>
      <c r="Q42" s="54">
        <f t="shared" si="7"/>
        <v>868225</v>
      </c>
      <c r="R42" s="54">
        <f t="shared" si="7"/>
        <v>2679739</v>
      </c>
      <c r="S42" s="54">
        <f t="shared" si="7"/>
        <v>986763</v>
      </c>
      <c r="T42" s="54">
        <f t="shared" si="7"/>
        <v>1223045</v>
      </c>
      <c r="U42" s="54">
        <f t="shared" si="7"/>
        <v>758438</v>
      </c>
      <c r="V42" s="54">
        <f t="shared" si="7"/>
        <v>2968246</v>
      </c>
      <c r="W42" s="54">
        <f t="shared" si="7"/>
        <v>16947777</v>
      </c>
      <c r="X42" s="54">
        <f t="shared" si="7"/>
        <v>0</v>
      </c>
      <c r="Y42" s="54">
        <f t="shared" si="7"/>
        <v>16947777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5259000</v>
      </c>
      <c r="F45" s="54">
        <f t="shared" si="7"/>
        <v>3864000</v>
      </c>
      <c r="G45" s="54">
        <f t="shared" si="7"/>
        <v>250977</v>
      </c>
      <c r="H45" s="54">
        <f t="shared" si="7"/>
        <v>17350</v>
      </c>
      <c r="I45" s="54">
        <f t="shared" si="7"/>
        <v>26369</v>
      </c>
      <c r="J45" s="54">
        <f t="shared" si="7"/>
        <v>294696</v>
      </c>
      <c r="K45" s="54">
        <f t="shared" si="7"/>
        <v>29650</v>
      </c>
      <c r="L45" s="54">
        <f t="shared" si="7"/>
        <v>37917</v>
      </c>
      <c r="M45" s="54">
        <f t="shared" si="7"/>
        <v>175000</v>
      </c>
      <c r="N45" s="54">
        <f t="shared" si="7"/>
        <v>242567</v>
      </c>
      <c r="O45" s="54">
        <f t="shared" si="7"/>
        <v>105000</v>
      </c>
      <c r="P45" s="54">
        <f t="shared" si="7"/>
        <v>51191</v>
      </c>
      <c r="Q45" s="54">
        <f t="shared" si="7"/>
        <v>5260</v>
      </c>
      <c r="R45" s="54">
        <f t="shared" si="7"/>
        <v>161451</v>
      </c>
      <c r="S45" s="54">
        <f t="shared" si="7"/>
        <v>71884</v>
      </c>
      <c r="T45" s="54">
        <f t="shared" si="7"/>
        <v>666684</v>
      </c>
      <c r="U45" s="54">
        <f t="shared" si="7"/>
        <v>49455</v>
      </c>
      <c r="V45" s="54">
        <f t="shared" si="7"/>
        <v>788023</v>
      </c>
      <c r="W45" s="54">
        <f t="shared" si="7"/>
        <v>1486737</v>
      </c>
      <c r="X45" s="54">
        <f t="shared" si="7"/>
        <v>3864000</v>
      </c>
      <c r="Y45" s="54">
        <f t="shared" si="7"/>
        <v>-2377263</v>
      </c>
      <c r="Z45" s="184">
        <f t="shared" si="5"/>
        <v>-61.523369565217386</v>
      </c>
      <c r="AA45" s="130">
        <f t="shared" si="8"/>
        <v>3864000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57938000</v>
      </c>
      <c r="F49" s="220">
        <f t="shared" si="9"/>
        <v>49543000</v>
      </c>
      <c r="G49" s="220">
        <f t="shared" si="9"/>
        <v>844195</v>
      </c>
      <c r="H49" s="220">
        <f t="shared" si="9"/>
        <v>3129135</v>
      </c>
      <c r="I49" s="220">
        <f t="shared" si="9"/>
        <v>3056560</v>
      </c>
      <c r="J49" s="220">
        <f t="shared" si="9"/>
        <v>7029890</v>
      </c>
      <c r="K49" s="220">
        <f t="shared" si="9"/>
        <v>5893664</v>
      </c>
      <c r="L49" s="220">
        <f t="shared" si="9"/>
        <v>4319729</v>
      </c>
      <c r="M49" s="220">
        <f t="shared" si="9"/>
        <v>6388596</v>
      </c>
      <c r="N49" s="220">
        <f t="shared" si="9"/>
        <v>16601989</v>
      </c>
      <c r="O49" s="220">
        <f t="shared" si="9"/>
        <v>2197117</v>
      </c>
      <c r="P49" s="220">
        <f t="shared" si="9"/>
        <v>3086492</v>
      </c>
      <c r="Q49" s="220">
        <f t="shared" si="9"/>
        <v>1739571</v>
      </c>
      <c r="R49" s="220">
        <f t="shared" si="9"/>
        <v>7023180</v>
      </c>
      <c r="S49" s="220">
        <f t="shared" si="9"/>
        <v>1217419</v>
      </c>
      <c r="T49" s="220">
        <f t="shared" si="9"/>
        <v>3529153</v>
      </c>
      <c r="U49" s="220">
        <f t="shared" si="9"/>
        <v>2126423</v>
      </c>
      <c r="V49" s="220">
        <f t="shared" si="9"/>
        <v>6872995</v>
      </c>
      <c r="W49" s="220">
        <f t="shared" si="9"/>
        <v>37528054</v>
      </c>
      <c r="X49" s="220">
        <f t="shared" si="9"/>
        <v>49543000</v>
      </c>
      <c r="Y49" s="220">
        <f t="shared" si="9"/>
        <v>-12014946</v>
      </c>
      <c r="Z49" s="221">
        <f t="shared" si="5"/>
        <v>-24.25155117776477</v>
      </c>
      <c r="AA49" s="222">
        <f>SUM(AA41:AA48)</f>
        <v>49543000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8671553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4084649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4084649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4586904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4506189</v>
      </c>
      <c r="D67" s="156">
        <v>7848129</v>
      </c>
      <c r="E67" s="60">
        <v>8671553</v>
      </c>
      <c r="F67" s="60">
        <v>7848129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7848129</v>
      </c>
      <c r="Y67" s="60">
        <v>-7848129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435269</v>
      </c>
      <c r="H68" s="60">
        <v>759166</v>
      </c>
      <c r="I68" s="60">
        <v>395620</v>
      </c>
      <c r="J68" s="60">
        <v>1590055</v>
      </c>
      <c r="K68" s="60">
        <v>175000</v>
      </c>
      <c r="L68" s="60">
        <v>1756652</v>
      </c>
      <c r="M68" s="60">
        <v>1699754</v>
      </c>
      <c r="N68" s="60">
        <v>3631406</v>
      </c>
      <c r="O68" s="60">
        <v>79589</v>
      </c>
      <c r="P68" s="60">
        <v>578194</v>
      </c>
      <c r="Q68" s="60">
        <v>462474</v>
      </c>
      <c r="R68" s="60">
        <v>1120257</v>
      </c>
      <c r="S68" s="60">
        <v>212972</v>
      </c>
      <c r="T68" s="60">
        <v>821118</v>
      </c>
      <c r="U68" s="60">
        <v>388890</v>
      </c>
      <c r="V68" s="60">
        <v>1422980</v>
      </c>
      <c r="W68" s="60">
        <v>7764698</v>
      </c>
      <c r="X68" s="60"/>
      <c r="Y68" s="60">
        <v>7764698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4506189</v>
      </c>
      <c r="D69" s="218">
        <f t="shared" si="12"/>
        <v>7848129</v>
      </c>
      <c r="E69" s="220">
        <f t="shared" si="12"/>
        <v>8671553</v>
      </c>
      <c r="F69" s="220">
        <f t="shared" si="12"/>
        <v>7848129</v>
      </c>
      <c r="G69" s="220">
        <f t="shared" si="12"/>
        <v>435269</v>
      </c>
      <c r="H69" s="220">
        <f t="shared" si="12"/>
        <v>759166</v>
      </c>
      <c r="I69" s="220">
        <f t="shared" si="12"/>
        <v>395620</v>
      </c>
      <c r="J69" s="220">
        <f t="shared" si="12"/>
        <v>1590055</v>
      </c>
      <c r="K69" s="220">
        <f t="shared" si="12"/>
        <v>175000</v>
      </c>
      <c r="L69" s="220">
        <f t="shared" si="12"/>
        <v>1756652</v>
      </c>
      <c r="M69" s="220">
        <f t="shared" si="12"/>
        <v>1699754</v>
      </c>
      <c r="N69" s="220">
        <f t="shared" si="12"/>
        <v>3631406</v>
      </c>
      <c r="O69" s="220">
        <f t="shared" si="12"/>
        <v>79589</v>
      </c>
      <c r="P69" s="220">
        <f t="shared" si="12"/>
        <v>578194</v>
      </c>
      <c r="Q69" s="220">
        <f t="shared" si="12"/>
        <v>462474</v>
      </c>
      <c r="R69" s="220">
        <f t="shared" si="12"/>
        <v>1120257</v>
      </c>
      <c r="S69" s="220">
        <f t="shared" si="12"/>
        <v>212972</v>
      </c>
      <c r="T69" s="220">
        <f t="shared" si="12"/>
        <v>821118</v>
      </c>
      <c r="U69" s="220">
        <f t="shared" si="12"/>
        <v>388890</v>
      </c>
      <c r="V69" s="220">
        <f t="shared" si="12"/>
        <v>1422980</v>
      </c>
      <c r="W69" s="220">
        <f t="shared" si="12"/>
        <v>7764698</v>
      </c>
      <c r="X69" s="220">
        <f t="shared" si="12"/>
        <v>7848129</v>
      </c>
      <c r="Y69" s="220">
        <f t="shared" si="12"/>
        <v>-83431</v>
      </c>
      <c r="Z69" s="221">
        <f>+IF(X69&lt;&gt;0,+(Y69/X69)*100,0)</f>
        <v>-1.0630686626073553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35812000</v>
      </c>
      <c r="F5" s="345">
        <f t="shared" si="0"/>
        <v>45679000</v>
      </c>
      <c r="G5" s="345">
        <f t="shared" si="0"/>
        <v>69214</v>
      </c>
      <c r="H5" s="343">
        <f t="shared" si="0"/>
        <v>1519621</v>
      </c>
      <c r="I5" s="343">
        <f t="shared" si="0"/>
        <v>941897</v>
      </c>
      <c r="J5" s="345">
        <f t="shared" si="0"/>
        <v>2530732</v>
      </c>
      <c r="K5" s="345">
        <f t="shared" si="0"/>
        <v>3282522</v>
      </c>
      <c r="L5" s="343">
        <f t="shared" si="0"/>
        <v>1427656</v>
      </c>
      <c r="M5" s="343">
        <f t="shared" si="0"/>
        <v>4553914</v>
      </c>
      <c r="N5" s="345">
        <f t="shared" si="0"/>
        <v>9264092</v>
      </c>
      <c r="O5" s="345">
        <f t="shared" si="0"/>
        <v>631408</v>
      </c>
      <c r="P5" s="343">
        <f t="shared" si="0"/>
        <v>2684496</v>
      </c>
      <c r="Q5" s="343">
        <f t="shared" si="0"/>
        <v>866086</v>
      </c>
      <c r="R5" s="345">
        <f t="shared" si="0"/>
        <v>4181990</v>
      </c>
      <c r="S5" s="345">
        <f t="shared" si="0"/>
        <v>158772</v>
      </c>
      <c r="T5" s="343">
        <f t="shared" si="0"/>
        <v>1639424</v>
      </c>
      <c r="U5" s="343">
        <f t="shared" si="0"/>
        <v>1318530</v>
      </c>
      <c r="V5" s="345">
        <f t="shared" si="0"/>
        <v>3116726</v>
      </c>
      <c r="W5" s="345">
        <f t="shared" si="0"/>
        <v>19093540</v>
      </c>
      <c r="X5" s="343">
        <f t="shared" si="0"/>
        <v>45679000</v>
      </c>
      <c r="Y5" s="345">
        <f t="shared" si="0"/>
        <v>-26585460</v>
      </c>
      <c r="Z5" s="346">
        <f>+IF(X5&lt;&gt;0,+(Y5/X5)*100,0)</f>
        <v>-58.200617351518204</v>
      </c>
      <c r="AA5" s="347">
        <f>+AA6+AA8+AA11+AA13+AA15</f>
        <v>45679000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29812000</v>
      </c>
      <c r="F6" s="59">
        <f t="shared" si="1"/>
        <v>45679000</v>
      </c>
      <c r="G6" s="59">
        <f t="shared" si="1"/>
        <v>69214</v>
      </c>
      <c r="H6" s="60">
        <f t="shared" si="1"/>
        <v>549357</v>
      </c>
      <c r="I6" s="60">
        <f t="shared" si="1"/>
        <v>671897</v>
      </c>
      <c r="J6" s="59">
        <f t="shared" si="1"/>
        <v>1290468</v>
      </c>
      <c r="K6" s="59">
        <f t="shared" si="1"/>
        <v>2784132</v>
      </c>
      <c r="L6" s="60">
        <f t="shared" si="1"/>
        <v>943022</v>
      </c>
      <c r="M6" s="60">
        <f t="shared" si="1"/>
        <v>2505208</v>
      </c>
      <c r="N6" s="59">
        <f t="shared" si="1"/>
        <v>6232362</v>
      </c>
      <c r="O6" s="59">
        <f t="shared" si="1"/>
        <v>631408</v>
      </c>
      <c r="P6" s="60">
        <f t="shared" si="1"/>
        <v>1529718</v>
      </c>
      <c r="Q6" s="60">
        <f t="shared" si="1"/>
        <v>179404</v>
      </c>
      <c r="R6" s="59">
        <f t="shared" si="1"/>
        <v>2340530</v>
      </c>
      <c r="S6" s="59">
        <f t="shared" si="1"/>
        <v>158772</v>
      </c>
      <c r="T6" s="60">
        <f t="shared" si="1"/>
        <v>692014</v>
      </c>
      <c r="U6" s="60">
        <f t="shared" si="1"/>
        <v>768220</v>
      </c>
      <c r="V6" s="59">
        <f t="shared" si="1"/>
        <v>1619006</v>
      </c>
      <c r="W6" s="59">
        <f t="shared" si="1"/>
        <v>11482366</v>
      </c>
      <c r="X6" s="60">
        <f t="shared" si="1"/>
        <v>45679000</v>
      </c>
      <c r="Y6" s="59">
        <f t="shared" si="1"/>
        <v>-34196634</v>
      </c>
      <c r="Z6" s="61">
        <f>+IF(X6&lt;&gt;0,+(Y6/X6)*100,0)</f>
        <v>-74.86292169268154</v>
      </c>
      <c r="AA6" s="62">
        <f t="shared" si="1"/>
        <v>45679000</v>
      </c>
    </row>
    <row r="7" spans="1:27" ht="13.5">
      <c r="A7" s="291" t="s">
        <v>229</v>
      </c>
      <c r="B7" s="142"/>
      <c r="C7" s="60"/>
      <c r="D7" s="327"/>
      <c r="E7" s="60">
        <v>29812000</v>
      </c>
      <c r="F7" s="59">
        <v>45679000</v>
      </c>
      <c r="G7" s="59">
        <v>69214</v>
      </c>
      <c r="H7" s="60">
        <v>549357</v>
      </c>
      <c r="I7" s="60">
        <v>671897</v>
      </c>
      <c r="J7" s="59">
        <v>1290468</v>
      </c>
      <c r="K7" s="59">
        <v>2784132</v>
      </c>
      <c r="L7" s="60">
        <v>943022</v>
      </c>
      <c r="M7" s="60">
        <v>2505208</v>
      </c>
      <c r="N7" s="59">
        <v>6232362</v>
      </c>
      <c r="O7" s="59">
        <v>631408</v>
      </c>
      <c r="P7" s="60">
        <v>1529718</v>
      </c>
      <c r="Q7" s="60">
        <v>179404</v>
      </c>
      <c r="R7" s="59">
        <v>2340530</v>
      </c>
      <c r="S7" s="59">
        <v>158772</v>
      </c>
      <c r="T7" s="60">
        <v>692014</v>
      </c>
      <c r="U7" s="60">
        <v>768220</v>
      </c>
      <c r="V7" s="59">
        <v>1619006</v>
      </c>
      <c r="W7" s="59">
        <v>11482366</v>
      </c>
      <c r="X7" s="60">
        <v>45679000</v>
      </c>
      <c r="Y7" s="59">
        <v>-34196634</v>
      </c>
      <c r="Z7" s="61">
        <v>-74.86</v>
      </c>
      <c r="AA7" s="62">
        <v>45679000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484634</v>
      </c>
      <c r="M8" s="60">
        <f t="shared" si="2"/>
        <v>1686541</v>
      </c>
      <c r="N8" s="59">
        <f t="shared" si="2"/>
        <v>2171175</v>
      </c>
      <c r="O8" s="59">
        <f t="shared" si="2"/>
        <v>0</v>
      </c>
      <c r="P8" s="60">
        <f t="shared" si="2"/>
        <v>933150</v>
      </c>
      <c r="Q8" s="60">
        <f t="shared" si="2"/>
        <v>686682</v>
      </c>
      <c r="R8" s="59">
        <f t="shared" si="2"/>
        <v>1619832</v>
      </c>
      <c r="S8" s="59">
        <f t="shared" si="2"/>
        <v>0</v>
      </c>
      <c r="T8" s="60">
        <f t="shared" si="2"/>
        <v>947410</v>
      </c>
      <c r="U8" s="60">
        <f t="shared" si="2"/>
        <v>550310</v>
      </c>
      <c r="V8" s="59">
        <f t="shared" si="2"/>
        <v>1497720</v>
      </c>
      <c r="W8" s="59">
        <f t="shared" si="2"/>
        <v>5288727</v>
      </c>
      <c r="X8" s="60">
        <f t="shared" si="2"/>
        <v>0</v>
      </c>
      <c r="Y8" s="59">
        <f t="shared" si="2"/>
        <v>5288727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>
        <v>6000000</v>
      </c>
      <c r="F9" s="59"/>
      <c r="G9" s="59"/>
      <c r="H9" s="60"/>
      <c r="I9" s="60"/>
      <c r="J9" s="59"/>
      <c r="K9" s="59"/>
      <c r="L9" s="60">
        <v>484634</v>
      </c>
      <c r="M9" s="60">
        <v>1686541</v>
      </c>
      <c r="N9" s="59">
        <v>2171175</v>
      </c>
      <c r="O9" s="59"/>
      <c r="P9" s="60">
        <v>933150</v>
      </c>
      <c r="Q9" s="60">
        <v>686682</v>
      </c>
      <c r="R9" s="59">
        <v>1619832</v>
      </c>
      <c r="S9" s="59"/>
      <c r="T9" s="60">
        <v>947410</v>
      </c>
      <c r="U9" s="60">
        <v>550310</v>
      </c>
      <c r="V9" s="59">
        <v>1497720</v>
      </c>
      <c r="W9" s="59">
        <v>5288727</v>
      </c>
      <c r="X9" s="60"/>
      <c r="Y9" s="59">
        <v>5288727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970264</v>
      </c>
      <c r="I15" s="60">
        <f t="shared" si="5"/>
        <v>270000</v>
      </c>
      <c r="J15" s="59">
        <f t="shared" si="5"/>
        <v>1240264</v>
      </c>
      <c r="K15" s="59">
        <f t="shared" si="5"/>
        <v>498390</v>
      </c>
      <c r="L15" s="60">
        <f t="shared" si="5"/>
        <v>0</v>
      </c>
      <c r="M15" s="60">
        <f t="shared" si="5"/>
        <v>362165</v>
      </c>
      <c r="N15" s="59">
        <f t="shared" si="5"/>
        <v>860555</v>
      </c>
      <c r="O15" s="59">
        <f t="shared" si="5"/>
        <v>0</v>
      </c>
      <c r="P15" s="60">
        <f t="shared" si="5"/>
        <v>221628</v>
      </c>
      <c r="Q15" s="60">
        <f t="shared" si="5"/>
        <v>0</v>
      </c>
      <c r="R15" s="59">
        <f t="shared" si="5"/>
        <v>221628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2322447</v>
      </c>
      <c r="X15" s="60">
        <f t="shared" si="5"/>
        <v>0</v>
      </c>
      <c r="Y15" s="59">
        <f t="shared" si="5"/>
        <v>2322447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>
        <v>970264</v>
      </c>
      <c r="I17" s="60">
        <v>270000</v>
      </c>
      <c r="J17" s="59">
        <v>1240264</v>
      </c>
      <c r="K17" s="59">
        <v>498390</v>
      </c>
      <c r="L17" s="60"/>
      <c r="M17" s="60">
        <v>362165</v>
      </c>
      <c r="N17" s="59">
        <v>860555</v>
      </c>
      <c r="O17" s="59"/>
      <c r="P17" s="60"/>
      <c r="Q17" s="60"/>
      <c r="R17" s="59"/>
      <c r="S17" s="59"/>
      <c r="T17" s="60"/>
      <c r="U17" s="60"/>
      <c r="V17" s="59"/>
      <c r="W17" s="59">
        <v>2100819</v>
      </c>
      <c r="X17" s="60"/>
      <c r="Y17" s="59">
        <v>2100819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221628</v>
      </c>
      <c r="Q20" s="60"/>
      <c r="R20" s="59">
        <v>221628</v>
      </c>
      <c r="S20" s="59"/>
      <c r="T20" s="60"/>
      <c r="U20" s="60"/>
      <c r="V20" s="59"/>
      <c r="W20" s="59">
        <v>221628</v>
      </c>
      <c r="X20" s="60"/>
      <c r="Y20" s="59">
        <v>221628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16867000</v>
      </c>
      <c r="F22" s="332">
        <f t="shared" si="6"/>
        <v>0</v>
      </c>
      <c r="G22" s="332">
        <f t="shared" si="6"/>
        <v>524004</v>
      </c>
      <c r="H22" s="330">
        <f t="shared" si="6"/>
        <v>1592164</v>
      </c>
      <c r="I22" s="330">
        <f t="shared" si="6"/>
        <v>2088294</v>
      </c>
      <c r="J22" s="332">
        <f t="shared" si="6"/>
        <v>4204462</v>
      </c>
      <c r="K22" s="332">
        <f t="shared" si="6"/>
        <v>2581492</v>
      </c>
      <c r="L22" s="330">
        <f t="shared" si="6"/>
        <v>2854156</v>
      </c>
      <c r="M22" s="330">
        <f t="shared" si="6"/>
        <v>1659682</v>
      </c>
      <c r="N22" s="332">
        <f t="shared" si="6"/>
        <v>7095330</v>
      </c>
      <c r="O22" s="332">
        <f t="shared" si="6"/>
        <v>1460709</v>
      </c>
      <c r="P22" s="330">
        <f t="shared" si="6"/>
        <v>350805</v>
      </c>
      <c r="Q22" s="330">
        <f t="shared" si="6"/>
        <v>868225</v>
      </c>
      <c r="R22" s="332">
        <f t="shared" si="6"/>
        <v>2679739</v>
      </c>
      <c r="S22" s="332">
        <f t="shared" si="6"/>
        <v>986763</v>
      </c>
      <c r="T22" s="330">
        <f t="shared" si="6"/>
        <v>1223045</v>
      </c>
      <c r="U22" s="330">
        <f t="shared" si="6"/>
        <v>758438</v>
      </c>
      <c r="V22" s="332">
        <f t="shared" si="6"/>
        <v>2968246</v>
      </c>
      <c r="W22" s="332">
        <f t="shared" si="6"/>
        <v>16947777</v>
      </c>
      <c r="X22" s="330">
        <f t="shared" si="6"/>
        <v>0</v>
      </c>
      <c r="Y22" s="332">
        <f t="shared" si="6"/>
        <v>16947777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>
        <v>100993</v>
      </c>
      <c r="H24" s="60">
        <v>301188</v>
      </c>
      <c r="I24" s="60">
        <v>228257</v>
      </c>
      <c r="J24" s="59">
        <v>630438</v>
      </c>
      <c r="K24" s="59">
        <v>255734</v>
      </c>
      <c r="L24" s="60">
        <v>84523</v>
      </c>
      <c r="M24" s="60">
        <v>98994</v>
      </c>
      <c r="N24" s="59">
        <v>439251</v>
      </c>
      <c r="O24" s="59">
        <v>112833</v>
      </c>
      <c r="P24" s="60"/>
      <c r="Q24" s="60">
        <v>243248</v>
      </c>
      <c r="R24" s="59">
        <v>356081</v>
      </c>
      <c r="S24" s="59"/>
      <c r="T24" s="60">
        <v>151110</v>
      </c>
      <c r="U24" s="60"/>
      <c r="V24" s="59">
        <v>151110</v>
      </c>
      <c r="W24" s="59">
        <v>1576880</v>
      </c>
      <c r="X24" s="60"/>
      <c r="Y24" s="59">
        <v>1576880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>
        <v>382268</v>
      </c>
      <c r="H25" s="60">
        <v>1250233</v>
      </c>
      <c r="I25" s="60">
        <v>1747925</v>
      </c>
      <c r="J25" s="59">
        <v>3380426</v>
      </c>
      <c r="K25" s="59">
        <v>2285015</v>
      </c>
      <c r="L25" s="60">
        <v>2728891</v>
      </c>
      <c r="M25" s="60">
        <v>1519946</v>
      </c>
      <c r="N25" s="59">
        <v>6533852</v>
      </c>
      <c r="O25" s="59">
        <v>1347876</v>
      </c>
      <c r="P25" s="60">
        <v>350805</v>
      </c>
      <c r="Q25" s="60">
        <v>624977</v>
      </c>
      <c r="R25" s="59">
        <v>2323658</v>
      </c>
      <c r="S25" s="59">
        <v>905278</v>
      </c>
      <c r="T25" s="60">
        <v>1071935</v>
      </c>
      <c r="U25" s="60">
        <v>749240</v>
      </c>
      <c r="V25" s="59">
        <v>2726453</v>
      </c>
      <c r="W25" s="59">
        <v>14964389</v>
      </c>
      <c r="X25" s="60"/>
      <c r="Y25" s="59">
        <v>14964389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>
        <v>9867000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7000000</v>
      </c>
      <c r="F32" s="59"/>
      <c r="G32" s="59">
        <v>40743</v>
      </c>
      <c r="H32" s="60">
        <v>40743</v>
      </c>
      <c r="I32" s="60">
        <v>112112</v>
      </c>
      <c r="J32" s="59">
        <v>193598</v>
      </c>
      <c r="K32" s="59">
        <v>40743</v>
      </c>
      <c r="L32" s="60">
        <v>40742</v>
      </c>
      <c r="M32" s="60">
        <v>40742</v>
      </c>
      <c r="N32" s="59">
        <v>122227</v>
      </c>
      <c r="O32" s="59"/>
      <c r="P32" s="60"/>
      <c r="Q32" s="60"/>
      <c r="R32" s="59"/>
      <c r="S32" s="59">
        <v>81485</v>
      </c>
      <c r="T32" s="60"/>
      <c r="U32" s="60">
        <v>9198</v>
      </c>
      <c r="V32" s="59">
        <v>90683</v>
      </c>
      <c r="W32" s="59">
        <v>406508</v>
      </c>
      <c r="X32" s="60"/>
      <c r="Y32" s="59">
        <v>406508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5259000</v>
      </c>
      <c r="F40" s="332">
        <f t="shared" si="9"/>
        <v>3864000</v>
      </c>
      <c r="G40" s="332">
        <f t="shared" si="9"/>
        <v>250977</v>
      </c>
      <c r="H40" s="330">
        <f t="shared" si="9"/>
        <v>17350</v>
      </c>
      <c r="I40" s="330">
        <f t="shared" si="9"/>
        <v>26369</v>
      </c>
      <c r="J40" s="332">
        <f t="shared" si="9"/>
        <v>294696</v>
      </c>
      <c r="K40" s="332">
        <f t="shared" si="9"/>
        <v>29650</v>
      </c>
      <c r="L40" s="330">
        <f t="shared" si="9"/>
        <v>37917</v>
      </c>
      <c r="M40" s="330">
        <f t="shared" si="9"/>
        <v>175000</v>
      </c>
      <c r="N40" s="332">
        <f t="shared" si="9"/>
        <v>242567</v>
      </c>
      <c r="O40" s="332">
        <f t="shared" si="9"/>
        <v>105000</v>
      </c>
      <c r="P40" s="330">
        <f t="shared" si="9"/>
        <v>51191</v>
      </c>
      <c r="Q40" s="330">
        <f t="shared" si="9"/>
        <v>5260</v>
      </c>
      <c r="R40" s="332">
        <f t="shared" si="9"/>
        <v>161451</v>
      </c>
      <c r="S40" s="332">
        <f t="shared" si="9"/>
        <v>71884</v>
      </c>
      <c r="T40" s="330">
        <f t="shared" si="9"/>
        <v>666684</v>
      </c>
      <c r="U40" s="330">
        <f t="shared" si="9"/>
        <v>49455</v>
      </c>
      <c r="V40" s="332">
        <f t="shared" si="9"/>
        <v>788023</v>
      </c>
      <c r="W40" s="332">
        <f t="shared" si="9"/>
        <v>1486737</v>
      </c>
      <c r="X40" s="330">
        <f t="shared" si="9"/>
        <v>3864000</v>
      </c>
      <c r="Y40" s="332">
        <f t="shared" si="9"/>
        <v>-2377263</v>
      </c>
      <c r="Z40" s="323">
        <f>+IF(X40&lt;&gt;0,+(Y40/X40)*100,0)</f>
        <v>-61.523369565217386</v>
      </c>
      <c r="AA40" s="337">
        <f>SUM(AA41:AA49)</f>
        <v>3864000</v>
      </c>
    </row>
    <row r="41" spans="1:27" ht="13.5">
      <c r="A41" s="348" t="s">
        <v>248</v>
      </c>
      <c r="B41" s="142"/>
      <c r="C41" s="349"/>
      <c r="D41" s="350"/>
      <c r="E41" s="349">
        <v>1950000</v>
      </c>
      <c r="F41" s="351">
        <v>650000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>
        <v>666684</v>
      </c>
      <c r="U41" s="349"/>
      <c r="V41" s="351">
        <v>666684</v>
      </c>
      <c r="W41" s="351">
        <v>666684</v>
      </c>
      <c r="X41" s="349">
        <v>650000</v>
      </c>
      <c r="Y41" s="351">
        <v>16684</v>
      </c>
      <c r="Z41" s="352">
        <v>2.57</v>
      </c>
      <c r="AA41" s="353">
        <v>650000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1454000</v>
      </c>
      <c r="F43" s="357">
        <v>1267000</v>
      </c>
      <c r="G43" s="357"/>
      <c r="H43" s="305">
        <v>17350</v>
      </c>
      <c r="I43" s="305">
        <v>26369</v>
      </c>
      <c r="J43" s="357">
        <v>43719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>
        <v>9852</v>
      </c>
      <c r="V43" s="357">
        <v>9852</v>
      </c>
      <c r="W43" s="357">
        <v>53571</v>
      </c>
      <c r="X43" s="305">
        <v>1267000</v>
      </c>
      <c r="Y43" s="357">
        <v>-1213429</v>
      </c>
      <c r="Z43" s="358">
        <v>-95.77</v>
      </c>
      <c r="AA43" s="303">
        <v>1267000</v>
      </c>
    </row>
    <row r="44" spans="1:27" ht="13.5">
      <c r="A44" s="348" t="s">
        <v>251</v>
      </c>
      <c r="B44" s="136"/>
      <c r="C44" s="60"/>
      <c r="D44" s="355"/>
      <c r="E44" s="54">
        <v>755000</v>
      </c>
      <c r="F44" s="53">
        <v>657000</v>
      </c>
      <c r="G44" s="53"/>
      <c r="H44" s="54"/>
      <c r="I44" s="54"/>
      <c r="J44" s="53"/>
      <c r="K44" s="53">
        <v>29650</v>
      </c>
      <c r="L44" s="54">
        <v>37917</v>
      </c>
      <c r="M44" s="54"/>
      <c r="N44" s="53">
        <v>67567</v>
      </c>
      <c r="O44" s="53"/>
      <c r="P44" s="54">
        <v>51191</v>
      </c>
      <c r="Q44" s="54">
        <v>5260</v>
      </c>
      <c r="R44" s="53">
        <v>56451</v>
      </c>
      <c r="S44" s="53">
        <v>71884</v>
      </c>
      <c r="T44" s="54"/>
      <c r="U44" s="54">
        <v>32062</v>
      </c>
      <c r="V44" s="53">
        <v>103946</v>
      </c>
      <c r="W44" s="53">
        <v>227964</v>
      </c>
      <c r="X44" s="54">
        <v>657000</v>
      </c>
      <c r="Y44" s="53">
        <v>-429036</v>
      </c>
      <c r="Z44" s="94">
        <v>-65.3</v>
      </c>
      <c r="AA44" s="95">
        <v>657000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>
        <v>225000</v>
      </c>
      <c r="H48" s="54"/>
      <c r="I48" s="54"/>
      <c r="J48" s="53">
        <v>225000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225000</v>
      </c>
      <c r="X48" s="54"/>
      <c r="Y48" s="53">
        <v>225000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1100000</v>
      </c>
      <c r="F49" s="53">
        <v>1290000</v>
      </c>
      <c r="G49" s="53">
        <v>25977</v>
      </c>
      <c r="H49" s="54"/>
      <c r="I49" s="54"/>
      <c r="J49" s="53">
        <v>25977</v>
      </c>
      <c r="K49" s="53"/>
      <c r="L49" s="54"/>
      <c r="M49" s="54">
        <v>175000</v>
      </c>
      <c r="N49" s="53">
        <v>175000</v>
      </c>
      <c r="O49" s="53">
        <v>105000</v>
      </c>
      <c r="P49" s="54"/>
      <c r="Q49" s="54"/>
      <c r="R49" s="53">
        <v>105000</v>
      </c>
      <c r="S49" s="53"/>
      <c r="T49" s="54"/>
      <c r="U49" s="54">
        <v>7541</v>
      </c>
      <c r="V49" s="53">
        <v>7541</v>
      </c>
      <c r="W49" s="53">
        <v>313518</v>
      </c>
      <c r="X49" s="54">
        <v>1290000</v>
      </c>
      <c r="Y49" s="53">
        <v>-976482</v>
      </c>
      <c r="Z49" s="94">
        <v>-75.7</v>
      </c>
      <c r="AA49" s="95">
        <v>1290000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57938000</v>
      </c>
      <c r="F60" s="264">
        <f t="shared" si="14"/>
        <v>49543000</v>
      </c>
      <c r="G60" s="264">
        <f t="shared" si="14"/>
        <v>844195</v>
      </c>
      <c r="H60" s="219">
        <f t="shared" si="14"/>
        <v>3129135</v>
      </c>
      <c r="I60" s="219">
        <f t="shared" si="14"/>
        <v>3056560</v>
      </c>
      <c r="J60" s="264">
        <f t="shared" si="14"/>
        <v>7029890</v>
      </c>
      <c r="K60" s="264">
        <f t="shared" si="14"/>
        <v>5893664</v>
      </c>
      <c r="L60" s="219">
        <f t="shared" si="14"/>
        <v>4319729</v>
      </c>
      <c r="M60" s="219">
        <f t="shared" si="14"/>
        <v>6388596</v>
      </c>
      <c r="N60" s="264">
        <f t="shared" si="14"/>
        <v>16601989</v>
      </c>
      <c r="O60" s="264">
        <f t="shared" si="14"/>
        <v>2197117</v>
      </c>
      <c r="P60" s="219">
        <f t="shared" si="14"/>
        <v>3086492</v>
      </c>
      <c r="Q60" s="219">
        <f t="shared" si="14"/>
        <v>1739571</v>
      </c>
      <c r="R60" s="264">
        <f t="shared" si="14"/>
        <v>7023180</v>
      </c>
      <c r="S60" s="264">
        <f t="shared" si="14"/>
        <v>1217419</v>
      </c>
      <c r="T60" s="219">
        <f t="shared" si="14"/>
        <v>3529153</v>
      </c>
      <c r="U60" s="219">
        <f t="shared" si="14"/>
        <v>2126423</v>
      </c>
      <c r="V60" s="264">
        <f t="shared" si="14"/>
        <v>6872995</v>
      </c>
      <c r="W60" s="264">
        <f t="shared" si="14"/>
        <v>37528054</v>
      </c>
      <c r="X60" s="219">
        <f t="shared" si="14"/>
        <v>49543000</v>
      </c>
      <c r="Y60" s="264">
        <f t="shared" si="14"/>
        <v>-12014946</v>
      </c>
      <c r="Z60" s="324">
        <f>+IF(X60&lt;&gt;0,+(Y60/X60)*100,0)</f>
        <v>-24.25155117776477</v>
      </c>
      <c r="AA60" s="232">
        <f>+AA57+AA54+AA51+AA40+AA37+AA34+AA22+AA5</f>
        <v>49543000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2015-08-05T13:55:04Z</dcterms:created>
  <dcterms:modified xsi:type="dcterms:W3CDTF">2015-08-05T13:57:01Z</dcterms:modified>
  <cp:category/>
  <cp:version/>
  <cp:contentType/>
  <cp:contentStatus/>
</cp:coreProperties>
</file>